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1. Bank Reconciliations/"/>
    </mc:Choice>
  </mc:AlternateContent>
  <xr:revisionPtr revIDLastSave="22" documentId="8_{86C9E779-32D7-4333-B385-B118C4D24858}" xr6:coauthVersionLast="47" xr6:coauthVersionMax="47" xr10:uidLastSave="{BDB8719E-1EEF-4783-83DD-FCB313658F00}"/>
  <bookViews>
    <workbookView xWindow="-120" yWindow="-120" windowWidth="19440" windowHeight="15000" xr2:uid="{00000000-000D-0000-FFFF-FFFF00000000}"/>
  </bookViews>
  <sheets>
    <sheet name="April 2023" sheetId="1" r:id="rId1"/>
    <sheet name="Summary 2022 2023" sheetId="2" r:id="rId2"/>
    <sheet name="CFO Signed" sheetId="3" r:id="rId3"/>
  </sheets>
  <externalReferences>
    <externalReference r:id="rId4"/>
  </externalReferences>
  <definedNames>
    <definedName name="_xlnm.Print_Area" localSheetId="0">'April 2023'!$A$1:$I$84</definedName>
    <definedName name="_xlnm.Print_Area" localSheetId="2">'CFO Signed'!$A$1:$I$94</definedName>
    <definedName name="_xlnm.Print_Area" localSheetId="1">'Summary 2022 2023'!$A$1:$H$30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9" i="3" l="1"/>
  <c r="G77" i="3"/>
  <c r="G75" i="3"/>
  <c r="G73" i="3"/>
  <c r="G71" i="3"/>
  <c r="G69" i="3"/>
  <c r="G67" i="3"/>
  <c r="G65" i="3"/>
  <c r="G63" i="3"/>
  <c r="G81" i="3" s="1"/>
  <c r="G82" i="3" s="1"/>
  <c r="G49" i="3"/>
  <c r="E49" i="3"/>
  <c r="E48" i="3"/>
  <c r="F49" i="3" s="1"/>
  <c r="G45" i="3"/>
  <c r="G43" i="3"/>
  <c r="G41" i="3"/>
  <c r="G39" i="3"/>
  <c r="E39" i="3"/>
  <c r="E38" i="3"/>
  <c r="F39" i="3" s="1"/>
  <c r="G36" i="3"/>
  <c r="G34" i="3"/>
  <c r="G32" i="3"/>
  <c r="G51" i="3" s="1"/>
  <c r="G23" i="3"/>
  <c r="F23" i="3"/>
  <c r="F22" i="3"/>
  <c r="F21" i="3"/>
  <c r="G19" i="3"/>
  <c r="G25" i="3" s="1"/>
  <c r="G14" i="3"/>
  <c r="G16" i="3" s="1"/>
  <c r="G12" i="3"/>
  <c r="G10" i="3"/>
  <c r="G79" i="1"/>
  <c r="G77" i="1"/>
  <c r="G75" i="1"/>
  <c r="G73" i="1"/>
  <c r="G71" i="1"/>
  <c r="G69" i="1"/>
  <c r="G67" i="1"/>
  <c r="G65" i="1"/>
  <c r="G63" i="1"/>
  <c r="G49" i="1"/>
  <c r="E49" i="1"/>
  <c r="E48" i="1"/>
  <c r="F49" i="1" s="1"/>
  <c r="G45" i="1"/>
  <c r="G43" i="1"/>
  <c r="G41" i="1"/>
  <c r="G39" i="1"/>
  <c r="E39" i="1"/>
  <c r="E38" i="1"/>
  <c r="G36" i="1"/>
  <c r="G34" i="1"/>
  <c r="G51" i="1" s="1"/>
  <c r="G32" i="1"/>
  <c r="F23" i="1"/>
  <c r="F22" i="1"/>
  <c r="F21" i="1"/>
  <c r="G23" i="1" s="1"/>
  <c r="G19" i="1"/>
  <c r="G14" i="1"/>
  <c r="G12" i="1"/>
  <c r="G10" i="1"/>
  <c r="G16" i="1" s="1"/>
  <c r="C23" i="2"/>
  <c r="C21" i="2"/>
  <c r="C19" i="2"/>
  <c r="C17" i="2"/>
  <c r="C15" i="2"/>
  <c r="C13" i="2"/>
  <c r="D7" i="2"/>
  <c r="G52" i="3" l="1"/>
  <c r="G81" i="1"/>
  <c r="G82" i="1" s="1"/>
  <c r="G25" i="1"/>
  <c r="F39" i="1"/>
  <c r="G52" i="1"/>
  <c r="D9" i="2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D25" i="2" s="1"/>
  <c r="D27" i="2" s="1"/>
  <c r="D29" i="2" s="1"/>
  <c r="F23" i="2" l="1"/>
  <c r="F25" i="2" l="1"/>
  <c r="F27" i="2" l="1"/>
  <c r="F29" i="2"/>
</calcChain>
</file>

<file path=xl/sharedStrings.xml><?xml version="1.0" encoding="utf-8"?>
<sst xmlns="http://schemas.openxmlformats.org/spreadsheetml/2006/main" count="113" uniqueCount="54">
  <si>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</si>
  <si>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</si>
  <si>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</si>
  <si>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</si>
  <si>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</si>
  <si>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</si>
  <si>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</si>
  <si>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</si>
  <si>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</si>
  <si>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</si>
  <si>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</si>
  <si>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2021/2022</t>
  </si>
  <si>
    <t>Outstanding Payments</t>
  </si>
  <si>
    <t>RT ONTONG</t>
  </si>
  <si>
    <t>Chief Financial Officer</t>
  </si>
  <si>
    <t>01/07/2022</t>
  </si>
  <si>
    <t>NEDBANK</t>
  </si>
  <si>
    <t>BREEDE VALLEY MUNICIPALITY</t>
  </si>
  <si>
    <t>CASH BOOK RECONCILIATION</t>
  </si>
  <si>
    <t>Votes Balances and Transactions:</t>
  </si>
  <si>
    <t>Balance B/f</t>
  </si>
  <si>
    <t>Movements</t>
  </si>
  <si>
    <t>BANK RECONCILIATION</t>
  </si>
  <si>
    <t>TOTAL</t>
  </si>
  <si>
    <t>Cash on Hand</t>
  </si>
  <si>
    <t>Not yet Banked</t>
  </si>
  <si>
    <t>Outstanding Interest Journal</t>
  </si>
  <si>
    <t>Previous months</t>
  </si>
  <si>
    <t>Deposits receipted in Duplicate</t>
  </si>
  <si>
    <t>Other Items</t>
  </si>
  <si>
    <t>Cash Surpluses / Shortages</t>
  </si>
  <si>
    <t>Iro Payments Received</t>
  </si>
  <si>
    <t>BANK CHARGES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</si>
  <si>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</si>
  <si>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</si>
  <si>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</si>
  <si>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</si>
  <si>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BANK RECONCILIATION AS AT 30 APRIL 2023</t>
  </si>
  <si>
    <t>Balance as per Cash Book at 01/04/2023</t>
  </si>
  <si>
    <t>Deposits for April 2023</t>
  </si>
  <si>
    <t>Interest for April 2023</t>
  </si>
  <si>
    <t>Payments for April 2023</t>
  </si>
  <si>
    <t>Balance as per Cash Book at 30/04/2023</t>
  </si>
  <si>
    <t>Balance as per Ledger at 30/04/2023</t>
  </si>
  <si>
    <t>Balance as per Bank Statement at 30/04/2023</t>
  </si>
  <si>
    <t>April 2023</t>
  </si>
  <si>
    <t>Adjustments to be Made for Apr 2023</t>
  </si>
  <si>
    <t>MICROSOFT ENTERPRISE APPLICATIONS</t>
  </si>
  <si>
    <t>RECONCILIATION OF BANK STATEMENTS AS AT 30 APRIL 2023</t>
  </si>
  <si>
    <t>Balance as per Bank Statement at 01/04/2023</t>
  </si>
  <si>
    <t>Cash on Hand - 01/04/2023</t>
  </si>
  <si>
    <t>Cash on Hand - 30/04/2023</t>
  </si>
  <si>
    <t>Balance as per Bank Statements at 30/04/2023</t>
  </si>
  <si>
    <t>4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</si>
</sst>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67" fontId="3" fillId="0" borderId="12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7" fontId="4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12" xfId="0" quotePrefix="1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1" fillId="0" borderId="22" xfId="0" applyFont="1" applyBorder="1"/>
    <xf numFmtId="164" fontId="1" fillId="0" borderId="23" xfId="0" applyNumberFormat="1" applyFont="1" applyBorder="1"/>
    <xf numFmtId="0" fontId="1" fillId="0" borderId="0" xfId="0" quotePrefix="1" applyFont="1" applyAlignment="1">
      <alignment horizontal="right"/>
    </xf>
    <xf numFmtId="164" fontId="8" fillId="0" borderId="0" xfId="0" applyNumberFormat="1" applyFont="1" applyAlignment="1">
      <alignment horizontal="center"/>
    </xf>
    <xf numFmtId="17" fontId="1" fillId="0" borderId="0" xfId="0" quotePrefix="1" applyNumberFormat="1" applyFont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25400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FCC321-5985-4948-9406-3180AA0580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309B9-ACE2-4F63-8B8D-62BBFA2A10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25400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AF15FF-A4B8-42C5-93EF-68CC20672A4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65BA4-1F97-46C8-9A6E-0B166C7E64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837EE-BE63-42D9-B3F1-EA7A3159778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FAE2D8-74EB-42BE-AB0F-42AD226C772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1CA327-1DA6-41CE-BEC0-4F08C9AE8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76C42-D644-441D-A7D3-0427D50219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A07232-C800-468B-8C59-2521F7ACB2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DB2D33-6907-4400-BCBC-D197E4E8155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C30D6F-31F3-4A0D-9EE3-B5FBC42C8C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E9C85B-F293-4BA6-97D3-C972BE036F4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25400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CFBCF-11C6-4983-84DF-732E674AF60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7052A3-9381-4FEE-88CD-A0C373F542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25400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8FC8EE-3C57-4BBD-B86F-98C553CF86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107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107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107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107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228600</xdr:colOff>
      <xdr:row>107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107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107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107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107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107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108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108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228600</xdr:colOff>
      <xdr:row>108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108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108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108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108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84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89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89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84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84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84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89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89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215900</xdr:colOff>
      <xdr:row>89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89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89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89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89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222250</xdr:colOff>
      <xdr:row>90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EB3D53-F9C9-48F9-B65C-BEB26279A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BB25A6-5FAB-4B7D-8322-17F6E431A4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997BCC-DA41-4677-B095-CC8FA3DA56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B5185-193A-4A9E-9900-437F8861EC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95135A-FAD2-489D-B353-D9C70F782D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1BE2B-B589-4EF9-BA83-19C0C19849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761E7-90EA-49E6-B509-5CD47F1ABC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73A423-D54D-4B4E-B6F8-506F922BA5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BB7A5A-1498-4D38-9B6B-2630248AAA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D5ECF0-FE63-44E8-8E93-0AA0868E65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E9B869-3F3A-4CF7-8B9B-B1B64B678E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5D93A-227B-446A-82B3-FA758ED552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08F7A4-B570-475A-B33B-E312FF88A9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F099B6-A075-448C-B569-F07CC2BFCD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D4A31E-1CB4-4D67-B441-1DBF9191E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9D9F1-F14F-4A3C-85E1-0767793D2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68A10E-2959-4A74-89DA-416C27A91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DCE030-5D35-4752-8E36-EA48D8F85A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F7A0ED-4779-44E4-BF22-3D65AE3123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E19F33-799A-4F45-B009-EB37E5DA98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D83F83-0FB6-46F5-A9F2-1BC3F4E8C5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CF6316-05D5-41A3-847F-AB32C2B1C4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3F9706-FD6A-4ABD-97E3-1A0E2BCC92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C7E151-D7D5-473D-95E5-B36D2F5F7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D752E-4892-4D56-B99D-2CD567B939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73463A-2A3B-4F11-915E-E9F9CEE931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695307-ADCD-4352-B2A0-DA3770D601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FCAAF7-4FE6-4A09-AD8E-A1CFE926DD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318A65-177A-4E55-85F3-C2F10051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5D728-8AAA-451F-B746-4C96FB38F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778B98-D5E6-4F94-8546-20878FECD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86985-3295-4877-9608-DE58E33168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E9E93-A429-4F98-9B29-A5EA72802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B66123-CB10-4BB0-9DD9-6DFA5E624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4C789-B180-4538-AE95-2D86813C58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A1760-B381-4FFD-ADAB-A512F9203E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E33239-7B21-465C-BB59-B863F7BE42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878BA7-225E-42B1-B6B6-7768BA8A24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25B4C-F5D9-4501-9B58-D26A292879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8C52-DB3A-4AD1-897F-F49715DBFA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D0ABF2-435A-49E2-ADF3-030978FFB4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C04408-7422-49F5-86DC-6EACA4F97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2C58B4-68C4-4FD5-8805-94720DC9D0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A48FB-54E7-4EEC-8D80-B16141687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B545EC-7924-4F0C-960A-321184DAE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626A-A4C4-4832-8EC2-5C2DDDE01D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182C1-C8D1-436D-99FD-E5C8FDBEA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B6DAFE-C116-41E9-B2E5-64CAC45598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F097E1-8D11-4EC3-878F-374BD0C2AB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02860-C2B4-4B84-87CB-3032D8BE8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86B03-772E-48A8-AAE1-DAEF4F2135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81AF52-F5BC-451B-9048-94547E363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CC55FE-E133-413C-8FEE-6862532AA7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EDD67-ABAF-4953-8FB2-6B89D309F4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8A5159-68D8-43A7-B166-F87D187074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CCFA8-056E-48D4-A3A4-B8FF4956DEA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E1508-DABD-43C2-B7C0-7B721EFB333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79375</xdr:rowOff>
    </xdr:to>
    <xdr:sp macro="" textlink="">
      <xdr:nvSpPr>
        <xdr:cNvPr id="5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F67D69-CD6D-41CC-9C89-ED5FDFB8DD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36F5A-B85B-409C-AFD3-B010FC02F3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530AB7-FE69-47F8-A4D7-4C05198D5F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526BE0-D86B-43AC-827A-523D6F2C2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A26A5A-9C06-47B9-B3F9-DF468ECE92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921963-D17E-4E20-B799-4128FCE4B5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1D8921-6471-4B74-BBB8-6CD5F423A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254000</xdr:colOff>
      <xdr:row>90</xdr:row>
      <xdr:rowOff>76200</xdr:rowOff>
    </xdr:to>
    <xdr:sp macro="" textlink="">
      <xdr:nvSpPr>
        <xdr:cNvPr id="5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16DBD-6683-4368-82B2-8434F88EF5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ABF0CD-407A-4456-BCD2-B16A453505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5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719A5-5522-4978-AB66-4262A404EA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5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07648A-E5CC-4E76-B641-A20A6416B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569065-461A-4638-A6C8-E424A8987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1F4BD6-92D4-4051-B810-8F63C873B9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B8EE0D-BAC6-4848-B0C5-84E378C8A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9E3073-53A9-4F04-A9FA-CD717702D2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9B468F-5408-40E9-B6FA-B0215F1D8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FFB984-618C-45F0-9C9D-EBA7E29B76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73025</xdr:rowOff>
    </xdr:to>
    <xdr:sp macro="" textlink="">
      <xdr:nvSpPr>
        <xdr:cNvPr id="6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767041-C370-4DD0-BF1A-9CC4C99FA0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228600</xdr:colOff>
      <xdr:row>90</xdr:row>
      <xdr:rowOff>76200</xdr:rowOff>
    </xdr:to>
    <xdr:sp macro="" textlink="">
      <xdr:nvSpPr>
        <xdr:cNvPr id="6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77CAF-7D9A-4D4C-83EB-E9C21718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6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52CBD3-3050-4FF8-88D0-FE1DE52405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234950</xdr:colOff>
      <xdr:row>90</xdr:row>
      <xdr:rowOff>76200</xdr:rowOff>
    </xdr:to>
    <xdr:sp macro="" textlink="">
      <xdr:nvSpPr>
        <xdr:cNvPr id="6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989E03-2C79-4B11-BAFE-94BA3F63B7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6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B5E6E4-313C-4C92-A957-23EA2269ED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241300</xdr:colOff>
      <xdr:row>90</xdr:row>
      <xdr:rowOff>76200</xdr:rowOff>
    </xdr:to>
    <xdr:sp macro="" textlink="">
      <xdr:nvSpPr>
        <xdr:cNvPr id="6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185669-BF12-4210-9F39-9925655F3B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04EDDE-F3B1-4C87-8285-FC34023294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4E92D-A617-4890-870F-835B17C12A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6F83F4-B591-430A-820B-A4FE0B8D7D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39D62B-06FC-47F8-A46C-778A8B366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09681C-35E4-4CD5-B817-65A75E12AC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C9483-7DCD-4014-99F0-4341E0C14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9DB0F-652F-4FD9-8249-4C2C8B7AB7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10EC84-7C5F-4662-8B4D-DD0E78B9C7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FBB0D-610A-4DD9-BAC6-991EEDC54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04E29A-3686-4329-AD03-D965E2800F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95250</xdr:rowOff>
    </xdr:to>
    <xdr:sp macro="" textlink="">
      <xdr:nvSpPr>
        <xdr:cNvPr id="6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93379C-E4EB-41BA-BA89-2191B6AA8E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67A4F-3FB4-452A-9420-79D63F703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A22CE-ACAB-463E-8B3B-1FFDF0562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370C8B-E9B5-479F-A8D7-8E7811DF4D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890FA2-0A40-4356-8834-871EFFF5E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120D1C-CDCE-4C20-A3A4-B8B17B64C7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13DCCE-D72F-47A7-8C6C-9B4986F02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DDE91A-206A-4F99-B836-9A891F5C5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FF366-FA60-44CF-B7FA-CCB4ED6252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DD3E4-A90A-42D4-8A8D-855382AF51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070F32-36FB-4D92-9EAF-A1F7710E5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45C484-1840-4142-86ED-7400611913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97960-617E-48E8-A69A-5F415411DC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227CBF-B0BC-4571-9216-C9AF4FB29E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1230D5-E39D-4DB6-9B5F-227DF6E7FB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76200</xdr:rowOff>
    </xdr:to>
    <xdr:sp macro="" textlink="">
      <xdr:nvSpPr>
        <xdr:cNvPr id="6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7D8535-C221-48CB-8B7E-DA29526689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614321-40AC-4A85-A47A-24FF06105A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47450-724D-4F74-9FB5-8BC1165AA4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9B67A1-8E21-4C40-B240-C9C9018ABC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B6717-661E-406F-B213-0F19A637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12</xdr:col>
      <xdr:colOff>247650</xdr:colOff>
      <xdr:row>90</xdr:row>
      <xdr:rowOff>73025</xdr:rowOff>
    </xdr:to>
    <xdr:sp macro="" textlink="">
      <xdr:nvSpPr>
        <xdr:cNvPr id="6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A333C0-D549-4021-9A28-090EF4F0F6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E87ADA-B9F7-4561-BD07-9AC86DBB2D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21FD70-2769-4317-891B-B3E0629E3E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715507-56FD-4224-87A1-C0836F25B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6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52604E-430E-4C04-B838-401ADD33AF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98425</xdr:rowOff>
    </xdr:to>
    <xdr:sp macro="" textlink="">
      <xdr:nvSpPr>
        <xdr:cNvPr id="6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679B9D-B894-4A57-BF9E-A19F6CF20D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626E0-5C71-4101-AF7C-4C3852F06E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202FE-D265-4FD3-9C76-8917163941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38C87-F66C-4807-8B7B-D20B429C5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319856-6FA4-45B1-A835-E54365338D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06932E-F011-4687-A27E-5D49DD3ADE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479D0F-5620-47BC-9A4F-456EB16D0E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95250</xdr:rowOff>
    </xdr:to>
    <xdr:sp macro="" textlink="">
      <xdr:nvSpPr>
        <xdr:cNvPr id="6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2A49D7-34FE-458A-925F-D3B6788DB1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46CC1-C89F-4F71-B81E-C914721204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92F00-A2D9-466E-9600-6644BCB4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D5AC77-E634-4A1B-9F54-0605E2B9DC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2D5D21-8BB2-4F51-BF70-41A4EFFECF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00B489-E7BC-4077-A047-F9D2721060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F8BA8-C16B-4859-9458-EBFE283EA4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7315BE-4EA2-496A-BEF7-20A57E158B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EE97C9-4540-4F7E-8415-69DEBFB7222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3B2D40-AD64-4501-8163-CD60DDF64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92075</xdr:rowOff>
    </xdr:to>
    <xdr:sp macro="" textlink="">
      <xdr:nvSpPr>
        <xdr:cNvPr id="6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A4047F-628C-4771-A690-1EFFE4009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95250</xdr:rowOff>
    </xdr:to>
    <xdr:sp macro="" textlink="">
      <xdr:nvSpPr>
        <xdr:cNvPr id="6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DF679-3278-4A37-A52B-C76410D152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95250</xdr:rowOff>
    </xdr:to>
    <xdr:sp macro="" textlink="">
      <xdr:nvSpPr>
        <xdr:cNvPr id="6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4B57AA-920B-4CDB-99CE-D5D29985C3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95250</xdr:rowOff>
    </xdr:to>
    <xdr:sp macro="" textlink="">
      <xdr:nvSpPr>
        <xdr:cNvPr id="6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1D2A6-70F6-4DAC-87A6-1DAC4D289E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95250</xdr:rowOff>
    </xdr:to>
    <xdr:sp macro="" textlink="">
      <xdr:nvSpPr>
        <xdr:cNvPr id="6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C383C5-3F50-477F-894B-83A59374A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95250</xdr:rowOff>
    </xdr:to>
    <xdr:sp macro="" textlink="">
      <xdr:nvSpPr>
        <xdr:cNvPr id="6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0478A9-E6A9-4E2F-A5CE-A4835FE5F1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C41711-ECBA-4CF8-9E53-1A95BDBCF2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61392-737D-4794-B5D9-CFEA826A3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BB8FD5-8587-481B-99E1-39B242D8E6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F13ECA-6DE9-431E-87F7-58FD6D7B12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632DB3-B9EF-471B-96FF-5988BA68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2B3D-BDA4-4F18-9C5D-BADDBAC062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C8E59-F202-465C-96CE-18C0396035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85BBC4-855D-4C35-8795-D2F662D972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21B8F-21DA-4DEC-AD5B-6EA32FE23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CC453C-11DE-43B1-B426-DE037CCB1A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114300</xdr:rowOff>
    </xdr:to>
    <xdr:sp macro="" textlink="">
      <xdr:nvSpPr>
        <xdr:cNvPr id="6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8E5F9F-B41E-4827-B02B-F354F25314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70FAF-2DB2-4B3C-9922-E9DE0F4BB1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BBFDF9-E8F4-4786-A296-9A5E1B4DA2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43701-C80A-446C-9A77-036175229F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EC516-3EBB-4429-8B64-8A7D30AD42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BAEFFC-D54A-4D29-81C0-A67EEB512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8149BD-76D7-4B51-836E-0D12B6F5B1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DA8F04-16AB-4EA8-B32F-37A65BAFF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0DB5FD-F0E1-4571-B471-5E39584932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58081A-2BA8-4454-A5C5-4C78959BAE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9A8E-1821-4BFA-9086-A10DF1FF0C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6BB46D-BA28-4ACC-B69C-CBE02619EB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95ABE1-60B4-4873-8979-51171A620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F6AC1-3DFD-4397-B26D-D83011607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E36D46-7A4B-4D4E-A8CC-BA4A8C9713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6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DFBEE9-CE0D-425C-A4E8-E89CB56EC4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7D7F91-2B56-40F1-BC88-0D50600FF7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4CC5E6-81FC-4199-8400-9916B943F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B2B10-A6F1-460C-9EDA-B69CBA8FE4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6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17E5D5-58C7-453C-AE51-3D008AC40F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92075</xdr:rowOff>
    </xdr:to>
    <xdr:sp macro="" textlink="">
      <xdr:nvSpPr>
        <xdr:cNvPr id="7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D1E7CF-B861-4BD2-BF32-06438775B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1C88D-2BBC-4C84-BC5B-453317F4A6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6BC0AF-D3FD-4DD3-B367-89B10209BC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EED44-8C0B-428D-8CD1-4709067C10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7CF6E1-3422-4C0C-9E9B-BB2623CAE6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92075</xdr:rowOff>
    </xdr:to>
    <xdr:sp macro="" textlink="">
      <xdr:nvSpPr>
        <xdr:cNvPr id="7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5C894-9FCE-4973-82C4-C696F7349D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7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73D01A-96D6-4B71-89DC-ACD37DE78A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2EE4AA-26B1-41DA-82CF-754B043B3B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1EDF0-8C89-437B-80B5-8EE083691A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7D4BBB-9D0F-4CBA-B993-1AE1E69A81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891DB8-7916-48E8-BEF6-C91F097B44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E253B5-A4D9-4AB6-8D0F-9CD408DD59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EFFDC8-ADFD-48AB-AC2D-CCBCEE7FC6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7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C1C0A6-3FDB-4B58-8293-E1D77C220B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A06691-CA32-4F0D-B1CF-E908E8E6DF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A67954-A202-47C7-A9C2-259B0DF876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8B7C0-DEB8-4F5F-B94E-593A3658D9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91F18-B316-491C-A429-49B8CB889D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60184-D342-4B4C-9B34-CBF0E00900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FA0C4-65EF-4A71-8739-E91DF5AAA9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4945B2-0EEA-452B-BD26-DEAFE360DB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34647A-2F1E-4243-A2E1-E6090377D6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760AEC-1741-49BE-949D-A6E5ABCDCB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7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BCC8-4BDE-4CC8-AB10-9FE0F2EC8A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8C2F78-DEAD-47AD-911C-D777AADBF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AC7A07-4386-49CF-B023-66101A585D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5A082E-6E7B-4EEC-99AE-ED157D88C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8EDA4C-736D-443B-8C29-E2763C5718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2EF36C-DFAF-465E-B23C-082A83BF2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42382-2F29-41B5-85BF-B07C9E445C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BDFF6F-23C4-450B-8C43-0FA8DB5C83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B749EE-04D6-4E4F-9BB7-0FC910240E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7BA335-CBA5-4F6A-A228-AB8C239A5B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1E3A71-4839-4656-9A89-765B1C8ED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215E3-278A-4FE9-8DAA-9CE349B20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69D76-DD1F-4B67-88CD-92214A23AB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F9DBD2-8C4E-4C50-B0B8-CAD28E93B0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2F8BA9-6530-4FD2-B333-65C14B98EA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400F4B-CC48-48D7-865D-4B15184897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7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B5AF76-3921-4DBA-805B-E8695398D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1A147B-68B2-41EE-9587-5F887B47E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AAE177-787F-4BDE-BA85-C09EDF37AA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3DA66-A4B7-4DC5-8DD8-05AB4AD32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BAF9C2-7A5C-48AF-8162-D0618AAE8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BFAC7F-2122-442C-A062-DD6389D69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5203CC-E95B-48DA-9313-039A9A3931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F6421-A812-4779-86E2-607C52A70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CBC72C-E024-45EE-98B6-D78B67E5C7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D7980C-CC58-48E6-9629-E78BC3F4BC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86A0-E4D0-4A6D-A2DC-A6EB13FDC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62C96-F74E-43FE-80D6-33BE8434F7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F11EE-2EDD-47CB-BB80-A887A1D70B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C828A-B0F0-4222-B4AC-06FEDDCB51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205E6D-9585-4E1C-AC6D-55D02B71A8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4D18D7-C0FA-46D8-B7D9-4E3259D0A8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EB039-D95B-405F-B2D2-4502352F8A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3DF489-4F10-483D-868D-615B99496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310560-CFBD-4DDF-A9F1-823D350CB2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E72F56-77AE-48B7-A459-02DB77C6D1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7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9256CF-DA16-4364-AF7A-9B60171BF0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B48C64-DE58-4820-87E9-0D3FB947DF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9205E-1A32-4CBB-BDF0-34FDC267847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3E349-FEDC-43E3-AAE4-F20549377A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1E7C61-660A-4852-B16A-548E07DCA3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7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AA5951-BACC-4A70-A683-C73C283033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7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44AD97-3FBB-4D6C-B1B3-2D0439BB4C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79375</xdr:rowOff>
    </xdr:to>
    <xdr:sp macro="" textlink="">
      <xdr:nvSpPr>
        <xdr:cNvPr id="7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4DFC04-F731-454B-8959-F1552E7F63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103796-CFDC-434D-B705-CCDD21015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4AEB0F-182F-43A1-AEBA-DAAB7941C4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04407C-9495-41A1-9D6E-008ED87211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262F1-5872-4E24-A802-CE2E4B2401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C2EFE3-D960-48BD-9FB3-E6477637A1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85B61-D008-4860-B84E-A0AA9FE8E3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7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5B8526-1F56-45C2-BFC9-C1B0A8B9F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34423-4709-423B-AF47-4C42230CF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D2831C-91A7-4375-B68E-040841D64A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1CDF8E-0FC1-4E50-84B0-6D47F9968F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3D4223-450E-4929-8419-D2F5075A16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7F82DAA-571B-46E5-9E9E-F2B5D6EDCB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E1CC2-09FD-42EC-B366-5B107FDC88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1E984D-BB6E-47E3-83EE-9DBBB5087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FD879-EAD8-477C-8BC3-BB56928A46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0E1614-6FFE-46A9-8D11-77DF48DF96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73025</xdr:rowOff>
    </xdr:to>
    <xdr:sp macro="" textlink="">
      <xdr:nvSpPr>
        <xdr:cNvPr id="7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459D22-F096-4F95-B01B-4067D305E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514350</xdr:colOff>
      <xdr:row>90</xdr:row>
      <xdr:rowOff>76200</xdr:rowOff>
    </xdr:to>
    <xdr:sp macro="" textlink="">
      <xdr:nvSpPr>
        <xdr:cNvPr id="7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59986-8083-410E-83A0-96F701CC9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937405-77A2-4F9D-8610-8D96BCB0B1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7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5261E-0CA5-4A18-BE66-9CDD1DB105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7493BC-5507-49BA-B848-930DBCD832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7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FC6D8-B7DA-4234-82D3-792D150717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9CF63F-D78B-4DCA-BF14-ACC3DC7FA7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FA2560-128D-49BF-80F5-B315C6765CF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BB49AB-331B-4EBE-B88A-1BE2119214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F70E94-6D0C-4C68-B149-CC799413CE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BA8EF5-EB50-4F7A-944A-2D1A6FB45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52DB7-B8EA-4B71-816D-9FD41EF69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24AB2-B329-4784-89F3-CBEB5FC92A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EABEB6-8DB7-4EFF-B374-AFCD5FD937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E0084A-8A0F-4965-A0E6-FC07C080AB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7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9A03F6-8E3A-4316-BFAA-8C75A27970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95250</xdr:rowOff>
    </xdr:to>
    <xdr:sp macro="" textlink="">
      <xdr:nvSpPr>
        <xdr:cNvPr id="7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BA3F90-311D-47A7-95D8-71EAD01247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0218F8-12DD-40F6-B848-99B0EA216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0E66-0AA6-4AF6-B955-2BE0F8E781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15E279-E2A5-4CC5-84C6-0B33CC4D2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74EB4F-4D8D-401A-A1C8-90D21FA502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2A2120-1A68-462F-BC43-32FA13CEF4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EBBACC-A51D-4919-8DAA-F3DE599375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1E2DC-E0B4-4ACC-A36F-21FB1CD8FB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88FE23-FD7B-4FBA-B502-8CA49BA5C9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9DD168-E863-4A98-8AD2-C285A0B5A6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98186-C1BA-44FF-9D46-38E82F1E9D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317E02-4439-4F9E-9A07-FA5A810FB2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136C0-F0FB-4932-B5FD-6293E5800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00AA8D-E1BA-4A1C-80C2-6FCE4E62CD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4A8486-77F7-4AD1-B877-03760FF710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9A70F8-270B-408E-B6E3-9F1390B50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5260D1-5BAC-4345-8754-7AD380A2888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29342B-B098-4153-B361-EACF4B597AA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09039F-4BB2-4156-B10F-C7D1C80A72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551852-4CFC-444F-B11E-15E519426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73025</xdr:rowOff>
    </xdr:to>
    <xdr:sp macro="" textlink="">
      <xdr:nvSpPr>
        <xdr:cNvPr id="8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2A46B5-C6AB-4B5C-87F5-E2DB00F30C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324E78-8102-4B93-A71A-2D4496F760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B272F-A36C-44D6-B719-5130BDF2A6E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FCCC09-C9CE-47DE-962D-AD49187C07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5A43B6-8F9A-4553-83DD-FB2B957010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533400</xdr:colOff>
      <xdr:row>90</xdr:row>
      <xdr:rowOff>73025</xdr:rowOff>
    </xdr:to>
    <xdr:sp macro="" textlink="">
      <xdr:nvSpPr>
        <xdr:cNvPr id="8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3B3CA-4395-4AAB-B69C-6D93588422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90</xdr:row>
      <xdr:rowOff>73025</xdr:rowOff>
    </xdr:to>
    <xdr:sp macro="" textlink="">
      <xdr:nvSpPr>
        <xdr:cNvPr id="8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6CB44-419D-49A6-BA62-7B1AC33BF7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12700</xdr:colOff>
      <xdr:row>90</xdr:row>
      <xdr:rowOff>73025</xdr:rowOff>
    </xdr:to>
    <xdr:sp macro="" textlink="">
      <xdr:nvSpPr>
        <xdr:cNvPr id="8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314A1-AEE6-4131-AA4E-BE51FFB2FA2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8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4D6A40-F5FF-43C0-8D62-8FF895B39A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9C3710-DA57-4B05-A13D-598C72E6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D294F-760E-4352-A1C1-B3EF6BA1BF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A4A63-AB38-45E3-9C76-38486C025A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DD3CEB-157F-45BB-B3D5-ECED2CB3C4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14E528-DB2B-4B43-A5BA-52676103E0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C0D98C-80EC-4093-9E00-36B6EDC8A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E6F1AD-D4D7-40D7-B118-4F2121C697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C3FD73-07AB-4DB7-A273-D82F16A8B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2AE180-5C46-4C17-B205-BD34512F87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FE185-F1BC-4A14-B996-7DDF60F69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5AE521-5F74-4C49-BE12-2F1DE0639F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A1DC9-25F2-4F94-9E8E-5C3B2B9450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57B22-7F9C-47C4-8A39-099558212F3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EF280D-0D05-4F1D-B533-E78FB50A8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A9C651-4964-4332-BF2C-3F36CDFA74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A8A1A3-81E8-4C56-B578-4ED1F5B5D4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8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240CF-6420-4C09-887C-DFDD682F9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FC8DC5-12CA-46C9-9E4A-2A046E9AA0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8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D2B040-BF8B-41DA-B4C6-A192E59BAF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8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7B551C-E059-4573-87A8-212D2680F3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A5D4E5-2B7A-4FD4-8084-0F34215E78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8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A8620C-EFBE-4C2C-BCB2-6328B5D471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561E1-1427-49E4-88D2-6F401EF0C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BF957-9633-40D6-B7A2-BA665618AA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E546F-3D09-443C-A82D-87AD61F6AD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D98C45-AF07-4E67-AA17-754576981D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FF81F-2865-4301-A17C-BA64C52BC6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82F16B-798D-45C0-89C0-785FEC4C9B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0AB972-E57D-4E1D-BE62-939E7C3BC4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C07ED1-0A89-4B4A-90D0-0A696A6036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3C5989-AF79-457A-8DAB-A7286B8C4E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D9CF9E-4CC4-4B1A-988F-354E1C13D7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8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70ECEA-2971-47EF-AE65-AD97360A99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0C2787-B74B-4A06-8AF1-58AB9A9A2E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FE5BE6-2CA2-4F9E-A346-44D226A84E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79B825-0B1C-492F-B032-629B8E8B6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DD972E-A1E9-489A-BBD7-8335306B5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A6FA4E-C616-435C-B365-08C4BC3466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C02992-C8BE-4D65-9B01-451BDD201C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BF9F5E-E5BA-4B52-B33D-EA614742CA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63BD76-E084-4AD3-8781-B1EC6BBC9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7616A1-A871-4285-A14A-686FD5151D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11A404-0A54-4EC0-A5C7-7A722DE92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8E8E34-08A2-4DF7-85A1-60E3CCE2B4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211CA6-68AC-4CAB-BCF8-767C11430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C4DB34-F317-4F59-81C6-5A1CBEFC08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AC001-9579-4FEA-AC86-CD67EF53A4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5D1EE2-72EA-4C72-B437-E4E4ACD071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B62AB-0EA7-47AB-91A5-159D55201A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D928E4-97B0-46FD-8F83-7C927B694A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39B2E-CC10-44C7-B42A-88B1BD35E4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7FF75A-4CCF-45FA-BC54-6EBF6F2EC7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8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9549B1-FED3-4CAA-B3B3-05DF7D0D5F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EB51E6-B2EA-487C-9007-750C3C52D2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625F3B-9560-42B2-9D6C-8EA5130818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2EAF77-C922-4847-B501-E3A81A2DED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8F80D4-1586-406F-97ED-D343E990D5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8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51F8E1-6C45-4899-8567-5452181278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8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262841-718F-413E-A7D1-BC5997548B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8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A9D879-C3F4-46A9-A153-B610CD6DAAE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8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2BB2C-38CC-46AD-9BED-15D70C5A4D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8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1B2BF1-F7DB-4039-8C8C-7398645B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149B0B-E2E0-480C-AF35-B98E08AEE3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ECF92-CBE5-4EFC-AF7C-EBEEC64360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5647EC-F92C-444F-BE60-51A869B0E1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FECE8-2F2E-400C-98FD-1BC7693A6B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51631-4A9F-4C78-B646-1826BF386A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6B8551-3EB7-49FA-B787-1F7E1FA85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8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49026-43C3-42A6-A7C4-163D0FC948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C7A64B-215D-43AD-A518-B70476D2ED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8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A542BE-BC4A-4905-B976-6249E798A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8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D3292-5B12-41AE-B0D9-51EA32769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F30828-6795-4E8E-99B6-C486EE0D26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E9D867-DB64-4116-80E0-CBB2B4D22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C99CE-AD78-4582-B06A-0D04D8C96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DC211-81D5-4C03-BBB7-0BE0110514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1DDF1B-8768-466D-96C3-F992ACAC45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E52F6-548D-4277-A0EF-FFA8762F5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9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AAFBF7-F48E-4123-9CCD-0375D9B943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92316-0745-46B9-94F5-864B99B000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36C4C7-440A-4A6B-953B-852C7F2509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DCD14-533B-405F-BB3B-3279CAA119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8FBDC-896A-4568-B175-164D5A6614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41335A-4355-457E-B35C-DCEF14770F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F3486F-612E-4F78-8B63-B5D5D5CE2E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25C6E-6E2F-4B1A-8DB8-A4A242A08F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D0FB14-59C9-49FE-AFBB-3384D612C1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BAA5-A345-45A5-8870-35C4E61C1E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CD2A32-DCFF-4B52-9C66-1801EE518D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8A2A1-6CD2-4ED1-8F7B-3F412B1F6A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DC14B4-B111-44B0-9843-EB1CB36D58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151F8E-EF0D-48CF-8A97-B7D073BC3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603F18-6A73-4B07-88CE-CB72EEF440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C99D56-DA35-4E53-BF20-2C1F345A33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9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57FAD1-DD6E-4D84-91C9-5D1270564F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BE2227-1BE7-42CD-80AC-96B2820A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DA3421-D77D-423C-A3FB-0FC971E01F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2B5697-1BBE-4983-B24C-82A4E574C4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DB588A-AEAF-4EC1-B06E-0E50BEAEAE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9EBA2A-17FA-4732-B24A-E648F7511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3EA852-FD55-4082-BF57-60E1035B98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62CD78-64D5-4887-8B89-2EBC4210A1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1BC73-2AA7-4581-9781-8A1B797460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1C6A57-4EF2-4267-B780-751F3FEE53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B6D9F2-BE62-4C4D-B651-C98C0E5DEB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333FB8-5DB4-4D52-80A4-DE10CF811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67836F-1B9D-4215-A549-B60FD6356C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A143-E246-4208-8D64-344980737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312B0-EFAE-48C3-BDDB-FDE9099838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68466-4DD7-46DC-8AE8-6F15122C3D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1B1808-E055-4003-9F31-6272450CD1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6C323E-3626-4649-80CA-5E8BD4796B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718CE-933F-4386-BF03-7E456F2D99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2412E7-C180-4333-8939-1255D9DB60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80B4D3-BFA5-475C-9207-FA70CE0F76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00126-FE02-45C0-BA8B-9BEAC03CD8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32E290-8F94-42B8-92A1-7865DC8097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08A94D-AF11-4420-8ED3-DD22449286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4ED2A-1DE4-43D3-84C6-D7BA143C2FD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9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81CA26-4AD0-4FCE-853A-EBDD4956D05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4FA326-8F5D-4602-81D7-1CFB1ED61A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6CD30-AFC3-476F-81D3-86B749E48A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5E8F9C-0C14-4ECE-9507-3536707BD6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9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37E1CB-69FC-4D7D-A9A4-8436601ED6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9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3BEEBB-2741-4EB5-8915-A64B585163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870AFB-1F4F-4CE2-914F-E3D520BB27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50D02-2941-426F-B575-E4E333109C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523BE-B9E9-4105-BDDB-69DE3AE8D2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5B3C3F-1B6A-4BE2-A248-B5F9AF2720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179C88-579C-4FC8-A23A-5FB5A441C8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2CFBA9-7AC3-4882-968D-534660A39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9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7D74F-99C2-4B14-AA11-A87306108E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A33327-2732-4C47-B985-3200CF413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A35120-CA38-46EB-BE76-7D54EC328A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483462-CDCE-4F88-BAAB-7893F3D50B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AC50D5-4ECF-43DC-B98C-8B64F17D9A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75232F-A404-4293-9C03-12A845B0E5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4E5FAA-FD87-44BF-BEA8-F127704CE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DF8626-5582-4576-A708-611724D79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8EB66A-4DA8-492A-B266-A6123F96BF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DBC79E-412A-48A4-9668-81BF2F5C84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9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C3609-1963-406C-B10E-C7704DCF8A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9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1209E6-7741-41F6-82CD-2B27381BA7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691C97-7403-41B6-BD56-3C5D26095C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9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44716C-701D-4209-9E76-922DA47EB0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89B082-F07F-4540-925C-D4C541538E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9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40B77D-B1C0-400C-AA7B-847CC47BF6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2F9AA2-D12B-479A-B401-D922D402D4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FB486-6A6D-443F-9A9B-2667CDE9AC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BE8FEE-02FF-4F7F-8BA0-13922051D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918707-1A33-49E6-A6B4-7835F0AED2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807AD2-8FAF-4FEA-84E4-F75463F9A8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DCB14-9AE8-4E33-B021-8848F35F4D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FF28F9-1FA2-4711-B264-5D9F790BC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33EE99-C855-4729-88E5-09FAE78CF8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9FAEF5-DCB5-4267-8D8F-E9AF6A7EB0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D42F71-8B0E-47F0-AF89-DD7B5FCEBE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9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D501C4-BD2F-4349-9A11-8F6A6AE73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A07356-FBC8-4BC6-9E78-99833C000D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725E7D-FBF4-4C5C-ACDC-78B813A12E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176037-7540-4EBF-8B2D-347E7DBBD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E11C45-09E7-43A8-980A-26058309CE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9C39F2-E9F2-4CFC-8290-1B572680E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859DD-B462-4465-BC61-1FF4AB698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D28355-43C4-4070-8F6C-84B49EC5A2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6EBB6B-A517-40DB-9121-1E5580A160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9490BA-C7D8-49F5-9EDA-FCC00DC9B9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61EB61-B62F-47C3-A19B-C6E3BB98B4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8A56CB-FA58-4E2A-B44C-1800A96AE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66A86E-CA1A-49F8-914A-4BBC0B5468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9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A803D2-EB9B-4090-A086-D32D97A3BB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9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2089B-241F-4D34-87B8-A3666EFDC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5F9E7E-6861-4441-B7BC-D48C28CB9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544A16-0946-4794-B6E9-ECB374514D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4D6A9-7547-4037-BEB2-39804F854C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067FC-B9BF-403D-881C-754D5C0A10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776A20-CE2C-43B3-B139-A291053A2C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0C3724-E299-4FEC-9807-930B13523E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5527F3-A5D2-4D3D-8753-D2DA6F35605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32BE68-09A4-486C-868B-6876E9A695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F8A4BC-6099-4C75-B398-20F6522BC8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6037E1-F31C-4D5C-99F3-C842109236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90D562-A2A7-44E1-839B-F559CACEC2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644FD5-8551-4493-A2C2-911A36B15D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8F9C86-636A-440F-AB23-22E0264D54D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CB23E-F0D1-4F5A-8E58-59399F69B13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B4370B-9207-4AD1-938C-37BC4AB9305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1DD29-CCB8-4B81-8D5C-BBA27D4A8F1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10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9DE531-72AE-4A12-A275-43166A7BE9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27FE5F-9BD0-44B0-BA9E-14FBFA52FB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6631C8-D044-44A6-BDE3-7E70C4944E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3517C-EF5A-4500-B5E2-1C5738BD9D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0387FB-018B-4276-93D6-FCDC54B2D6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E3187C-531E-4DF1-953C-5581073DB8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761962-B271-4699-8C1F-03CAEB94A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4A5AA-23BD-422B-868F-721E11E299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F87939-E75C-4A18-9794-563771BD7E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32AE11-EE88-4965-BED2-8BA5B2334D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087085-E73A-47A6-B43B-4AF394DA1B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EC0A58-973D-4129-90D6-C127029F63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870AA6-598E-4611-9A11-7884A46EA1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AFA76D-1595-44E3-875D-B2CE3C56F6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E21AFB-EFCF-4E70-9517-89BF4B3858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8A4952-8BF1-41C2-AECF-858B982888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5458E-2D71-411B-AD39-04E1076748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10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B734A7-416E-44A4-967D-2AA8F3C64A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FB1EF6-09E4-4EFA-BD4E-8365762E5AA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0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5E239B-484B-4782-AADC-D3FE22E38B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0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88E022-B4A6-4D6B-8A1B-192ED3C201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0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747F63-C3BF-4F87-B526-B2EBD9B7A0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0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2EF671-EE90-4F9F-8511-FFBA99121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4B3605-79E8-4DD9-B352-A073511AFD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4F5C61-5FAF-41C9-A6CC-3C302DA8D3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A432DE-01A4-4EC9-9A63-06F771D12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E9E709-D167-47FD-B072-A53DE444A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F05935-438F-4516-81F6-2C4423D617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D7CAB7-9AB9-4A16-B603-96AFB25266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B2E124-95D1-446D-B294-A1DB41E98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EB90A1-16B7-41AE-B386-9AB757F83E0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FDC472-6B7A-4C1F-80FD-D082AC4070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AF6526-34C7-40F9-9A65-CCD7AAEC8D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10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5C0A6B-6F92-469C-9BAD-6731B2EB54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440C7C-B0A8-4448-9BFF-3F2541CCA9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18A176-653B-4163-8188-9D8719723D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7700EB-6908-4391-B222-8390D1D5FF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B9046C-CF27-4BDF-BC8F-250E54FEF4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6841C6-3BBB-4EB3-9D9B-5770DBBF6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76BA9D-AD46-4689-B641-FF9A44FC88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8D1861-D6BE-4EDC-8F31-EE87DB74AA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A67E67-8DC2-4A21-8E1B-D50EF60105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787882-BA62-4B05-B20D-CD3240387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652196-A7FA-4435-A58D-4C49840189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039C0-CACA-42D9-9873-25009D7C72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52B58B-1205-459F-9A06-DA00D5CDC5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DB8AC6-F442-4B24-824A-C2A80E5B0D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578F28-A6B5-442B-BFD8-D5D13EF62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59A814-62B0-4DC5-ABDB-869E6C4D08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D50D6-756C-4704-B564-2884DD6891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46B5-1116-4BDD-BCE6-A5A44806D5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CBA0E4-1142-4980-8C5F-255F34DA9C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2B3471-7FEA-425A-BAA6-7AD4C6192D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0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ADFE91-05BB-4888-A359-00F5703526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0A60C-F044-4F73-950F-AE2158809EA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81F0FF-6A90-4545-B105-FAE8C7E25F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EDC96B-0ACC-4CCB-BBEE-F21DC619F32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2C717-31C5-47B2-9BED-B1E63011494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0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918874-D432-4E08-9510-2B934145F2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2EB4D3-8805-4C1A-A551-7F3649E362F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E40880-F590-443E-A14E-6113E993A98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D16348-1548-4152-8C47-7676D473DE1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4D5A5-4E5E-48E2-8373-0D11DEB88E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EF168-8845-4091-8852-A9BE0986236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0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154ADA-EEC0-43CC-8C8C-1D641DEDD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10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5659C0-C858-4DCF-A0E7-6A61009AA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F82C63-063A-4570-90E5-D1588B4DCC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4AAA4-C95F-4E50-A2F1-89BEDD9E79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973F1F-A5F4-4E32-B60E-654640F221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236DF-641E-4F1C-AACD-1E181AE882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0CF112-8C5B-40A2-9CEE-819EB25638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3EB368-E06C-4EF9-8458-EBEED1C00E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0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8F9B5-BB67-4509-B66F-D112C658FD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03D77B-6796-43CB-A983-5E5B48611A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0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62F2C0-1172-4FC7-AFEF-23CCE66A4F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C9D249-0CB6-478C-86FA-AF4F3CB841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ED3566-9D0B-4D44-925D-7F3935E227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9C0DD0-3ED5-4B38-809A-ADFC6A2AED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8AA21B-BAB7-43A0-8081-2B3A2DE3CD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0357AE-D142-4741-A4A9-F74E4DFA4FF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26359-0F0C-4817-9B96-9B2BF0BCBB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08EBAD-F6C8-4AF3-B378-2F224B9646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10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6A267D8-5871-4A0F-8025-A185057992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0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1DFCC5-D25D-4C5F-837A-5A603424D9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19193-396D-44F8-8828-3C23938210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3332A2-E7F5-473E-802D-86FE5B9B28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1D812C-6C3A-44CB-A6F2-5D3D43119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1B92FF-C974-4298-A1B9-6E9D6224B5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CC90FA-9740-46BE-AD43-93C671AC05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E1F1-C86F-4690-ADD5-548307A422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C8198B-7928-4522-807A-C61C209968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934A2A-8793-49D5-9F80-54D2B4E506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5BD01-741B-4170-B393-A1A2CCDE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0536AA-6B19-4716-BACD-0F84161F99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738814-95D6-4722-9BC7-DDFD69F18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910540-601D-468F-9FCF-CFD1ACEEEC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FD26E9-7600-4D07-A667-3B397FCA5F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F61CA2-18FC-49B7-844B-8FD24130A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1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E98DB-7B54-4C70-8EFE-082E827F1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54B27D-20A6-40FC-9673-D53AD0A8C7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B6234-30B1-42BF-BDDC-27E2F28677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AECCDA-1964-4F36-AFC9-61A8A801D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004C9F-7A1E-4D7D-AAF6-4F3A126A65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AE23B5-B3BD-4694-870D-85FDE64AE8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2ECA51-00E3-4142-8644-6B7C9F0600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A94FE3-B3D1-4DA4-AEED-6BE17D8F65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17DFC0-5B6B-43A4-B9EA-5137460FE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1B2041-5E5C-4700-BCEE-374C7364E0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8DC9B-ED7F-405A-A020-A0B35A33028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B56ABA-75C5-4BDF-9EF5-1CAE675905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C15E1C-083B-44D5-B245-329E62CB2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F1ACBF-53B8-4526-9387-D072A47A84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D9EF97-E46B-4D9F-9B73-FD6B6EA10F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542C37-7A05-4395-8521-B658AAE13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526070-BF04-4AB3-854E-0CFCEFA4EF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9F33F3-3CD3-4F7F-8461-2A1908CFD3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1B24B2-ACE0-41E8-AAB7-466B6AC0F7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43153D-F5BC-411F-815F-2AD78660D4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A61889-DC80-402F-B38A-46D7C372D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F4D5D9-D8F1-4BCB-A12B-B062518DE6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56B7C3-3590-46DF-AE9A-494D0A21F81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B73BB3-34CD-4A43-BAF1-21166B2322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EF7B61-224F-41D6-AE86-2519AE6144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8D8B4E-918E-486F-BD67-F5A403143B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86110-C72C-47DE-B9E5-2E992401E85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815618-E12F-4202-997D-428BC08467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AC495-AB1F-44F7-8293-4CDDAAAB5B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2DCC38-DEFB-492B-B71A-4F02009F3F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5C6B9-4095-410B-8954-04382BB7F6F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2212AC-D4DA-4689-B613-E832033D8E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BD7AB-ABF9-4835-AB91-88BF2DFA7E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1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E8D515-320C-499B-A586-61AFDB9A8F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6A91B6-5BB6-4D66-9DED-7A0DFC39DD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9956D4-B5AC-4B81-82AE-AF5B4214A5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780150-C568-49F9-BA2B-A8F42EEFA7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61C5E-97DE-421F-878A-032CD83DC8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B3AA1-51F2-476C-8F43-E8BAE3BE1E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EEEFAE-17C5-4D4E-8E00-1C08E963DB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B81FED-DD73-4061-8293-F98045B1C4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8C36F-6128-4E44-A21B-9E07888713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BEF72-AB94-423E-B9B5-BF6FE269EB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AFB8FF-D218-4660-8CAC-9F03E49103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264415-77AF-40F1-BEBB-CCAEA74AAA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7474A-0ED6-4A1F-86C5-87C8A035A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8B23E-AD3B-4DAC-B53C-7A90B28C17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3AF4B4-750C-4279-8F3E-CC7E89F326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1AA24A-5E31-4A04-93B2-FF8CB1B871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93200-D20E-4AE4-AD31-5E659B6A2C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1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327775-FD59-410F-AAFA-FBDC7F472D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00082-A58C-4F35-9F98-1E1FC53C5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BC5614-D7A2-4818-8C0A-C2160BC81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F3C60A-6CC6-47FF-A5DC-409A504F01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FD436-98AC-4A0C-8FD4-5DCDEC3A25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79E73C-4972-4E0F-B604-E969098528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B9E0D-B508-4DF2-BDB1-E7EEB5AD60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EB86DF-E64B-495D-A53F-7B993960C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B5CE03-F0B9-4F3C-BCE4-D36F6D657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4CA63E-51A0-44FA-A20B-B5FA4E369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233E4C-940C-403F-A558-D7A61C0528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AA9AF2-22F9-4417-ABE4-A9C509CFA7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EC2496-070B-4AC7-B3E1-8DEDDD04EF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91120F-2061-4DDE-8F19-C30878C4A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29E5D2-40D1-4A94-B46E-89FA25E7C2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C00AC-6B36-4BA7-BF24-761009CA84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1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3DBC4C-B9F5-4184-99D3-FBC1545936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9C0DEC-ABE2-4467-89E0-C480A77E26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B2F7EB-8282-466C-A4B5-EBE42C6BD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9D65E1-9A5F-470B-98AA-0518DFB767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9EC6-00E8-4949-9909-5266E74611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813D9-8943-41FE-A8C4-B8548AE36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F0FDF4-CE5B-473D-9C87-9CC68C558E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6F5B41-1056-4F05-8C80-1EC23462B8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5945DB-ACD9-47A9-A48C-55347C8ECF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9C77AB-6AB2-49BB-8B48-ECE944A405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79186C-E492-40E2-8315-C996C89FCF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9B2FD0-CE57-4FEF-B422-CB2292842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FD8307-D34F-455D-A65A-DDC7CCF2A3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544B54-F68D-4DD6-9FB3-C9E5B90BF8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9E55DC-7BD4-4C02-BB16-C598EED3E4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CE717F-A470-4FCF-A2FE-2FE129174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41D4D-B4DD-4D39-806C-3B42C495AA7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79253B-C067-4570-8E4D-FA739DE13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72304E-FE21-427E-80F6-B3B138F184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3785EA-6ED6-41D7-8106-E4BF05BD43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FE63D-2C98-4059-B6B2-0CCB39A5D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5A7DCF-39CA-4CF3-9060-521A37AF7C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F7098-558D-4470-9430-2C855EBC82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757FCE-018C-420B-9B65-6C1C08FFAF8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06702E-D4FA-4C58-8488-05F3911C3DA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96F7B-B37C-4078-B105-3A452AB31E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D9388-2E91-4CAF-A590-C36D4D4225F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EC4085-ACAE-44C7-8CCE-72EF8FD7419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B26779-0A9E-4BB3-A73D-D24D731435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C955E-615F-4681-B985-2EA54A72715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4356C3-C7D0-4053-B9F1-1C8B22FF9C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8EAF2A-25C7-4695-A47A-404E880AFA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73DA5-6134-4D5A-A638-7C2C3053299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83E522-1A7E-4136-9618-7DDCE68922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79375</xdr:rowOff>
    </xdr:to>
    <xdr:sp macro="" textlink="">
      <xdr:nvSpPr>
        <xdr:cNvPr id="1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AD8F10-9416-4828-A7C4-F65B3201A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53B5F1-2F90-4F1D-B2B5-69368B445A8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33EA4-C525-4E2C-9A93-CA56DB1AC3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40FD19-7EAC-4B5D-8223-E41FF6BF11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A9159A-8592-431A-9210-B2ADCE2E85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2046EF-05A8-4F49-B2E9-9494AEAC97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22A774-1281-4C49-80BC-969CD3423F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546100</xdr:colOff>
      <xdr:row>90</xdr:row>
      <xdr:rowOff>76200</xdr:rowOff>
    </xdr:to>
    <xdr:sp macro="" textlink="">
      <xdr:nvSpPr>
        <xdr:cNvPr id="1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2FAEE8-CF00-4C39-8964-9737CDFBAB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D71B8-5D02-4A11-9155-A9AE71E01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AF48B3-D231-42A5-848E-601065C502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BC0891-1027-4ABA-8513-0EC10EA811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26AF8-01B3-492E-AE11-0CAF8CF4E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7F1A0B-2400-4B1F-9B44-EE011B042F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7786A-F906-4B67-8E0E-1CFA3A8E4E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2F4AA6-D9A5-4574-8582-6B77688D7C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CE6AA5-C922-4083-A409-95702DEA0D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D91A23-FAEF-4739-AE92-C35BE7F06B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73025</xdr:rowOff>
    </xdr:to>
    <xdr:sp macro="" textlink="">
      <xdr:nvSpPr>
        <xdr:cNvPr id="1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DB1DAA-FCA1-4346-B781-D05B3008BF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520700</xdr:colOff>
      <xdr:row>90</xdr:row>
      <xdr:rowOff>76200</xdr:rowOff>
    </xdr:to>
    <xdr:sp macro="" textlink="">
      <xdr:nvSpPr>
        <xdr:cNvPr id="1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45360F-41EF-4CBC-B1E9-0E56F05FE2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7AA6B0-AB0D-4085-85ED-68811CB750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527050</xdr:colOff>
      <xdr:row>90</xdr:row>
      <xdr:rowOff>76200</xdr:rowOff>
    </xdr:to>
    <xdr:sp macro="" textlink="">
      <xdr:nvSpPr>
        <xdr:cNvPr id="1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FE624F-A22B-4B60-9C5C-D2FE660ECE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D08090-60FD-4713-88A3-AA0DBBA77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533400</xdr:colOff>
      <xdr:row>90</xdr:row>
      <xdr:rowOff>76200</xdr:rowOff>
    </xdr:to>
    <xdr:sp macro="" textlink="">
      <xdr:nvSpPr>
        <xdr:cNvPr id="1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1C556-2373-4B97-B765-342C5B4F8E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F1D6F3-41B0-4030-9B08-CB14A54B3F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820179-8655-4D88-907B-495D4A245A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AE5C53-8AF7-4B2A-B45F-C9D0531A0F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0ABD2D-0D00-4FDB-9B48-A592DDE4D0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CD524D-AF47-473F-9F7A-C1495BF501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81778E-ABC1-45C2-B385-5D53EABD36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D46BDD-0E95-4A2F-8630-6A945812B4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D5C140-A32B-436B-ACF2-A642703217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05504C-7263-4134-BBED-01DA9EFDF3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B5723D-4A19-44D3-9F81-C74B55CBC8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95250</xdr:rowOff>
    </xdr:to>
    <xdr:sp macro="" textlink="">
      <xdr:nvSpPr>
        <xdr:cNvPr id="1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7E125D-8CFD-45D3-9AAC-1CD6E9A153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46EBD4-54DE-4190-9730-1E81B71704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D5182E-1A5B-48ED-B84D-1A14810F5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73FDE-F3B2-4574-9238-D112101E22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2205EF-B923-4E45-AD4B-476A509328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F3376A-5524-4072-8D13-ACBF42C424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F2D84-9EFC-447B-9FF2-3CA206D955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9C81CE-C4F6-474D-9F7D-0FBB43F32A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E3A59C-E82E-4723-84CD-094D81D438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AF0D3F-6C48-41C6-A7BA-F7CF8EC80C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F0F8BB-9FDA-44C5-A770-5351491384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B934B1-50BC-4DCE-A20C-F43EFF4536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8CEE55-BFF1-4EA3-B85E-8B2336398C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D97E27-4390-4B47-B634-76189B9CB4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173073-97A2-4991-A982-AACC407ACF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76200</xdr:rowOff>
    </xdr:to>
    <xdr:sp macro="" textlink="">
      <xdr:nvSpPr>
        <xdr:cNvPr id="1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F17AF5-5B65-492A-834A-FB7F722449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517531-26FF-4B88-9CA1-4CE35E40FC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5284E6-D583-4D3B-A143-CB6969C531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31834F-29FD-48CA-B35E-D18A67DF86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DDEF1-2739-4576-8722-D1B9602D17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539750</xdr:colOff>
      <xdr:row>90</xdr:row>
      <xdr:rowOff>73025</xdr:rowOff>
    </xdr:to>
    <xdr:sp macro="" textlink="">
      <xdr:nvSpPr>
        <xdr:cNvPr id="1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32FFC4-90E5-4D42-B86F-D41EDC3595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BA7B84-0FFE-485D-BA9E-73572CD0CC8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671A31-8FBE-4762-B230-DEEC5349C3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FA774-B294-4BB0-BBC9-76CA3252897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76B932-AEC7-4C94-BD96-14F24B4E3F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539750</xdr:colOff>
      <xdr:row>90</xdr:row>
      <xdr:rowOff>73025</xdr:rowOff>
    </xdr:to>
    <xdr:sp macro="" textlink="">
      <xdr:nvSpPr>
        <xdr:cNvPr id="1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A28045-9AB0-4870-A76A-08E2851FA5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3A8A73-60D9-4367-983B-1C78C185A1E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07373E-F748-4A23-A6A8-FDF080E6A6D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E6ED2-983A-48B7-8090-341EDF0BBA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78D58A-FE78-404F-90A4-AE3B41E9657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41B869E-652D-48BF-95B5-2C4854C08A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F10C57-2EA3-41F8-B75F-4F2901E7FA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FD3EBD-1AF1-40A1-A0D9-594790996D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D26EE-5285-4A7F-99D4-69B11D6553D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45EDCA-8B5F-4797-98B5-215B40141A2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79375</xdr:rowOff>
    </xdr:to>
    <xdr:sp macro="" textlink="">
      <xdr:nvSpPr>
        <xdr:cNvPr id="1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DFD3A9-CE5B-4979-B581-B205AE82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C004AA-9383-4518-A574-B9EA812C6B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C72BD0-DBF3-4BA5-AC61-A44C1E8753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E467A5-A496-442F-A33B-AF556A60F5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EE89C-F1A2-4BCF-9F0C-4A53EFD61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32AF3-1981-45C5-A890-7375305E4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A1FAA-3FB8-4C45-9FDC-B3BFBFA0A4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05A652-9610-4981-B6F9-25DE8EF57B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094A05-A2CA-4397-88AC-DA10925D80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9E5B6-5273-42C5-B433-AD57E58CFA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305641-6F91-4C8E-BA3D-A3A8BC774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FD3CE6-ED35-41FE-9C51-F1D5560DCC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E311C-F899-4BD6-B2F1-B6EA4526C1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FBFE7BF-7709-4B7A-B610-F81CF28AE8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86E66-0FA8-4E54-9447-0B160EEDC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D141C3-9A22-4B79-AF03-CE57C426E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DA2D82-B65D-48FD-B421-C6389FDC55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73025</xdr:rowOff>
    </xdr:to>
    <xdr:sp macro="" textlink="">
      <xdr:nvSpPr>
        <xdr:cNvPr id="1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816665-196C-4187-A23A-E21085D3D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DAF3DD-5150-46E6-92DF-4CBC109717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561975</xdr:colOff>
      <xdr:row>90</xdr:row>
      <xdr:rowOff>76200</xdr:rowOff>
    </xdr:to>
    <xdr:sp macro="" textlink="">
      <xdr:nvSpPr>
        <xdr:cNvPr id="1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6CDA90-055D-4015-AB4E-0EE0ECC864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561975</xdr:colOff>
      <xdr:row>90</xdr:row>
      <xdr:rowOff>76200</xdr:rowOff>
    </xdr:to>
    <xdr:sp macro="" textlink="">
      <xdr:nvSpPr>
        <xdr:cNvPr id="1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269AE-3143-44AF-9E8D-26C1E8F030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568325</xdr:colOff>
      <xdr:row>90</xdr:row>
      <xdr:rowOff>76200</xdr:rowOff>
    </xdr:to>
    <xdr:sp macro="" textlink="">
      <xdr:nvSpPr>
        <xdr:cNvPr id="1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D3FC16-AB05-4BAA-894B-E8875A4A65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568325</xdr:colOff>
      <xdr:row>90</xdr:row>
      <xdr:rowOff>76200</xdr:rowOff>
    </xdr:to>
    <xdr:sp macro="" textlink="">
      <xdr:nvSpPr>
        <xdr:cNvPr id="1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DCC59-CD6F-4F2A-88C7-76CDCBAA7C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023AA4-BDB2-4BBD-8757-E94E605A38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C5BC6C-4D08-4EF5-B7B6-4E32D34265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504E89-947F-41BE-81D0-C254C608FA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94A89-4992-4D71-9C14-DD09B29808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F5BF25-EEFF-4561-A010-DCE1C6CCBA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F7256E-3C55-4794-9E7C-AA745EFECA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B46266-7604-4782-96F4-98E6D0D6E6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F7FF7D-577A-4EBB-A949-9C6FBF3998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A99871-BA90-4997-A2EB-7BF6BD2800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461107-37C6-4424-B703-1C07DB91D6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95250</xdr:rowOff>
    </xdr:to>
    <xdr:sp macro="" textlink="">
      <xdr:nvSpPr>
        <xdr:cNvPr id="1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EEC1CC-A1C7-4FC2-AB96-043521A10F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9A0379-0F9D-45F2-B65B-1E992723AD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25B514-C87B-48E7-BAC5-F94FC4CF64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AAEC19-B6A3-4160-B831-A1D3B91573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F9DD0E-42A5-4B37-92FB-BBD4F5528D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20E06-015B-4F27-8D2A-C6D0EAD7CED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D732B9-9EE4-4686-9EFC-343FFD313C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F2286D-4525-4B26-8E0D-5B5DCDECE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690E9B-0BD9-43B7-99A5-C17F668BF92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498963-1B11-414E-987E-A2E9BD047F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1B42A-7B0D-4DF8-B698-FF7D11DF15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69418-25D1-49F7-B35B-25D5833223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512D6-E187-4247-9E51-42CD54B83F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2326D6-7C15-4CF0-A75E-A0105EDF7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BFF266-94C6-478B-9FAE-BFC6F82D08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D9EEF6-CDB3-40FB-9F87-3FD9EF2DB3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7FDF2D-6F1B-420C-8C60-2E9CB7AE4B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065C0-9771-483A-8901-011F9E671A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8FD02D-2868-4B63-84CB-60B3F7793C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D5BBFE-823A-437E-B840-203F2A151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1F1F27-3F9A-48B3-9929-F192A2BB62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574675</xdr:colOff>
      <xdr:row>90</xdr:row>
      <xdr:rowOff>73025</xdr:rowOff>
    </xdr:to>
    <xdr:sp macro="" textlink="">
      <xdr:nvSpPr>
        <xdr:cNvPr id="1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3F4BC8-4887-471B-8103-76EA6747BA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574675</xdr:colOff>
      <xdr:row>90</xdr:row>
      <xdr:rowOff>73025</xdr:rowOff>
    </xdr:to>
    <xdr:sp macro="" textlink="">
      <xdr:nvSpPr>
        <xdr:cNvPr id="1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CEE3FC-F1ED-4DDF-9490-D64395B3B64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574675</xdr:colOff>
      <xdr:row>90</xdr:row>
      <xdr:rowOff>73025</xdr:rowOff>
    </xdr:to>
    <xdr:sp macro="" textlink="">
      <xdr:nvSpPr>
        <xdr:cNvPr id="1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08786E-A380-4E57-B53A-13E21A25DB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574675</xdr:colOff>
      <xdr:row>90</xdr:row>
      <xdr:rowOff>73025</xdr:rowOff>
    </xdr:to>
    <xdr:sp macro="" textlink="">
      <xdr:nvSpPr>
        <xdr:cNvPr id="1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17FB05-650D-4797-ADFF-9D989291FF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574675</xdr:colOff>
      <xdr:row>90</xdr:row>
      <xdr:rowOff>73025</xdr:rowOff>
    </xdr:to>
    <xdr:sp macro="" textlink="">
      <xdr:nvSpPr>
        <xdr:cNvPr id="1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975FD-9CEF-4B26-BE21-8BA5C4B6C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4B57B6-A683-4E27-9774-8BB60EB2AB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AB4C-C214-4327-804C-0EE49440C7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C85DA4-4806-45EA-BA01-F431626A38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C41EB7-2B41-4694-9228-C0B639642A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E8E1D3-1BAC-48AF-A863-A98680615B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03E513-A49B-4490-998F-E89C28B15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C956C-FB96-4C99-B8E2-A750DB1519A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FC31F6-1174-40F7-AD42-A8DB021AB7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16484E-5028-416B-B593-F6B1E75E660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C04BD3-5FE5-48D9-91CA-A3DAF20F45E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79375</xdr:rowOff>
    </xdr:to>
    <xdr:sp macro="" textlink="">
      <xdr:nvSpPr>
        <xdr:cNvPr id="1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CAAD06-1F9D-4999-9EAA-D3C4906D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67E38A-DFF9-404E-83F4-20A87D174C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657342-A301-4A97-8A7C-BA385F3F5E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94307-A40C-4AB4-897E-FE2BE62785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FE8AD3-10A0-4727-9C72-7F0993701F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5965D-1F3B-4092-B59B-6F4E591D73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0F13C1-D153-4E3D-BEF2-6E7592163B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581025</xdr:colOff>
      <xdr:row>90</xdr:row>
      <xdr:rowOff>76200</xdr:rowOff>
    </xdr:to>
    <xdr:sp macro="" textlink="">
      <xdr:nvSpPr>
        <xdr:cNvPr id="1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08D6DC-D5CF-43C1-BA51-DC6024366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A01F25-C267-4577-9722-DF6BBAB5F9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992882-FA4E-4E21-BB4C-605171F14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AD380A-F740-4B07-B2F0-28466E838D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68DDBFD-1DA0-4CC3-A4CF-D25CD2622A7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71556-6503-48EF-BE54-2E4B2151CB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0E08F8-0D71-4DE4-A1C6-2D91E5CB0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824F9F-E5A1-4A6A-B7A0-35535F1662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D571-9698-4C97-9147-A9BD412A63C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15F4D8-AEF8-447E-B840-0480DC3444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73025</xdr:rowOff>
    </xdr:to>
    <xdr:sp macro="" textlink="">
      <xdr:nvSpPr>
        <xdr:cNvPr id="1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61A93B-5303-4ED7-B248-4583AE27AF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555625</xdr:colOff>
      <xdr:row>90</xdr:row>
      <xdr:rowOff>76200</xdr:rowOff>
    </xdr:to>
    <xdr:sp macro="" textlink="">
      <xdr:nvSpPr>
        <xdr:cNvPr id="1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99D947-B70B-495B-9F0B-72A52A6FDA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561975</xdr:colOff>
      <xdr:row>90</xdr:row>
      <xdr:rowOff>76200</xdr:rowOff>
    </xdr:to>
    <xdr:sp macro="" textlink="">
      <xdr:nvSpPr>
        <xdr:cNvPr id="1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05B81-8AA5-4C1B-BF40-2F5FED9CA8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561975</xdr:colOff>
      <xdr:row>90</xdr:row>
      <xdr:rowOff>76200</xdr:rowOff>
    </xdr:to>
    <xdr:sp macro="" textlink="">
      <xdr:nvSpPr>
        <xdr:cNvPr id="1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38298-C828-40CE-861D-62EE34AA1A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568325</xdr:colOff>
      <xdr:row>90</xdr:row>
      <xdr:rowOff>76200</xdr:rowOff>
    </xdr:to>
    <xdr:sp macro="" textlink="">
      <xdr:nvSpPr>
        <xdr:cNvPr id="1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BFAC9C-C77A-459D-841A-8EFF34CC43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568325</xdr:colOff>
      <xdr:row>90</xdr:row>
      <xdr:rowOff>76200</xdr:rowOff>
    </xdr:to>
    <xdr:sp macro="" textlink="">
      <xdr:nvSpPr>
        <xdr:cNvPr id="1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8B43B6-2C59-445A-BB0F-7E8CC06F76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0AD68-0882-411F-89C2-46783090FE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9E338B-4377-45A6-9BB5-D3C97B8860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418858-7F6B-4C6F-8981-707182C4CF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66DD0F-CDE0-46A4-900D-31BCAEAD86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9F2FA-4ED3-4B34-85CC-7BD36666EE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430D59-2268-4DFD-A992-77E39E1CBF4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034DC1-DDE1-40A3-8CD3-23DFC80508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2FA825-8F54-4C44-BE05-5F83421CD7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58842B-F17E-4875-BC8F-82356498D1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46CF3C-39AE-4E3A-BBF5-C951B331A7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95250</xdr:rowOff>
    </xdr:to>
    <xdr:sp macro="" textlink="">
      <xdr:nvSpPr>
        <xdr:cNvPr id="1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7CC74-F59F-4874-BF14-515B0B617C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565AE3-8CF4-4C60-B8E0-7E00EADBE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0CC443-2C73-4E3B-BFB6-190C611763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4F04B5-ACB7-4A81-A149-77F582AE3C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8FAADE-2ACF-4714-90DB-018D30BFD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9DFC5-274D-4BDD-BD31-D3C3FA6517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577A15-5984-4E9C-92D6-9DC1B51080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4C654-B5B2-4E13-8600-6A22D8BF17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0FE84F-B6E3-499D-836D-F07E2F42F5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8D985F-B418-44D6-B4B5-18680E5465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E4C735-7BF7-48DC-A9D0-CF94D3D830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D96F90-B94B-4E04-9148-DF861365F8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87759E-1A93-47ED-9A35-8BE64726BD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E8215A-CCB3-4260-B784-D334B6820B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9053C2-A666-44E1-A2D2-FEBAF186DE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76200</xdr:rowOff>
    </xdr:to>
    <xdr:sp macro="" textlink="">
      <xdr:nvSpPr>
        <xdr:cNvPr id="1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A2F402-F4FC-4D67-94C1-3FA34932A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2ECA0D-76C8-4F98-9B89-B784B7BB28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EF51C-6242-404B-9E61-ACC347F6EC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A7A610-AA73-4F0E-8802-7C4B12B2AC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DBA7F1-4E08-4A72-8566-F7ADDE21DA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84</xdr:row>
      <xdr:rowOff>0</xdr:rowOff>
    </xdr:from>
    <xdr:to>
      <xdr:col>14</xdr:col>
      <xdr:colOff>574675</xdr:colOff>
      <xdr:row>90</xdr:row>
      <xdr:rowOff>73025</xdr:rowOff>
    </xdr:to>
    <xdr:sp macro="" textlink="">
      <xdr:nvSpPr>
        <xdr:cNvPr id="1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382A4-07DE-4DD4-BCAB-54A4F4A65B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574675</xdr:colOff>
      <xdr:row>90</xdr:row>
      <xdr:rowOff>73025</xdr:rowOff>
    </xdr:to>
    <xdr:sp macro="" textlink="">
      <xdr:nvSpPr>
        <xdr:cNvPr id="1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1AA871-8A20-4F23-AD29-6DF0549BAF2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574675</xdr:colOff>
      <xdr:row>90</xdr:row>
      <xdr:rowOff>73025</xdr:rowOff>
    </xdr:to>
    <xdr:sp macro="" textlink="">
      <xdr:nvSpPr>
        <xdr:cNvPr id="1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F03229-EC3C-4489-BCBD-13DD880ABC2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574675</xdr:colOff>
      <xdr:row>90</xdr:row>
      <xdr:rowOff>73025</xdr:rowOff>
    </xdr:to>
    <xdr:sp macro="" textlink="">
      <xdr:nvSpPr>
        <xdr:cNvPr id="1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549F6-ABE6-4A88-BC5F-9D03B11572C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574675</xdr:colOff>
      <xdr:row>90</xdr:row>
      <xdr:rowOff>73025</xdr:rowOff>
    </xdr:to>
    <xdr:sp macro="" textlink="">
      <xdr:nvSpPr>
        <xdr:cNvPr id="1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81377E-0F77-48D4-9F6A-848DDCE07E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15</xdr:col>
      <xdr:colOff>574675</xdr:colOff>
      <xdr:row>90</xdr:row>
      <xdr:rowOff>73025</xdr:rowOff>
    </xdr:to>
    <xdr:sp macro="" textlink="">
      <xdr:nvSpPr>
        <xdr:cNvPr id="1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D53DE5-CA64-499B-BCDA-FCE2497E830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9EB35E-1B21-458A-82C8-893EFC3501D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77F991-E808-4294-90B4-0ECC1880EF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F7770D-9177-4A7E-AC0D-9A1681CE6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0FF88B7-0F5D-449A-BFBC-312B7ECF472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A17CB0-AAFA-42D3-BED8-B9D6C8F144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4376F9-9437-4147-BC0E-D24F72371FD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EC2676-80D6-46BA-818D-E3804A7123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F03B53-22E8-48A0-A0FA-771978C5718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355BFD-C238-4D41-B41A-275B7E3811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44450</xdr:colOff>
      <xdr:row>90</xdr:row>
      <xdr:rowOff>73025</xdr:rowOff>
    </xdr:to>
    <xdr:sp macro="" textlink="">
      <xdr:nvSpPr>
        <xdr:cNvPr id="1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1E0F83-398D-4EFE-B2B4-B2A7EAD796A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84</xdr:row>
      <xdr:rowOff>0</xdr:rowOff>
    </xdr:from>
    <xdr:to>
      <xdr:col>13</xdr:col>
      <xdr:colOff>19050</xdr:colOff>
      <xdr:row>90</xdr:row>
      <xdr:rowOff>73025</xdr:rowOff>
    </xdr:to>
    <xdr:sp macro="" textlink="">
      <xdr:nvSpPr>
        <xdr:cNvPr id="1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DE8D33-0B77-4E12-B8A1-2178F88D03F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155575</xdr:rowOff>
    </xdr:to>
    <xdr:sp macro="" textlink="">
      <xdr:nvSpPr>
        <xdr:cNvPr id="1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BCD06D-F8EA-4AEC-89D7-86196490C7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605EA2-784E-459B-B672-A152017EA2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A5E908-BAF1-4113-A2C7-E38C8E13CF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FB408-B7A5-48D8-9C6D-67CEAF998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D039B7-2D88-408A-8F00-D578AB52D0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E3E2E-CBA4-4F31-8661-D79B97998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B7B49-1B47-4E5B-8344-1D8240D50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581025</xdr:colOff>
      <xdr:row>5</xdr:row>
      <xdr:rowOff>152400</xdr:rowOff>
    </xdr:to>
    <xdr:sp macro="" textlink="">
      <xdr:nvSpPr>
        <xdr:cNvPr id="1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BE6165-43A4-43E7-9144-48F786068B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100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19EDC9-9AB3-416D-AD7B-48AB455AAD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75BF2-A60B-48F5-A2C1-4F6526794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8EFFBE-E5A2-4CC2-8E12-1E64E70A2C3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9EBB3-01B3-460E-AEF5-27446E11CD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58ACD7-DB5D-4507-A09B-9949F71333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73F84-D68B-482C-B6E0-43EC0C0CC1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5048E-1519-4642-80D8-CD21C7038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D38DB-8864-4BF4-86EF-9468CBCE34A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A7EFA8-495C-4980-AD1F-F0B9072685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149225</xdr:rowOff>
    </xdr:to>
    <xdr:sp macro="" textlink="">
      <xdr:nvSpPr>
        <xdr:cNvPr id="1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E877C9-2607-471C-84F1-951FDFA266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555625</xdr:colOff>
      <xdr:row>5</xdr:row>
      <xdr:rowOff>152400</xdr:rowOff>
    </xdr:to>
    <xdr:sp macro="" textlink="">
      <xdr:nvSpPr>
        <xdr:cNvPr id="1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5D73E-CD27-47A5-88A4-8EE9FA72E7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846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152400</xdr:rowOff>
    </xdr:to>
    <xdr:sp macro="" textlink="">
      <xdr:nvSpPr>
        <xdr:cNvPr id="1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D19E1-88E1-4967-86E3-2D2F497877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561975</xdr:colOff>
      <xdr:row>5</xdr:row>
      <xdr:rowOff>152400</xdr:rowOff>
    </xdr:to>
    <xdr:sp macro="" textlink="">
      <xdr:nvSpPr>
        <xdr:cNvPr id="1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6EA9BF-B51D-4876-BD69-50704CF9A3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09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152400</xdr:rowOff>
    </xdr:to>
    <xdr:sp macro="" textlink="">
      <xdr:nvSpPr>
        <xdr:cNvPr id="1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73F04-F690-4B35-BEAA-7C5A01DF9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568325</xdr:colOff>
      <xdr:row>5</xdr:row>
      <xdr:rowOff>152400</xdr:rowOff>
    </xdr:to>
    <xdr:sp macro="" textlink="">
      <xdr:nvSpPr>
        <xdr:cNvPr id="1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0336B7-A882-4E7D-BC4E-10AD1A3446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9732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E604EF-2D14-4639-A9B3-8572CC158B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F4B5F2-DDAE-4DF9-AD26-C0261D9186E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E1A794-0001-45C5-B8B6-3AF2A2EE07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425E90-58A0-455B-8AD5-38409F677E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B3FAEF-1AB4-4FB4-852F-CAAEE56BEEE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F2EC70-B7BF-4544-892A-3F3F24101D7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B31067-4D50-4EC5-B058-DEF9A8E032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9E9F8B-2181-4345-9C30-7910F566A7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35AFE5-A350-4638-B048-D776A51D4E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CEF43-B58B-4E13-AA6D-C2EB54CCB4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171450</xdr:rowOff>
    </xdr:to>
    <xdr:sp macro="" textlink="">
      <xdr:nvSpPr>
        <xdr:cNvPr id="1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482AC-3034-4258-90DC-E012DC1EC3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7160DD-BF6D-41D6-9146-46ABB55E79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ABCF09-2440-4241-98BE-886480EF60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327E-9402-4799-97BB-8938C220DE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BD0A5B-E7FA-4801-A0AE-F5233D58B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9B8A86-6E8D-4472-A449-8912BC8F0B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12E0A9-8B41-4557-BEC1-0F4B8D5B45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52FE2-F80F-4736-B7B1-9080C0C51B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367306-CA21-479A-8F85-4ED2CD066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22ED9D-63B6-4BA7-8B3C-1765198298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A1463-9C87-4EA2-B4E2-7A1BFCED1D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E831BE-24CA-404F-858B-84F12785417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3C81FA-6755-4C22-BA5F-ECBE86553C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61A1E8-138D-49B5-89F0-33D9797039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A98388-5CD5-4B1A-A3DF-A3F9584BB9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152400</xdr:rowOff>
    </xdr:to>
    <xdr:sp macro="" textlink="">
      <xdr:nvSpPr>
        <xdr:cNvPr id="1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5BC9F3-8686-4B8C-A96B-1D9F8585A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A077-0DF2-491B-ADD3-71D906C0BC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BC16F1-6DAE-4E7D-BCC6-4A49290763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73C912-C0EF-4F8C-B440-12A753B944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C5A86F-B309-407E-B0EA-CD74B22559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574675</xdr:colOff>
      <xdr:row>5</xdr:row>
      <xdr:rowOff>149225</xdr:rowOff>
    </xdr:to>
    <xdr:sp macro="" textlink="">
      <xdr:nvSpPr>
        <xdr:cNvPr id="1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0DD107-47F0-4374-9DCC-CF7DCEA11A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40036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10A82F-7CD6-4475-9371-3A3E887776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0B7EF0-6DF9-4161-A803-094B1B83251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ED0CAB-3E86-4EA6-82CA-940B1A097C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1F02C3-6E00-4C6A-AD85-29E186D7A9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574675</xdr:colOff>
      <xdr:row>5</xdr:row>
      <xdr:rowOff>149225</xdr:rowOff>
    </xdr:to>
    <xdr:sp macro="" textlink="">
      <xdr:nvSpPr>
        <xdr:cNvPr id="1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3CA161-6E31-4EFE-97DE-BE3965899F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232275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193D34-7CCC-4878-8E3F-346B4330BE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AE1E57-118F-4758-9E2B-0F1DDDE45E3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DDD36F-067B-43D6-AD35-2CB11E1047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B75313-3F89-4120-8C28-CC02107475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41A171-323B-42EA-82A6-AFE19E48C9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373F2F-E6DB-43A2-9CE5-710D67C9F74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63CCC9-8410-4811-A681-34D6541CBE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84A67-AEF2-427A-A405-EC92A09FA4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234B6-9227-4D15-AED5-8EE920743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44450</xdr:colOff>
      <xdr:row>5</xdr:row>
      <xdr:rowOff>149225</xdr:rowOff>
    </xdr:to>
    <xdr:sp macro="" textlink="">
      <xdr:nvSpPr>
        <xdr:cNvPr id="1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C8FDED-5D2D-47AA-812B-ACB410C689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828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149225</xdr:rowOff>
    </xdr:to>
    <xdr:sp macro="" textlink="">
      <xdr:nvSpPr>
        <xdr:cNvPr id="1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FB6E9F-06FB-46DF-9361-3E06BF99B2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149225</xdr:rowOff>
    </xdr:to>
    <xdr:sp macro="" textlink="">
      <xdr:nvSpPr>
        <xdr:cNvPr id="1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EB4D0F-A0E0-45DB-833A-5ADF0E23BA1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rcahill_bvm_gov_za/Documents/H-Drive/Ren&#233;%20Cahill/3.%202022-2023/2.%20Bank%20Reconciliations/1.%20Reconciliations/10.%20NEDBANK%20Recon%2004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"/>
      <sheetName val="Payments"/>
      <sheetName val="O S Payments"/>
      <sheetName val="Deposits"/>
      <sheetName val="Interest"/>
      <sheetName val="O S Direct Dep"/>
      <sheetName val="Dupl Rec"/>
      <sheetName val="Bank Other"/>
      <sheetName val="Cash (+l-)"/>
      <sheetName val="O S Deposits"/>
      <sheetName val="Bank Charges"/>
      <sheetName val="Income"/>
      <sheetName val="WEB Expenditure"/>
      <sheetName val="WEB Interest"/>
    </sheetNames>
    <sheetDataSet>
      <sheetData sheetId="0"/>
      <sheetData sheetId="1">
        <row r="791">
          <cell r="F791">
            <v>-109082047.35000005</v>
          </cell>
        </row>
        <row r="796">
          <cell r="F796">
            <v>-172519.15</v>
          </cell>
        </row>
        <row r="797">
          <cell r="F797">
            <v>-451306.58</v>
          </cell>
        </row>
        <row r="799">
          <cell r="F799">
            <v>-623825.73</v>
          </cell>
        </row>
        <row r="801">
          <cell r="J801">
            <v>-104155965.89000006</v>
          </cell>
        </row>
      </sheetData>
      <sheetData sheetId="2">
        <row r="32">
          <cell r="J32">
            <v>-11938248.850000001</v>
          </cell>
        </row>
      </sheetData>
      <sheetData sheetId="3">
        <row r="431">
          <cell r="F431">
            <v>75085832.530000016</v>
          </cell>
        </row>
        <row r="433">
          <cell r="R433">
            <v>75090999.830000013</v>
          </cell>
        </row>
      </sheetData>
      <sheetData sheetId="4">
        <row r="15">
          <cell r="F15">
            <v>1045365.5900000001</v>
          </cell>
        </row>
        <row r="17">
          <cell r="H17">
            <v>1045365.5900000001</v>
          </cell>
          <cell r="J17">
            <v>0</v>
          </cell>
        </row>
      </sheetData>
      <sheetData sheetId="5">
        <row r="192">
          <cell r="H192">
            <v>15241943.149999999</v>
          </cell>
        </row>
        <row r="319">
          <cell r="E319">
            <v>11064970.32</v>
          </cell>
        </row>
        <row r="321">
          <cell r="F321">
            <v>6178727.9399999995</v>
          </cell>
          <cell r="H321">
            <v>26306913.469999999</v>
          </cell>
        </row>
      </sheetData>
      <sheetData sheetId="6">
        <row r="45">
          <cell r="I45">
            <v>-761.4</v>
          </cell>
        </row>
      </sheetData>
      <sheetData sheetId="7">
        <row r="98">
          <cell r="F98">
            <v>17604</v>
          </cell>
        </row>
        <row r="100">
          <cell r="G100">
            <v>-5950</v>
          </cell>
          <cell r="I100">
            <v>166408.13000000166</v>
          </cell>
        </row>
      </sheetData>
      <sheetData sheetId="8">
        <row r="52">
          <cell r="I52">
            <v>10885.300000000001</v>
          </cell>
        </row>
      </sheetData>
      <sheetData sheetId="9">
        <row r="93">
          <cell r="F93">
            <v>1593150.83</v>
          </cell>
        </row>
        <row r="210">
          <cell r="H210">
            <v>1867787.1800000002</v>
          </cell>
        </row>
      </sheetData>
      <sheetData sheetId="10"/>
      <sheetData sheetId="11">
        <row r="354">
          <cell r="F354">
            <v>75085832.530000001</v>
          </cell>
        </row>
      </sheetData>
      <sheetData sheetId="12">
        <row r="735">
          <cell r="F735">
            <v>-109082047.35000007</v>
          </cell>
        </row>
      </sheetData>
      <sheetData sheetId="13">
        <row r="11">
          <cell r="F11">
            <v>1045365.5900000001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9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2" spans="2:8" ht="21" x14ac:dyDescent="0.25">
      <c r="C2" s="41" t="s">
        <v>16</v>
      </c>
      <c r="D2" s="41"/>
      <c r="E2" s="41"/>
      <c r="F2" s="41"/>
      <c r="G2" s="41"/>
    </row>
    <row r="3" spans="2:8" ht="18.75" x14ac:dyDescent="0.3">
      <c r="C3" s="42" t="s">
        <v>17</v>
      </c>
      <c r="D3" s="42"/>
      <c r="E3" s="42"/>
      <c r="F3" s="42"/>
      <c r="G3" s="42"/>
    </row>
    <row r="4" spans="2:8" ht="15" customHeight="1" thickBot="1" x14ac:dyDescent="0.3">
      <c r="C4" s="43" t="s">
        <v>37</v>
      </c>
      <c r="D4" s="43"/>
      <c r="E4" s="43"/>
      <c r="F4" s="43"/>
      <c r="G4" s="43"/>
    </row>
    <row r="5" spans="2:8" ht="15" customHeight="1" x14ac:dyDescent="0.25">
      <c r="B5" s="26"/>
      <c r="C5" s="27"/>
      <c r="D5" s="27"/>
      <c r="E5" s="27"/>
      <c r="F5" s="28"/>
      <c r="G5" s="28"/>
      <c r="H5" s="29"/>
    </row>
    <row r="6" spans="2:8" ht="15" customHeight="1" x14ac:dyDescent="0.25">
      <c r="B6" s="30"/>
      <c r="C6" s="44" t="s">
        <v>18</v>
      </c>
      <c r="D6" s="44"/>
      <c r="E6" s="44"/>
      <c r="F6" s="44"/>
      <c r="G6" s="44"/>
      <c r="H6" s="31"/>
    </row>
    <row r="7" spans="2:8" ht="15" customHeight="1" x14ac:dyDescent="0.25">
      <c r="B7" s="30"/>
      <c r="H7" s="31"/>
    </row>
    <row r="8" spans="2:8" ht="15" customHeight="1" x14ac:dyDescent="0.25">
      <c r="B8" s="30"/>
      <c r="C8" s="1" t="s">
        <v>38</v>
      </c>
      <c r="G8" s="2">
        <v>147395363.42999956</v>
      </c>
      <c r="H8" s="31"/>
    </row>
    <row r="9" spans="2:8" ht="15" customHeight="1" x14ac:dyDescent="0.25">
      <c r="B9" s="30"/>
      <c r="H9" s="31"/>
    </row>
    <row r="10" spans="2:8" ht="15" customHeight="1" x14ac:dyDescent="0.25">
      <c r="B10" s="30"/>
      <c r="C10" s="1" t="s">
        <v>39</v>
      </c>
      <c r="G10" s="2">
        <f>[1]Deposits!F431</f>
        <v>75085832.530000016</v>
      </c>
      <c r="H10" s="31"/>
    </row>
    <row r="11" spans="2:8" ht="15" customHeight="1" x14ac:dyDescent="0.25">
      <c r="B11" s="30"/>
      <c r="H11" s="31"/>
    </row>
    <row r="12" spans="2:8" ht="15" customHeight="1" x14ac:dyDescent="0.25">
      <c r="B12" s="30"/>
      <c r="C12" s="1" t="s">
        <v>40</v>
      </c>
      <c r="G12" s="2">
        <f>[1]Interest!F15</f>
        <v>1045365.5900000001</v>
      </c>
      <c r="H12" s="31"/>
    </row>
    <row r="13" spans="2:8" ht="15" customHeight="1" x14ac:dyDescent="0.25">
      <c r="B13" s="30"/>
      <c r="H13" s="31"/>
    </row>
    <row r="14" spans="2:8" ht="15" customHeight="1" x14ac:dyDescent="0.25">
      <c r="B14" s="30"/>
      <c r="C14" s="1" t="s">
        <v>41</v>
      </c>
      <c r="G14" s="2">
        <f>[1]Payments!F791</f>
        <v>-109082047.35000005</v>
      </c>
      <c r="H14" s="31"/>
    </row>
    <row r="15" spans="2:8" ht="15" customHeight="1" x14ac:dyDescent="0.25">
      <c r="B15" s="30"/>
      <c r="H15" s="31"/>
    </row>
    <row r="16" spans="2:8" ht="15" customHeight="1" thickBot="1" x14ac:dyDescent="0.3">
      <c r="B16" s="30"/>
      <c r="C16" s="1" t="s">
        <v>42</v>
      </c>
      <c r="G16" s="32">
        <f>SUM(G8:G15)</f>
        <v>114444514.19999951</v>
      </c>
      <c r="H16" s="31"/>
    </row>
    <row r="17" spans="2:8" ht="15" customHeight="1" thickTop="1" x14ac:dyDescent="0.25">
      <c r="B17" s="30"/>
      <c r="H17" s="31"/>
    </row>
    <row r="18" spans="2:8" ht="15" customHeight="1" x14ac:dyDescent="0.25">
      <c r="B18" s="30"/>
      <c r="C18" s="1" t="s">
        <v>19</v>
      </c>
      <c r="H18" s="31"/>
    </row>
    <row r="19" spans="2:8" ht="15" customHeight="1" x14ac:dyDescent="0.25">
      <c r="B19" s="30"/>
      <c r="C19" s="33">
        <v>40101012690</v>
      </c>
      <c r="D19" s="1" t="s">
        <v>20</v>
      </c>
      <c r="F19" s="2">
        <v>147395363.42999956</v>
      </c>
      <c r="G19" s="2">
        <f>SUM(F19)</f>
        <v>147395363.42999956</v>
      </c>
      <c r="H19" s="31"/>
    </row>
    <row r="20" spans="2:8" ht="15" customHeight="1" x14ac:dyDescent="0.25">
      <c r="B20" s="30"/>
      <c r="C20" s="33"/>
      <c r="H20" s="31"/>
    </row>
    <row r="21" spans="2:8" ht="15" customHeight="1" x14ac:dyDescent="0.25">
      <c r="B21" s="30"/>
      <c r="C21" s="33">
        <v>40101012691</v>
      </c>
      <c r="D21" s="1" t="s">
        <v>21</v>
      </c>
      <c r="F21" s="2">
        <f>[1]Income!F354</f>
        <v>75085832.530000001</v>
      </c>
      <c r="H21" s="31"/>
    </row>
    <row r="22" spans="2:8" ht="15" customHeight="1" x14ac:dyDescent="0.25">
      <c r="B22" s="30"/>
      <c r="C22" s="33">
        <v>40101012692</v>
      </c>
      <c r="D22" s="1" t="s">
        <v>21</v>
      </c>
      <c r="F22" s="2">
        <f>'[1]WEB Expenditure'!F735</f>
        <v>-109082047.35000007</v>
      </c>
      <c r="H22" s="31"/>
    </row>
    <row r="23" spans="2:8" ht="15" customHeight="1" x14ac:dyDescent="0.25">
      <c r="B23" s="30"/>
      <c r="C23" s="33">
        <v>40101012693</v>
      </c>
      <c r="D23" s="1" t="s">
        <v>21</v>
      </c>
      <c r="F23" s="2">
        <f>'[1]WEB Interest'!F11</f>
        <v>1045365.5900000001</v>
      </c>
      <c r="G23" s="2">
        <f>SUM(F21:F23)</f>
        <v>-32950849.230000068</v>
      </c>
      <c r="H23" s="31"/>
    </row>
    <row r="24" spans="2:8" ht="15" customHeight="1" x14ac:dyDescent="0.25">
      <c r="B24" s="30"/>
      <c r="C24" s="33"/>
      <c r="H24" s="31"/>
    </row>
    <row r="25" spans="2:8" ht="15" customHeight="1" thickBot="1" x14ac:dyDescent="0.3">
      <c r="B25" s="30"/>
      <c r="C25" s="1" t="s">
        <v>43</v>
      </c>
      <c r="G25" s="32">
        <f>SUM(G19:G23)</f>
        <v>114444514.1999995</v>
      </c>
      <c r="H25" s="31"/>
    </row>
    <row r="26" spans="2:8" ht="15" customHeight="1" thickTop="1" x14ac:dyDescent="0.25">
      <c r="B26" s="30"/>
      <c r="H26" s="31"/>
    </row>
    <row r="27" spans="2:8" ht="15" customHeight="1" x14ac:dyDescent="0.25">
      <c r="B27" s="30"/>
      <c r="C27" s="44" t="s">
        <v>22</v>
      </c>
      <c r="D27" s="44"/>
      <c r="E27" s="44"/>
      <c r="F27" s="44"/>
      <c r="G27" s="44"/>
      <c r="H27" s="31"/>
    </row>
    <row r="28" spans="2:8" ht="15" customHeight="1" x14ac:dyDescent="0.25">
      <c r="B28" s="30"/>
      <c r="F28" s="34"/>
      <c r="G28" s="34" t="s">
        <v>23</v>
      </c>
      <c r="H28" s="31"/>
    </row>
    <row r="29" spans="2:8" ht="15" customHeight="1" x14ac:dyDescent="0.25">
      <c r="B29" s="30"/>
      <c r="H29" s="31"/>
    </row>
    <row r="30" spans="2:8" ht="15" customHeight="1" x14ac:dyDescent="0.25">
      <c r="B30" s="30"/>
      <c r="C30" s="1" t="s">
        <v>44</v>
      </c>
      <c r="G30" s="2">
        <v>150041779.38</v>
      </c>
      <c r="H30" s="31"/>
    </row>
    <row r="31" spans="2:8" ht="15" customHeight="1" x14ac:dyDescent="0.25">
      <c r="B31" s="30"/>
      <c r="H31" s="31"/>
    </row>
    <row r="32" spans="2:8" ht="15" customHeight="1" x14ac:dyDescent="0.25">
      <c r="B32" s="30"/>
      <c r="C32" s="1" t="s">
        <v>24</v>
      </c>
      <c r="D32" s="1" t="s">
        <v>25</v>
      </c>
      <c r="G32" s="2">
        <f>'[1]O S Deposits'!H210</f>
        <v>1867787.1800000002</v>
      </c>
      <c r="H32" s="31"/>
    </row>
    <row r="33" spans="2:8" ht="15" customHeight="1" x14ac:dyDescent="0.25">
      <c r="B33" s="30"/>
      <c r="H33" s="31"/>
    </row>
    <row r="34" spans="2:8" ht="15" customHeight="1" x14ac:dyDescent="0.25">
      <c r="B34" s="30"/>
      <c r="C34" s="1" t="s">
        <v>12</v>
      </c>
      <c r="G34" s="2">
        <f>'[1]O S Payments'!J32</f>
        <v>-11938248.850000001</v>
      </c>
      <c r="H34" s="31"/>
    </row>
    <row r="35" spans="2:8" ht="15" customHeight="1" x14ac:dyDescent="0.25">
      <c r="B35" s="30"/>
      <c r="H35" s="31"/>
    </row>
    <row r="36" spans="2:8" ht="15" customHeight="1" x14ac:dyDescent="0.25">
      <c r="B36" s="30"/>
      <c r="C36" s="1" t="s">
        <v>26</v>
      </c>
      <c r="G36" s="2">
        <f>[1]Interest!J17</f>
        <v>0</v>
      </c>
      <c r="H36" s="31"/>
    </row>
    <row r="37" spans="2:8" ht="15" customHeight="1" x14ac:dyDescent="0.25">
      <c r="B37" s="30"/>
      <c r="H37" s="31"/>
    </row>
    <row r="38" spans="2:8" ht="15" customHeight="1" x14ac:dyDescent="0.25">
      <c r="B38" s="30"/>
      <c r="C38" s="1" t="s">
        <v>0</v>
      </c>
      <c r="D38" s="1" t="s">
        <v>27</v>
      </c>
      <c r="E38" s="2">
        <f>-'[1]O S Direct Dep'!H192</f>
        <v>-15241943.149999999</v>
      </c>
      <c r="H38" s="31"/>
    </row>
    <row r="39" spans="2:8" ht="15" customHeight="1" x14ac:dyDescent="0.25">
      <c r="B39" s="30"/>
      <c r="D39" s="35" t="s">
        <v>45</v>
      </c>
      <c r="E39" s="2">
        <f>-'[1]O S Direct Dep'!E319</f>
        <v>-11064970.32</v>
      </c>
      <c r="F39" s="2">
        <f>SUM(E38:E39)</f>
        <v>-26306913.469999999</v>
      </c>
      <c r="G39" s="2">
        <f>-'[1]O S Direct Dep'!H321</f>
        <v>-26306913.469999999</v>
      </c>
      <c r="H39" s="31"/>
    </row>
    <row r="40" spans="2:8" ht="15" customHeight="1" x14ac:dyDescent="0.25">
      <c r="B40" s="30"/>
      <c r="H40" s="31"/>
    </row>
    <row r="41" spans="2:8" ht="15" customHeight="1" x14ac:dyDescent="0.25">
      <c r="B41" s="30"/>
      <c r="C41" s="1" t="s">
        <v>28</v>
      </c>
      <c r="G41" s="2">
        <f>-'[1]Dupl Rec'!I45</f>
        <v>761.4</v>
      </c>
      <c r="H41" s="31"/>
    </row>
    <row r="42" spans="2:8" ht="15" customHeight="1" x14ac:dyDescent="0.25">
      <c r="B42" s="30"/>
      <c r="H42" s="31"/>
    </row>
    <row r="43" spans="2:8" ht="15" customHeight="1" x14ac:dyDescent="0.25">
      <c r="B43" s="30"/>
      <c r="C43" s="1" t="s">
        <v>29</v>
      </c>
      <c r="G43" s="2">
        <f>'[1]Bank Other'!I100</f>
        <v>166408.13000000166</v>
      </c>
      <c r="H43" s="31"/>
    </row>
    <row r="44" spans="2:8" ht="15" customHeight="1" x14ac:dyDescent="0.25">
      <c r="B44" s="30"/>
      <c r="H44" s="31"/>
    </row>
    <row r="45" spans="2:8" ht="15" customHeight="1" x14ac:dyDescent="0.25">
      <c r="B45" s="30"/>
      <c r="C45" s="1" t="s">
        <v>30</v>
      </c>
      <c r="D45" s="1" t="s">
        <v>31</v>
      </c>
      <c r="E45" s="2"/>
      <c r="G45" s="2">
        <f>-'[1]Cash (+l-)'!I52</f>
        <v>-10885.300000000001</v>
      </c>
      <c r="H45" s="31"/>
    </row>
    <row r="46" spans="2:8" ht="15" customHeight="1" x14ac:dyDescent="0.25">
      <c r="B46" s="30"/>
      <c r="H46" s="31"/>
    </row>
    <row r="47" spans="2:8" ht="15" customHeight="1" x14ac:dyDescent="0.25">
      <c r="B47" s="30"/>
      <c r="H47" s="31"/>
    </row>
    <row r="48" spans="2:8" ht="15" customHeight="1" x14ac:dyDescent="0.25">
      <c r="B48" s="30"/>
      <c r="C48" s="1" t="s">
        <v>46</v>
      </c>
      <c r="D48" t="s">
        <v>32</v>
      </c>
      <c r="E48" s="2">
        <f>[1]Payments!F796</f>
        <v>-172519.15</v>
      </c>
      <c r="H48" s="31"/>
    </row>
    <row r="49" spans="2:8" ht="15" customHeight="1" x14ac:dyDescent="0.25">
      <c r="B49" s="30"/>
      <c r="D49" t="s">
        <v>47</v>
      </c>
      <c r="E49" s="2">
        <f>[1]Payments!F797</f>
        <v>-451306.58</v>
      </c>
      <c r="F49" s="2">
        <f>SUM(E48:E49)</f>
        <v>-623825.73</v>
      </c>
      <c r="G49" s="2">
        <f>-[1]Payments!F799</f>
        <v>623825.73</v>
      </c>
      <c r="H49" s="31"/>
    </row>
    <row r="50" spans="2:8" ht="15" customHeight="1" x14ac:dyDescent="0.25">
      <c r="B50" s="30"/>
      <c r="H50" s="31"/>
    </row>
    <row r="51" spans="2:8" ht="15" customHeight="1" thickBot="1" x14ac:dyDescent="0.3">
      <c r="B51" s="30"/>
      <c r="C51" s="1" t="s">
        <v>42</v>
      </c>
      <c r="G51" s="32">
        <f>SUM(G30:G50)</f>
        <v>114444514.20000002</v>
      </c>
      <c r="H51" s="31"/>
    </row>
    <row r="52" spans="2:8" ht="15" customHeight="1" thickTop="1" x14ac:dyDescent="0.25">
      <c r="B52" s="30"/>
      <c r="G52" s="2">
        <f>G16-G51</f>
        <v>-5.0663948059082031E-7</v>
      </c>
      <c r="H52" s="31"/>
    </row>
    <row r="53" spans="2:8" ht="15" customHeight="1" thickBot="1" x14ac:dyDescent="0.3">
      <c r="B53" s="36"/>
      <c r="C53" s="37"/>
      <c r="D53" s="37"/>
      <c r="E53" s="37"/>
      <c r="F53" s="38"/>
      <c r="G53" s="38"/>
      <c r="H53" s="39"/>
    </row>
    <row r="54" spans="2:8" ht="15" customHeight="1" x14ac:dyDescent="0.25"/>
    <row r="55" spans="2:8" ht="15" customHeight="1" x14ac:dyDescent="0.25"/>
    <row r="56" spans="2:8" ht="15" customHeight="1" x14ac:dyDescent="0.25">
      <c r="C56" s="45" t="s">
        <v>48</v>
      </c>
      <c r="D56" s="45"/>
      <c r="E56" s="45"/>
      <c r="F56" s="45"/>
      <c r="G56" s="45"/>
    </row>
    <row r="57" spans="2:8" ht="15" customHeight="1" thickBot="1" x14ac:dyDescent="0.3">
      <c r="C57" s="40"/>
      <c r="D57" s="40"/>
      <c r="E57" s="40"/>
      <c r="F57" s="34"/>
      <c r="G57" s="40"/>
    </row>
    <row r="58" spans="2:8" ht="15" customHeight="1" x14ac:dyDescent="0.25">
      <c r="B58" s="26"/>
      <c r="C58" s="27"/>
      <c r="D58" s="27"/>
      <c r="E58" s="27"/>
      <c r="F58" s="28"/>
      <c r="G58" s="27"/>
      <c r="H58" s="29"/>
    </row>
    <row r="59" spans="2:8" ht="15" customHeight="1" x14ac:dyDescent="0.25">
      <c r="B59" s="30"/>
      <c r="F59" s="34"/>
      <c r="G59" s="40" t="s">
        <v>23</v>
      </c>
      <c r="H59" s="31"/>
    </row>
    <row r="60" spans="2:8" ht="15" customHeight="1" x14ac:dyDescent="0.25">
      <c r="B60" s="30"/>
      <c r="G60" s="1"/>
      <c r="H60" s="31"/>
    </row>
    <row r="61" spans="2:8" ht="15" customHeight="1" x14ac:dyDescent="0.25">
      <c r="B61" s="30"/>
      <c r="C61" s="1" t="s">
        <v>49</v>
      </c>
      <c r="G61" s="2">
        <v>173473327.81999999</v>
      </c>
      <c r="H61" s="31"/>
    </row>
    <row r="62" spans="2:8" ht="15" customHeight="1" x14ac:dyDescent="0.25">
      <c r="B62" s="30"/>
      <c r="G62" s="1"/>
      <c r="H62" s="31"/>
    </row>
    <row r="63" spans="2:8" ht="15" customHeight="1" x14ac:dyDescent="0.25">
      <c r="B63" s="30"/>
      <c r="C63" s="1" t="s">
        <v>41</v>
      </c>
      <c r="G63" s="2">
        <f>[1]Payments!J801</f>
        <v>-104155965.89000006</v>
      </c>
      <c r="H63" s="31"/>
    </row>
    <row r="64" spans="2:8" ht="15" customHeight="1" x14ac:dyDescent="0.25">
      <c r="B64" s="30"/>
      <c r="G64" s="1"/>
      <c r="H64" s="31"/>
    </row>
    <row r="65" spans="2:8" ht="15" customHeight="1" x14ac:dyDescent="0.25">
      <c r="B65" s="30"/>
      <c r="C65" s="1" t="s">
        <v>40</v>
      </c>
      <c r="G65" s="2">
        <f>[1]Interest!H17</f>
        <v>1045365.5900000001</v>
      </c>
      <c r="H65" s="31"/>
    </row>
    <row r="66" spans="2:8" ht="15" customHeight="1" x14ac:dyDescent="0.25">
      <c r="B66" s="30"/>
      <c r="G66" s="1"/>
      <c r="H66" s="31"/>
    </row>
    <row r="67" spans="2:8" ht="15" customHeight="1" x14ac:dyDescent="0.25">
      <c r="B67" s="30"/>
      <c r="C67" s="1" t="s">
        <v>39</v>
      </c>
      <c r="G67" s="2">
        <f>[1]Deposits!R433</f>
        <v>75090999.830000013</v>
      </c>
      <c r="H67" s="31"/>
    </row>
    <row r="68" spans="2:8" ht="15" customHeight="1" x14ac:dyDescent="0.25">
      <c r="B68" s="30"/>
      <c r="G68" s="1"/>
      <c r="H68" s="31"/>
    </row>
    <row r="69" spans="2:8" ht="15" customHeight="1" x14ac:dyDescent="0.25">
      <c r="B69" s="30"/>
      <c r="C69" s="1" t="s">
        <v>33</v>
      </c>
      <c r="G69" s="2">
        <f>-'[1]Bank Other'!F98</f>
        <v>-17604</v>
      </c>
      <c r="H69" s="31"/>
    </row>
    <row r="70" spans="2:8" ht="15" customHeight="1" x14ac:dyDescent="0.25">
      <c r="B70" s="30"/>
      <c r="H70" s="31"/>
    </row>
    <row r="71" spans="2:8" ht="15" customHeight="1" x14ac:dyDescent="0.25">
      <c r="B71" s="30"/>
      <c r="C71" s="1" t="s">
        <v>34</v>
      </c>
      <c r="G71" s="2">
        <f>'[1]Bank Other'!G100</f>
        <v>-5950</v>
      </c>
      <c r="H71" s="31"/>
    </row>
    <row r="72" spans="2:8" ht="15" customHeight="1" x14ac:dyDescent="0.25">
      <c r="B72" s="30"/>
      <c r="G72" s="1"/>
      <c r="H72" s="31"/>
    </row>
    <row r="73" spans="2:8" ht="15" customHeight="1" x14ac:dyDescent="0.25">
      <c r="B73" s="30"/>
      <c r="C73" s="1" t="s">
        <v>35</v>
      </c>
      <c r="G73" s="2">
        <f>-'[1]O S Direct Dep'!F321</f>
        <v>-6178727.9399999995</v>
      </c>
      <c r="H73" s="31"/>
    </row>
    <row r="74" spans="2:8" ht="15" customHeight="1" x14ac:dyDescent="0.25">
      <c r="B74" s="30"/>
      <c r="G74" s="1"/>
      <c r="H74" s="31"/>
    </row>
    <row r="75" spans="2:8" ht="15" customHeight="1" x14ac:dyDescent="0.25">
      <c r="B75" s="30"/>
      <c r="C75" s="1" t="s">
        <v>36</v>
      </c>
      <c r="G75" s="2">
        <f>'[1]O S Direct Dep'!E319</f>
        <v>11064970.32</v>
      </c>
      <c r="H75" s="31"/>
    </row>
    <row r="76" spans="2:8" ht="15" customHeight="1" x14ac:dyDescent="0.25">
      <c r="B76" s="30"/>
      <c r="G76" s="1"/>
      <c r="H76" s="31"/>
    </row>
    <row r="77" spans="2:8" ht="15" customHeight="1" x14ac:dyDescent="0.25">
      <c r="B77" s="30"/>
      <c r="C77" s="1" t="s">
        <v>50</v>
      </c>
      <c r="G77" s="2">
        <f>'[1]O S Deposits'!F93</f>
        <v>1593150.83</v>
      </c>
      <c r="H77" s="31"/>
    </row>
    <row r="78" spans="2:8" ht="15" customHeight="1" x14ac:dyDescent="0.25">
      <c r="B78" s="30"/>
      <c r="G78" s="1"/>
      <c r="H78" s="31"/>
    </row>
    <row r="79" spans="2:8" ht="15" customHeight="1" x14ac:dyDescent="0.25">
      <c r="B79" s="30"/>
      <c r="C79" s="1" t="s">
        <v>51</v>
      </c>
      <c r="G79" s="2">
        <f>-'[1]O S Deposits'!H210</f>
        <v>-1867787.1800000002</v>
      </c>
      <c r="H79" s="31"/>
    </row>
    <row r="80" spans="2:8" ht="15" customHeight="1" x14ac:dyDescent="0.25">
      <c r="B80" s="30"/>
      <c r="G80" s="1"/>
      <c r="H80" s="31"/>
    </row>
    <row r="81" spans="2:8" ht="15" customHeight="1" thickBot="1" x14ac:dyDescent="0.3">
      <c r="B81" s="30"/>
      <c r="C81" s="1" t="s">
        <v>52</v>
      </c>
      <c r="D81" s="2"/>
      <c r="E81" s="2"/>
      <c r="G81" s="32">
        <f>SUM(G61:G79)</f>
        <v>150041779.37999997</v>
      </c>
      <c r="H81" s="31"/>
    </row>
    <row r="82" spans="2:8" ht="15" customHeight="1" thickTop="1" x14ac:dyDescent="0.25">
      <c r="B82" s="30"/>
      <c r="G82" s="2">
        <f>G30-G81</f>
        <v>0</v>
      </c>
      <c r="H82" s="31"/>
    </row>
    <row r="83" spans="2:8" ht="15" customHeight="1" thickBot="1" x14ac:dyDescent="0.3">
      <c r="B83" s="36"/>
      <c r="C83" s="37"/>
      <c r="D83" s="37"/>
      <c r="E83" s="37"/>
      <c r="F83" s="38"/>
      <c r="G83" s="37"/>
      <c r="H83" s="39"/>
    </row>
    <row r="84" spans="2:8" ht="15" customHeight="1" x14ac:dyDescent="0.25">
      <c r="F84" s="1"/>
      <c r="G84" s="1"/>
    </row>
    <row r="85" spans="2:8" ht="15" customHeight="1" x14ac:dyDescent="0.25">
      <c r="F85" s="1"/>
      <c r="G85" s="1"/>
    </row>
    <row r="88" spans="2:8" x14ac:dyDescent="0.25">
      <c r="F88" s="1"/>
      <c r="G88" s="1"/>
    </row>
    <row r="89" spans="2:8" x14ac:dyDescent="0.25">
      <c r="F89" s="1"/>
      <c r="G89" s="1"/>
    </row>
  </sheetData>
  <mergeCells count="6">
    <mergeCell ref="C56:G56"/>
    <mergeCell ref="C2:G2"/>
    <mergeCell ref="C3:G3"/>
    <mergeCell ref="C4:G4"/>
    <mergeCell ref="C6:G6"/>
    <mergeCell ref="C27:G27"/>
  </mergeCells>
  <phoneticPr fontId="0" type="noConversion"/>
  <conditionalFormatting sqref="F82:G82">
    <cfRule type="cellIs" dxfId="5" priority="1" stopIfTrue="1" operator="between">
      <formula>-0.001</formula>
      <formula>0.001</formula>
    </cfRule>
  </conditionalFormatting>
  <conditionalFormatting sqref="F52:G52">
    <cfRule type="cellIs" dxfId="4" priority="2" stopIfTrue="1" operator="between">
      <formula>0.001</formula>
      <formula>-0.001</formula>
    </cfRule>
  </conditionalFormatting>
  <conditionalFormatting sqref="G26">
    <cfRule type="cellIs" dxfId="3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27" sqref="B27"/>
    </sheetView>
  </sheetViews>
  <sheetFormatPr defaultRowHeight="15" x14ac:dyDescent="0.25"/>
  <cols>
    <col min="1" max="1" width="10.140625" style="24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46" t="s">
        <v>10</v>
      </c>
      <c r="B1" s="47"/>
      <c r="C1" s="47"/>
      <c r="D1" s="47" t="s">
        <v>11</v>
      </c>
      <c r="E1" s="47"/>
      <c r="F1" s="47"/>
      <c r="G1" s="47" t="s">
        <v>1</v>
      </c>
      <c r="H1" s="50"/>
    </row>
    <row r="2" spans="1:8" ht="15.75" thickBot="1" x14ac:dyDescent="0.3">
      <c r="A2" s="48"/>
      <c r="B2" s="49"/>
      <c r="C2" s="49"/>
      <c r="D2" s="49"/>
      <c r="E2" s="49"/>
      <c r="F2" s="49"/>
      <c r="G2" s="49"/>
      <c r="H2" s="51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12</v>
      </c>
      <c r="F3" s="5" t="s">
        <v>6</v>
      </c>
      <c r="G3" s="5" t="s">
        <v>0</v>
      </c>
      <c r="H3" s="6" t="s">
        <v>7</v>
      </c>
    </row>
    <row r="4" spans="1:8" x14ac:dyDescent="0.25">
      <c r="A4" s="18"/>
      <c r="B4" s="7"/>
      <c r="C4" s="7"/>
      <c r="D4" s="7"/>
      <c r="E4" s="7"/>
      <c r="F4" s="7"/>
      <c r="G4" s="7"/>
      <c r="H4" s="8"/>
    </row>
    <row r="5" spans="1:8" x14ac:dyDescent="0.25">
      <c r="A5" s="19"/>
      <c r="B5" s="9" t="s">
        <v>9</v>
      </c>
      <c r="C5" s="25" t="s">
        <v>15</v>
      </c>
      <c r="D5" s="17">
        <v>89076225.730000034</v>
      </c>
      <c r="E5" s="10"/>
      <c r="F5" s="10"/>
      <c r="G5" s="10"/>
      <c r="H5" s="16">
        <v>89310162.349999994</v>
      </c>
    </row>
    <row r="6" spans="1:8" x14ac:dyDescent="0.25">
      <c r="A6" s="19"/>
      <c r="B6" s="10"/>
      <c r="C6" s="10"/>
      <c r="D6" s="10"/>
      <c r="E6" s="10"/>
      <c r="F6" s="10"/>
      <c r="G6" s="10"/>
      <c r="H6" s="11"/>
    </row>
    <row r="7" spans="1:8" x14ac:dyDescent="0.25">
      <c r="A7" s="20">
        <v>44743</v>
      </c>
      <c r="B7" s="15">
        <v>-119969871.3599999</v>
      </c>
      <c r="C7" s="15">
        <v>166111822.84</v>
      </c>
      <c r="D7" s="15">
        <f>D5+B7+C7</f>
        <v>135218177.21000016</v>
      </c>
      <c r="E7" s="15">
        <v>0</v>
      </c>
      <c r="F7" s="15">
        <f>-D7-E7-G7+H7</f>
        <v>-6862429.0900001526</v>
      </c>
      <c r="G7" s="15">
        <v>5969093.4800000004</v>
      </c>
      <c r="H7" s="16">
        <v>134324841.59999999</v>
      </c>
    </row>
    <row r="8" spans="1:8" x14ac:dyDescent="0.25">
      <c r="A8" s="21"/>
      <c r="B8" s="15"/>
      <c r="C8" s="15"/>
      <c r="D8" s="15"/>
      <c r="E8" s="15"/>
      <c r="F8" s="15"/>
      <c r="G8" s="15"/>
      <c r="H8" s="16"/>
    </row>
    <row r="9" spans="1:8" x14ac:dyDescent="0.25">
      <c r="A9" s="20">
        <v>44774</v>
      </c>
      <c r="B9" s="15">
        <v>-168811851.00999996</v>
      </c>
      <c r="C9" s="15">
        <v>154789541.07000002</v>
      </c>
      <c r="D9" s="15">
        <f>D7+B9+C9</f>
        <v>121195867.27000022</v>
      </c>
      <c r="E9" s="15">
        <v>290396.42</v>
      </c>
      <c r="F9" s="15">
        <f>-D9-E9-G9+H9</f>
        <v>-2027576.2700002193</v>
      </c>
      <c r="G9" s="15">
        <v>7268607.75</v>
      </c>
      <c r="H9" s="16">
        <v>126727295.17</v>
      </c>
    </row>
    <row r="10" spans="1:8" x14ac:dyDescent="0.25">
      <c r="A10" s="22"/>
      <c r="B10" s="15"/>
      <c r="C10" s="15"/>
      <c r="D10" s="15"/>
      <c r="E10" s="15"/>
      <c r="F10" s="15"/>
      <c r="G10" s="15"/>
      <c r="H10" s="16"/>
    </row>
    <row r="11" spans="1:8" x14ac:dyDescent="0.25">
      <c r="A11" s="20">
        <v>44805</v>
      </c>
      <c r="B11" s="15">
        <v>-158346738.79000008</v>
      </c>
      <c r="C11" s="15">
        <v>147503343.99000004</v>
      </c>
      <c r="D11" s="15">
        <f>D9+B11+C11</f>
        <v>110352472.47000018</v>
      </c>
      <c r="E11" s="15">
        <v>3926371.35</v>
      </c>
      <c r="F11" s="15">
        <f>-D11-E11-G11+H11</f>
        <v>-2229846.4800001681</v>
      </c>
      <c r="G11" s="15">
        <v>10773717.220000001</v>
      </c>
      <c r="H11" s="16">
        <v>122822714.56</v>
      </c>
    </row>
    <row r="12" spans="1:8" x14ac:dyDescent="0.25">
      <c r="A12" s="22"/>
      <c r="B12" s="15"/>
      <c r="C12" s="15"/>
      <c r="D12" s="15"/>
      <c r="E12" s="15"/>
      <c r="F12" s="15"/>
      <c r="G12" s="15"/>
      <c r="H12" s="16"/>
    </row>
    <row r="13" spans="1:8" x14ac:dyDescent="0.25">
      <c r="A13" s="20">
        <v>44835</v>
      </c>
      <c r="B13" s="15">
        <v>-106569780.65000001</v>
      </c>
      <c r="C13" s="15">
        <f>109283172.98-3334469.14</f>
        <v>105948703.84</v>
      </c>
      <c r="D13" s="15">
        <f>D11+B13+C13</f>
        <v>109731395.66000018</v>
      </c>
      <c r="E13" s="15">
        <v>4168879.34</v>
      </c>
      <c r="F13" s="15">
        <f>-D13-E13-G13+H13</f>
        <v>-5581723.6700001806</v>
      </c>
      <c r="G13" s="15">
        <v>5186509.2699999996</v>
      </c>
      <c r="H13" s="16">
        <v>113505060.59999999</v>
      </c>
    </row>
    <row r="14" spans="1:8" x14ac:dyDescent="0.25">
      <c r="A14" s="22"/>
      <c r="B14" s="15"/>
      <c r="C14" s="15"/>
      <c r="D14" s="15"/>
      <c r="E14" s="15"/>
      <c r="F14" s="15"/>
      <c r="G14" s="15"/>
      <c r="H14" s="16"/>
    </row>
    <row r="15" spans="1:8" x14ac:dyDescent="0.25">
      <c r="A15" s="20">
        <v>44866</v>
      </c>
      <c r="B15" s="15">
        <v>-122286966.40000005</v>
      </c>
      <c r="C15" s="15">
        <f>101689455.04+7784416.68</f>
        <v>109473871.72</v>
      </c>
      <c r="D15" s="15">
        <f>D13+B15+C15</f>
        <v>96918300.980000123</v>
      </c>
      <c r="E15" s="15">
        <v>15082718.41</v>
      </c>
      <c r="F15" s="15">
        <f>-D15-E15-G15+H15</f>
        <v>-1994825.070000127</v>
      </c>
      <c r="G15" s="15">
        <v>6880267.29</v>
      </c>
      <c r="H15" s="16">
        <v>116886461.61</v>
      </c>
    </row>
    <row r="16" spans="1:8" x14ac:dyDescent="0.25">
      <c r="A16" s="22"/>
      <c r="B16" s="15"/>
      <c r="C16" s="15"/>
      <c r="D16" s="15"/>
      <c r="E16" s="15"/>
      <c r="F16" s="15"/>
      <c r="G16" s="15"/>
      <c r="H16" s="16"/>
    </row>
    <row r="17" spans="1:8" x14ac:dyDescent="0.25">
      <c r="A17" s="20">
        <v>44896</v>
      </c>
      <c r="B17" s="15">
        <v>-150312692.59999973</v>
      </c>
      <c r="C17" s="15">
        <f>152754383.78+1038243.36</f>
        <v>153792627.14000002</v>
      </c>
      <c r="D17" s="15">
        <f>D15+B17+C17</f>
        <v>100398235.52000041</v>
      </c>
      <c r="E17" s="15">
        <v>11365530.15</v>
      </c>
      <c r="F17" s="15">
        <f>-D17-E17-G17+H17</f>
        <v>-1959811.9900004268</v>
      </c>
      <c r="G17" s="15">
        <v>9189764.8200000003</v>
      </c>
      <c r="H17" s="16">
        <v>118993718.5</v>
      </c>
    </row>
    <row r="18" spans="1:8" x14ac:dyDescent="0.25">
      <c r="A18" s="22" t="s">
        <v>8</v>
      </c>
      <c r="B18" s="15"/>
      <c r="C18" s="15"/>
      <c r="D18" s="15"/>
      <c r="E18" s="15"/>
      <c r="F18" s="15"/>
      <c r="G18" s="15"/>
      <c r="H18" s="16"/>
    </row>
    <row r="19" spans="1:8" x14ac:dyDescent="0.25">
      <c r="A19" s="20">
        <v>44927</v>
      </c>
      <c r="B19" s="15">
        <v>-97027347.360000074</v>
      </c>
      <c r="C19" s="15">
        <f>104140206.6+1198755.82</f>
        <v>105338962.41999999</v>
      </c>
      <c r="D19" s="15">
        <f>D17+B19+C19</f>
        <v>108709850.58000033</v>
      </c>
      <c r="E19" s="15">
        <v>5298055.0199999996</v>
      </c>
      <c r="F19" s="15">
        <f>-D19-E19-G19+H19</f>
        <v>-1540915.8000003248</v>
      </c>
      <c r="G19" s="15">
        <v>6444571.4299999997</v>
      </c>
      <c r="H19" s="16">
        <v>118911561.23</v>
      </c>
    </row>
    <row r="20" spans="1:8" x14ac:dyDescent="0.25">
      <c r="A20" s="22"/>
      <c r="B20" s="15"/>
      <c r="C20" s="15"/>
      <c r="D20" s="15"/>
      <c r="E20" s="15"/>
      <c r="F20" s="15"/>
      <c r="G20" s="15"/>
      <c r="H20" s="16"/>
    </row>
    <row r="21" spans="1:8" x14ac:dyDescent="0.25">
      <c r="A21" s="20">
        <v>44958</v>
      </c>
      <c r="B21" s="15">
        <v>-109705854.29000005</v>
      </c>
      <c r="C21" s="15">
        <f>107656831.8+1295243.65</f>
        <v>108952075.45</v>
      </c>
      <c r="D21" s="15">
        <f>D19+B21+C21</f>
        <v>107956071.74000028</v>
      </c>
      <c r="E21" s="15">
        <v>5462000.8099999996</v>
      </c>
      <c r="F21" s="15">
        <f>-D21-E21-G21+H21</f>
        <v>-1948440.2200002819</v>
      </c>
      <c r="G21" s="15">
        <v>6000717.04</v>
      </c>
      <c r="H21" s="16">
        <v>117470349.37</v>
      </c>
    </row>
    <row r="22" spans="1:8" x14ac:dyDescent="0.25">
      <c r="A22" s="20" t="s">
        <v>8</v>
      </c>
      <c r="B22" s="15"/>
      <c r="C22" s="15"/>
      <c r="D22" s="15"/>
      <c r="E22" s="15"/>
      <c r="F22" s="15"/>
      <c r="G22" s="15"/>
      <c r="H22" s="16"/>
    </row>
    <row r="23" spans="1:8" x14ac:dyDescent="0.25">
      <c r="A23" s="20">
        <v>44986</v>
      </c>
      <c r="B23" s="15">
        <v>-168250429.25000006</v>
      </c>
      <c r="C23" s="15">
        <f>206543579.63+1146141.31</f>
        <v>207689720.94</v>
      </c>
      <c r="D23" s="15">
        <f>D21+B23+C23</f>
        <v>147395363.43000022</v>
      </c>
      <c r="E23" s="15">
        <v>6584792.5499999998</v>
      </c>
      <c r="F23" s="15">
        <f>-D23-E23-G23+H23</f>
        <v>-1927599.2500002384</v>
      </c>
      <c r="G23" s="15">
        <v>21420771.09</v>
      </c>
      <c r="H23" s="16">
        <v>173473327.81999999</v>
      </c>
    </row>
    <row r="24" spans="1:8" x14ac:dyDescent="0.25">
      <c r="A24" s="22"/>
      <c r="B24" s="15"/>
      <c r="C24" s="15"/>
      <c r="D24" s="15"/>
      <c r="E24" s="15"/>
      <c r="F24" s="15"/>
      <c r="G24" s="15"/>
      <c r="H24" s="16"/>
    </row>
    <row r="25" spans="1:8" x14ac:dyDescent="0.25">
      <c r="A25" s="20">
        <v>45017</v>
      </c>
      <c r="B25" s="15">
        <v>-109082047.35000005</v>
      </c>
      <c r="C25" s="15">
        <v>76131198.120000005</v>
      </c>
      <c r="D25" s="15">
        <f>D23+B25+C25</f>
        <v>114444514.20000017</v>
      </c>
      <c r="E25" s="15">
        <v>11938248.85</v>
      </c>
      <c r="F25" s="15">
        <f>-D25-E25-G25+H25</f>
        <v>-2647897.1400001645</v>
      </c>
      <c r="G25" s="15">
        <v>26306913.469999999</v>
      </c>
      <c r="H25" s="16">
        <v>150041779.38</v>
      </c>
    </row>
    <row r="26" spans="1:8" x14ac:dyDescent="0.25">
      <c r="A26" s="22"/>
      <c r="B26" s="15"/>
      <c r="C26" s="15"/>
      <c r="D26" s="15"/>
      <c r="E26" s="15"/>
      <c r="F26" s="15"/>
      <c r="G26" s="15"/>
      <c r="H26" s="16"/>
    </row>
    <row r="27" spans="1:8" x14ac:dyDescent="0.25">
      <c r="A27" s="20">
        <v>45047</v>
      </c>
      <c r="B27" s="15"/>
      <c r="C27" s="15"/>
      <c r="D27" s="15">
        <f>D25+B27+C27</f>
        <v>114444514.20000017</v>
      </c>
      <c r="E27" s="15"/>
      <c r="F27" s="15">
        <f>-D27-E27-G27+H27</f>
        <v>-114444514.20000017</v>
      </c>
      <c r="G27" s="15"/>
      <c r="H27" s="16"/>
    </row>
    <row r="28" spans="1:8" x14ac:dyDescent="0.25">
      <c r="A28" s="22"/>
      <c r="B28" s="15"/>
      <c r="C28" s="15"/>
      <c r="D28" s="15"/>
      <c r="E28" s="15"/>
      <c r="F28" s="15"/>
      <c r="G28" s="15"/>
      <c r="H28" s="16"/>
    </row>
    <row r="29" spans="1:8" x14ac:dyDescent="0.25">
      <c r="A29" s="20">
        <v>45078</v>
      </c>
      <c r="B29" s="15"/>
      <c r="C29" s="15"/>
      <c r="D29" s="15">
        <f>D27+B29+C29</f>
        <v>114444514.20000017</v>
      </c>
      <c r="E29" s="15"/>
      <c r="F29" s="15">
        <f>-D29-E29-G29+H29</f>
        <v>-114444514.20000017</v>
      </c>
      <c r="G29" s="15"/>
      <c r="H29" s="16"/>
    </row>
    <row r="30" spans="1:8" ht="15.75" thickBot="1" x14ac:dyDescent="0.3">
      <c r="A30" s="23"/>
      <c r="B30" s="12"/>
      <c r="C30" s="12"/>
      <c r="D30" s="12"/>
      <c r="E30" s="12"/>
      <c r="F30" s="12"/>
      <c r="G30" s="12"/>
      <c r="H30" s="13"/>
    </row>
    <row r="31" spans="1:8" x14ac:dyDescent="0.25">
      <c r="B31" s="14"/>
      <c r="C31" s="14"/>
      <c r="D31" s="14"/>
      <c r="E31" s="14"/>
      <c r="F31" s="14"/>
      <c r="G31" s="14"/>
      <c r="H31" s="14"/>
    </row>
    <row r="32" spans="1:8" x14ac:dyDescent="0.25">
      <c r="A32" s="24" t="s">
        <v>8</v>
      </c>
      <c r="B32" s="14"/>
      <c r="C32" s="14"/>
      <c r="D32" s="14"/>
      <c r="E32" s="14"/>
      <c r="F32" s="14"/>
      <c r="G32" s="14"/>
      <c r="H32" s="14"/>
    </row>
    <row r="33" spans="1:8" x14ac:dyDescent="0.25">
      <c r="B33" s="14"/>
      <c r="C33" s="14"/>
      <c r="D33" s="14"/>
      <c r="E33" s="14"/>
      <c r="F33" s="14"/>
      <c r="G33" s="14"/>
      <c r="H33" s="14"/>
    </row>
    <row r="34" spans="1:8" x14ac:dyDescent="0.25">
      <c r="B34" s="14"/>
      <c r="C34" s="14"/>
      <c r="D34" s="14"/>
      <c r="E34" s="14"/>
      <c r="F34" s="14"/>
      <c r="G34" s="14"/>
      <c r="H34" s="14"/>
    </row>
    <row r="39" spans="1:8" x14ac:dyDescent="0.25">
      <c r="A39" s="24" t="s">
        <v>8</v>
      </c>
    </row>
    <row r="41" spans="1:8" x14ac:dyDescent="0.25">
      <c r="A41" s="24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99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1" spans="2:8" x14ac:dyDescent="0.25"/>
    <row r="2" spans="2:8" ht="21" x14ac:dyDescent="0.25">
      <c r="C2" s="41" t="s">
        <v>16</v>
      </c>
      <c r="D2" s="41"/>
      <c r="E2" s="41"/>
      <c r="F2" s="41"/>
      <c r="G2" s="41"/>
    </row>
    <row r="3" spans="2:8" ht="18.75" x14ac:dyDescent="0.3">
      <c r="C3" s="42" t="s">
        <v>17</v>
      </c>
      <c r="D3" s="42"/>
      <c r="E3" s="42"/>
      <c r="F3" s="42"/>
      <c r="G3" s="42"/>
    </row>
    <row r="4" spans="2:8" ht="15" customHeight="1" thickBot="1" x14ac:dyDescent="0.3">
      <c r="C4" s="43" t="s">
        <v>37</v>
      </c>
      <c r="D4" s="43"/>
      <c r="E4" s="43"/>
      <c r="F4" s="43"/>
      <c r="G4" s="43"/>
    </row>
    <row r="5" spans="2:8" ht="15" customHeight="1" x14ac:dyDescent="0.25">
      <c r="B5" s="26"/>
      <c r="C5" s="27"/>
      <c r="D5" s="27"/>
      <c r="E5" s="27"/>
      <c r="F5" s="28"/>
      <c r="G5" s="28"/>
      <c r="H5" s="29"/>
    </row>
    <row r="6" spans="2:8" ht="15" customHeight="1" x14ac:dyDescent="0.25">
      <c r="B6" s="30"/>
      <c r="C6" s="44" t="s">
        <v>18</v>
      </c>
      <c r="D6" s="44"/>
      <c r="E6" s="44"/>
      <c r="F6" s="44"/>
      <c r="G6" s="44"/>
      <c r="H6" s="31"/>
    </row>
    <row r="7" spans="2:8" ht="15" customHeight="1" x14ac:dyDescent="0.25">
      <c r="B7" s="30"/>
      <c r="H7" s="31"/>
    </row>
    <row r="8" spans="2:8" ht="15" customHeight="1" x14ac:dyDescent="0.25">
      <c r="B8" s="30"/>
      <c r="C8" s="1" t="s">
        <v>38</v>
      </c>
      <c r="G8" s="2">
        <v>147395363.42999956</v>
      </c>
      <c r="H8" s="31"/>
    </row>
    <row r="9" spans="2:8" ht="15" customHeight="1" x14ac:dyDescent="0.25">
      <c r="B9" s="30"/>
      <c r="H9" s="31"/>
    </row>
    <row r="10" spans="2:8" ht="15" customHeight="1" x14ac:dyDescent="0.25">
      <c r="B10" s="30"/>
      <c r="C10" s="1" t="s">
        <v>39</v>
      </c>
      <c r="G10" s="2">
        <f>[1]Deposits!F431</f>
        <v>75085832.530000016</v>
      </c>
      <c r="H10" s="31"/>
    </row>
    <row r="11" spans="2:8" ht="15" customHeight="1" x14ac:dyDescent="0.25">
      <c r="B11" s="30"/>
      <c r="H11" s="31"/>
    </row>
    <row r="12" spans="2:8" ht="15" customHeight="1" x14ac:dyDescent="0.25">
      <c r="B12" s="30"/>
      <c r="C12" s="1" t="s">
        <v>40</v>
      </c>
      <c r="G12" s="2">
        <f>[1]Interest!F15</f>
        <v>1045365.5900000001</v>
      </c>
      <c r="H12" s="31"/>
    </row>
    <row r="13" spans="2:8" ht="15" customHeight="1" x14ac:dyDescent="0.25">
      <c r="B13" s="30"/>
      <c r="H13" s="31"/>
    </row>
    <row r="14" spans="2:8" ht="15" customHeight="1" x14ac:dyDescent="0.25">
      <c r="B14" s="30"/>
      <c r="C14" s="1" t="s">
        <v>41</v>
      </c>
      <c r="G14" s="2">
        <f>[1]Payments!F791</f>
        <v>-109082047.35000005</v>
      </c>
      <c r="H14" s="31"/>
    </row>
    <row r="15" spans="2:8" ht="15" customHeight="1" x14ac:dyDescent="0.25">
      <c r="B15" s="30"/>
      <c r="H15" s="31"/>
    </row>
    <row r="16" spans="2:8" ht="15" customHeight="1" thickBot="1" x14ac:dyDescent="0.3">
      <c r="B16" s="30"/>
      <c r="C16" s="1" t="s">
        <v>42</v>
      </c>
      <c r="G16" s="32">
        <f>SUM(G8:G15)</f>
        <v>114444514.19999951</v>
      </c>
      <c r="H16" s="31"/>
    </row>
    <row r="17" spans="2:8" ht="15" customHeight="1" thickTop="1" x14ac:dyDescent="0.25">
      <c r="B17" s="30"/>
      <c r="H17" s="31"/>
    </row>
    <row r="18" spans="2:8" ht="15" customHeight="1" x14ac:dyDescent="0.25">
      <c r="B18" s="30"/>
      <c r="C18" s="1" t="s">
        <v>19</v>
      </c>
      <c r="H18" s="31"/>
    </row>
    <row r="19" spans="2:8" ht="15" customHeight="1" x14ac:dyDescent="0.25">
      <c r="B19" s="30"/>
      <c r="C19" s="33">
        <v>40101012690</v>
      </c>
      <c r="D19" s="1" t="s">
        <v>20</v>
      </c>
      <c r="F19" s="2">
        <v>147395363.42999956</v>
      </c>
      <c r="G19" s="2">
        <f>SUM(F19)</f>
        <v>147395363.42999956</v>
      </c>
      <c r="H19" s="31"/>
    </row>
    <row r="20" spans="2:8" ht="15" customHeight="1" x14ac:dyDescent="0.25">
      <c r="B20" s="30"/>
      <c r="C20" s="33"/>
      <c r="H20" s="31"/>
    </row>
    <row r="21" spans="2:8" ht="15" customHeight="1" x14ac:dyDescent="0.25">
      <c r="B21" s="30"/>
      <c r="C21" s="33">
        <v>40101012691</v>
      </c>
      <c r="D21" s="1" t="s">
        <v>21</v>
      </c>
      <c r="F21" s="2">
        <f>[1]Income!F354</f>
        <v>75085832.530000001</v>
      </c>
      <c r="H21" s="31"/>
    </row>
    <row r="22" spans="2:8" ht="15" customHeight="1" x14ac:dyDescent="0.25">
      <c r="B22" s="30"/>
      <c r="C22" s="33">
        <v>40101012692</v>
      </c>
      <c r="D22" s="1" t="s">
        <v>21</v>
      </c>
      <c r="F22" s="2">
        <f>'[1]WEB Expenditure'!F735</f>
        <v>-109082047.35000007</v>
      </c>
      <c r="H22" s="31"/>
    </row>
    <row r="23" spans="2:8" ht="15" customHeight="1" x14ac:dyDescent="0.25">
      <c r="B23" s="30"/>
      <c r="C23" s="33">
        <v>40101012693</v>
      </c>
      <c r="D23" s="1" t="s">
        <v>21</v>
      </c>
      <c r="F23" s="2">
        <f>'[1]WEB Interest'!F11</f>
        <v>1045365.5900000001</v>
      </c>
      <c r="G23" s="2">
        <f>SUM(F21:F23)</f>
        <v>-32950849.230000068</v>
      </c>
      <c r="H23" s="31"/>
    </row>
    <row r="24" spans="2:8" ht="15" customHeight="1" x14ac:dyDescent="0.25">
      <c r="B24" s="30"/>
      <c r="C24" s="33"/>
      <c r="H24" s="31"/>
    </row>
    <row r="25" spans="2:8" ht="15" customHeight="1" thickBot="1" x14ac:dyDescent="0.3">
      <c r="B25" s="30"/>
      <c r="C25" s="1" t="s">
        <v>43</v>
      </c>
      <c r="G25" s="32">
        <f>SUM(G19:G23)</f>
        <v>114444514.1999995</v>
      </c>
      <c r="H25" s="31"/>
    </row>
    <row r="26" spans="2:8" ht="15" customHeight="1" thickTop="1" x14ac:dyDescent="0.25">
      <c r="B26" s="30"/>
      <c r="H26" s="31"/>
    </row>
    <row r="27" spans="2:8" ht="15" customHeight="1" x14ac:dyDescent="0.25">
      <c r="B27" s="30"/>
      <c r="C27" s="44" t="s">
        <v>22</v>
      </c>
      <c r="D27" s="44"/>
      <c r="E27" s="44"/>
      <c r="F27" s="44"/>
      <c r="G27" s="44"/>
      <c r="H27" s="31"/>
    </row>
    <row r="28" spans="2:8" ht="15" customHeight="1" x14ac:dyDescent="0.25">
      <c r="B28" s="30"/>
      <c r="F28" s="34"/>
      <c r="G28" s="34" t="s">
        <v>23</v>
      </c>
      <c r="H28" s="31"/>
    </row>
    <row r="29" spans="2:8" ht="15" customHeight="1" x14ac:dyDescent="0.25">
      <c r="B29" s="30"/>
      <c r="H29" s="31"/>
    </row>
    <row r="30" spans="2:8" ht="15" customHeight="1" x14ac:dyDescent="0.25">
      <c r="B30" s="30"/>
      <c r="C30" s="1" t="s">
        <v>44</v>
      </c>
      <c r="G30" s="2">
        <v>150041779.38</v>
      </c>
      <c r="H30" s="31"/>
    </row>
    <row r="31" spans="2:8" ht="15" customHeight="1" x14ac:dyDescent="0.25">
      <c r="B31" s="30"/>
      <c r="H31" s="31"/>
    </row>
    <row r="32" spans="2:8" ht="15" customHeight="1" x14ac:dyDescent="0.25">
      <c r="B32" s="30"/>
      <c r="C32" s="1" t="s">
        <v>24</v>
      </c>
      <c r="D32" s="1" t="s">
        <v>25</v>
      </c>
      <c r="G32" s="2">
        <f>'[1]O S Deposits'!H210</f>
        <v>1867787.1800000002</v>
      </c>
      <c r="H32" s="31"/>
    </row>
    <row r="33" spans="2:8" ht="15" customHeight="1" x14ac:dyDescent="0.25">
      <c r="B33" s="30"/>
      <c r="H33" s="31"/>
    </row>
    <row r="34" spans="2:8" ht="15" customHeight="1" x14ac:dyDescent="0.25">
      <c r="B34" s="30"/>
      <c r="C34" s="1" t="s">
        <v>12</v>
      </c>
      <c r="G34" s="2">
        <f>'[1]O S Payments'!J32</f>
        <v>-11938248.850000001</v>
      </c>
      <c r="H34" s="31"/>
    </row>
    <row r="35" spans="2:8" ht="15" customHeight="1" x14ac:dyDescent="0.25">
      <c r="B35" s="30"/>
      <c r="H35" s="31"/>
    </row>
    <row r="36" spans="2:8" ht="15" customHeight="1" x14ac:dyDescent="0.25">
      <c r="B36" s="30"/>
      <c r="C36" s="1" t="s">
        <v>26</v>
      </c>
      <c r="G36" s="2">
        <f>[1]Interest!J17</f>
        <v>0</v>
      </c>
      <c r="H36" s="31"/>
    </row>
    <row r="37" spans="2:8" ht="15" customHeight="1" x14ac:dyDescent="0.25">
      <c r="B37" s="30"/>
      <c r="H37" s="31"/>
    </row>
    <row r="38" spans="2:8" ht="15" customHeight="1" x14ac:dyDescent="0.25">
      <c r="B38" s="30"/>
      <c r="C38" s="1" t="s">
        <v>0</v>
      </c>
      <c r="D38" s="1" t="s">
        <v>27</v>
      </c>
      <c r="E38" s="2">
        <f>-'[1]O S Direct Dep'!H192</f>
        <v>-15241943.149999999</v>
      </c>
      <c r="H38" s="31"/>
    </row>
    <row r="39" spans="2:8" ht="15" customHeight="1" x14ac:dyDescent="0.25">
      <c r="B39" s="30"/>
      <c r="D39" s="35" t="s">
        <v>45</v>
      </c>
      <c r="E39" s="2">
        <f>-'[1]O S Direct Dep'!E319</f>
        <v>-11064970.32</v>
      </c>
      <c r="F39" s="2">
        <f>SUM(E38:E39)</f>
        <v>-26306913.469999999</v>
      </c>
      <c r="G39" s="2">
        <f>-'[1]O S Direct Dep'!H321</f>
        <v>-26306913.469999999</v>
      </c>
      <c r="H39" s="31"/>
    </row>
    <row r="40" spans="2:8" ht="15" customHeight="1" x14ac:dyDescent="0.25">
      <c r="B40" s="30"/>
      <c r="H40" s="31"/>
    </row>
    <row r="41" spans="2:8" ht="15" customHeight="1" x14ac:dyDescent="0.25">
      <c r="B41" s="30"/>
      <c r="C41" s="1" t="s">
        <v>28</v>
      </c>
      <c r="G41" s="2">
        <f>-'[1]Dupl Rec'!I45</f>
        <v>761.4</v>
      </c>
      <c r="H41" s="31"/>
    </row>
    <row r="42" spans="2:8" ht="15" customHeight="1" x14ac:dyDescent="0.25">
      <c r="B42" s="30"/>
      <c r="H42" s="31"/>
    </row>
    <row r="43" spans="2:8" ht="15" customHeight="1" x14ac:dyDescent="0.25">
      <c r="B43" s="30"/>
      <c r="C43" s="1" t="s">
        <v>29</v>
      </c>
      <c r="G43" s="2">
        <f>'[1]Bank Other'!I100</f>
        <v>166408.13000000166</v>
      </c>
      <c r="H43" s="31"/>
    </row>
    <row r="44" spans="2:8" ht="15" customHeight="1" x14ac:dyDescent="0.25">
      <c r="B44" s="30"/>
      <c r="H44" s="31"/>
    </row>
    <row r="45" spans="2:8" ht="15" customHeight="1" x14ac:dyDescent="0.25">
      <c r="B45" s="30"/>
      <c r="C45" s="1" t="s">
        <v>30</v>
      </c>
      <c r="D45" s="1" t="s">
        <v>31</v>
      </c>
      <c r="E45" s="2"/>
      <c r="G45" s="2">
        <f>-'[1]Cash (+l-)'!I52</f>
        <v>-10885.300000000001</v>
      </c>
      <c r="H45" s="31"/>
    </row>
    <row r="46" spans="2:8" ht="15" customHeight="1" x14ac:dyDescent="0.25">
      <c r="B46" s="30"/>
      <c r="H46" s="31"/>
    </row>
    <row r="47" spans="2:8" ht="15" customHeight="1" x14ac:dyDescent="0.25">
      <c r="B47" s="30"/>
      <c r="H47" s="31"/>
    </row>
    <row r="48" spans="2:8" ht="15" customHeight="1" x14ac:dyDescent="0.25">
      <c r="B48" s="30"/>
      <c r="C48" s="1" t="s">
        <v>46</v>
      </c>
      <c r="D48" t="s">
        <v>32</v>
      </c>
      <c r="E48" s="2">
        <f>[1]Payments!F796</f>
        <v>-172519.15</v>
      </c>
      <c r="H48" s="31"/>
    </row>
    <row r="49" spans="2:8" ht="15" customHeight="1" x14ac:dyDescent="0.25">
      <c r="B49" s="30"/>
      <c r="D49" t="s">
        <v>47</v>
      </c>
      <c r="E49" s="2">
        <f>[1]Payments!F797</f>
        <v>-451306.58</v>
      </c>
      <c r="F49" s="2">
        <f>SUM(E48:E49)</f>
        <v>-623825.73</v>
      </c>
      <c r="G49" s="2">
        <f>-[1]Payments!F799</f>
        <v>623825.73</v>
      </c>
      <c r="H49" s="31"/>
    </row>
    <row r="50" spans="2:8" ht="15" customHeight="1" x14ac:dyDescent="0.25">
      <c r="B50" s="30"/>
      <c r="H50" s="31"/>
    </row>
    <row r="51" spans="2:8" ht="15" customHeight="1" thickBot="1" x14ac:dyDescent="0.3">
      <c r="B51" s="30"/>
      <c r="C51" s="1" t="s">
        <v>42</v>
      </c>
      <c r="G51" s="32">
        <f>SUM(G30:G50)</f>
        <v>114444514.20000002</v>
      </c>
      <c r="H51" s="31"/>
    </row>
    <row r="52" spans="2:8" ht="15" customHeight="1" thickTop="1" x14ac:dyDescent="0.25">
      <c r="B52" s="30"/>
      <c r="G52" s="2">
        <f>G16-G51</f>
        <v>-5.0663948059082031E-7</v>
      </c>
      <c r="H52" s="31"/>
    </row>
    <row r="53" spans="2:8" ht="15" customHeight="1" thickBot="1" x14ac:dyDescent="0.3">
      <c r="B53" s="36"/>
      <c r="C53" s="37"/>
      <c r="D53" s="37"/>
      <c r="E53" s="37"/>
      <c r="F53" s="38"/>
      <c r="G53" s="38"/>
      <c r="H53" s="39"/>
    </row>
    <row r="56" spans="2:8" ht="15" customHeight="1" x14ac:dyDescent="0.25">
      <c r="C56" s="45" t="s">
        <v>48</v>
      </c>
      <c r="D56" s="45"/>
      <c r="E56" s="45"/>
      <c r="F56" s="45"/>
      <c r="G56" s="45"/>
    </row>
    <row r="57" spans="2:8" ht="15" customHeight="1" thickBot="1" x14ac:dyDescent="0.3">
      <c r="C57" s="40"/>
      <c r="D57" s="40"/>
      <c r="E57" s="40"/>
      <c r="F57" s="34"/>
      <c r="G57" s="40"/>
    </row>
    <row r="58" spans="2:8" ht="15" customHeight="1" x14ac:dyDescent="0.25">
      <c r="B58" s="26"/>
      <c r="C58" s="27"/>
      <c r="D58" s="27"/>
      <c r="E58" s="27"/>
      <c r="F58" s="28"/>
      <c r="G58" s="27"/>
      <c r="H58" s="29"/>
    </row>
    <row r="59" spans="2:8" ht="15" customHeight="1" x14ac:dyDescent="0.25">
      <c r="B59" s="30"/>
      <c r="F59" s="34"/>
      <c r="G59" s="40" t="s">
        <v>23</v>
      </c>
      <c r="H59" s="31"/>
    </row>
    <row r="60" spans="2:8" ht="15" customHeight="1" x14ac:dyDescent="0.25">
      <c r="B60" s="30"/>
      <c r="G60" s="1"/>
      <c r="H60" s="31"/>
    </row>
    <row r="61" spans="2:8" ht="15" customHeight="1" x14ac:dyDescent="0.25">
      <c r="B61" s="30"/>
      <c r="C61" s="1" t="s">
        <v>49</v>
      </c>
      <c r="G61" s="2">
        <v>173473327.81999999</v>
      </c>
      <c r="H61" s="31"/>
    </row>
    <row r="62" spans="2:8" ht="15" customHeight="1" x14ac:dyDescent="0.25">
      <c r="B62" s="30"/>
      <c r="G62" s="1"/>
      <c r="H62" s="31"/>
    </row>
    <row r="63" spans="2:8" ht="15" customHeight="1" x14ac:dyDescent="0.25">
      <c r="B63" s="30"/>
      <c r="C63" s="1" t="s">
        <v>41</v>
      </c>
      <c r="G63" s="2">
        <f>[1]Payments!J801</f>
        <v>-104155965.89000006</v>
      </c>
      <c r="H63" s="31"/>
    </row>
    <row r="64" spans="2:8" ht="15" customHeight="1" x14ac:dyDescent="0.25">
      <c r="B64" s="30"/>
      <c r="G64" s="1"/>
      <c r="H64" s="31"/>
    </row>
    <row r="65" spans="2:8" ht="15" customHeight="1" x14ac:dyDescent="0.25">
      <c r="B65" s="30"/>
      <c r="C65" s="1" t="s">
        <v>40</v>
      </c>
      <c r="G65" s="2">
        <f>[1]Interest!H17</f>
        <v>1045365.5900000001</v>
      </c>
      <c r="H65" s="31"/>
    </row>
    <row r="66" spans="2:8" ht="15" customHeight="1" x14ac:dyDescent="0.25">
      <c r="B66" s="30"/>
      <c r="G66" s="1"/>
      <c r="H66" s="31"/>
    </row>
    <row r="67" spans="2:8" ht="15" customHeight="1" x14ac:dyDescent="0.25">
      <c r="B67" s="30"/>
      <c r="C67" s="1" t="s">
        <v>39</v>
      </c>
      <c r="G67" s="2">
        <f>[1]Deposits!R433</f>
        <v>75090999.830000013</v>
      </c>
      <c r="H67" s="31"/>
    </row>
    <row r="68" spans="2:8" ht="15" customHeight="1" x14ac:dyDescent="0.25">
      <c r="B68" s="30"/>
      <c r="G68" s="1"/>
      <c r="H68" s="31"/>
    </row>
    <row r="69" spans="2:8" ht="15" customHeight="1" x14ac:dyDescent="0.25">
      <c r="B69" s="30"/>
      <c r="C69" s="1" t="s">
        <v>33</v>
      </c>
      <c r="G69" s="2">
        <f>-'[1]Bank Other'!F98</f>
        <v>-17604</v>
      </c>
      <c r="H69" s="31"/>
    </row>
    <row r="70" spans="2:8" ht="15" customHeight="1" x14ac:dyDescent="0.25">
      <c r="B70" s="30"/>
      <c r="H70" s="31"/>
    </row>
    <row r="71" spans="2:8" ht="15" customHeight="1" x14ac:dyDescent="0.25">
      <c r="B71" s="30"/>
      <c r="C71" s="1" t="s">
        <v>34</v>
      </c>
      <c r="G71" s="2">
        <f>'[1]Bank Other'!G100</f>
        <v>-5950</v>
      </c>
      <c r="H71" s="31"/>
    </row>
    <row r="72" spans="2:8" ht="15" customHeight="1" x14ac:dyDescent="0.25">
      <c r="B72" s="30"/>
      <c r="G72" s="1"/>
      <c r="H72" s="31"/>
    </row>
    <row r="73" spans="2:8" ht="15" customHeight="1" x14ac:dyDescent="0.25">
      <c r="B73" s="30"/>
      <c r="C73" s="1" t="s">
        <v>35</v>
      </c>
      <c r="G73" s="2">
        <f>-'[1]O S Direct Dep'!F321</f>
        <v>-6178727.9399999995</v>
      </c>
      <c r="H73" s="31"/>
    </row>
    <row r="74" spans="2:8" ht="15" customHeight="1" x14ac:dyDescent="0.25">
      <c r="B74" s="30"/>
      <c r="G74" s="1"/>
      <c r="H74" s="31"/>
    </row>
    <row r="75" spans="2:8" ht="15" customHeight="1" x14ac:dyDescent="0.25">
      <c r="B75" s="30"/>
      <c r="C75" s="1" t="s">
        <v>36</v>
      </c>
      <c r="G75" s="2">
        <f>'[1]O S Direct Dep'!E319</f>
        <v>11064970.32</v>
      </c>
      <c r="H75" s="31"/>
    </row>
    <row r="76" spans="2:8" ht="15" customHeight="1" x14ac:dyDescent="0.25">
      <c r="B76" s="30"/>
      <c r="G76" s="1"/>
      <c r="H76" s="31"/>
    </row>
    <row r="77" spans="2:8" ht="15" customHeight="1" x14ac:dyDescent="0.25">
      <c r="B77" s="30"/>
      <c r="C77" s="1" t="s">
        <v>50</v>
      </c>
      <c r="G77" s="2">
        <f>'[1]O S Deposits'!F93</f>
        <v>1593150.83</v>
      </c>
      <c r="H77" s="31"/>
    </row>
    <row r="78" spans="2:8" ht="15" customHeight="1" x14ac:dyDescent="0.25">
      <c r="B78" s="30"/>
      <c r="G78" s="1"/>
      <c r="H78" s="31"/>
    </row>
    <row r="79" spans="2:8" ht="15" customHeight="1" x14ac:dyDescent="0.25">
      <c r="B79" s="30"/>
      <c r="C79" s="1" t="s">
        <v>51</v>
      </c>
      <c r="G79" s="2">
        <f>-'[1]O S Deposits'!H210</f>
        <v>-1867787.1800000002</v>
      </c>
      <c r="H79" s="31"/>
    </row>
    <row r="80" spans="2:8" ht="15" customHeight="1" x14ac:dyDescent="0.25">
      <c r="B80" s="30"/>
      <c r="G80" s="1"/>
      <c r="H80" s="31"/>
    </row>
    <row r="81" spans="2:8" ht="15" customHeight="1" thickBot="1" x14ac:dyDescent="0.3">
      <c r="B81" s="30"/>
      <c r="C81" s="1" t="s">
        <v>52</v>
      </c>
      <c r="D81" s="2"/>
      <c r="E81" s="2"/>
      <c r="G81" s="32">
        <f>SUM(G61:G79)</f>
        <v>150041779.37999997</v>
      </c>
      <c r="H81" s="31"/>
    </row>
    <row r="82" spans="2:8" ht="15" customHeight="1" thickTop="1" x14ac:dyDescent="0.25">
      <c r="B82" s="30"/>
      <c r="G82" s="2">
        <f>G30-G81</f>
        <v>0</v>
      </c>
      <c r="H82" s="31"/>
    </row>
    <row r="83" spans="2:8" ht="15" customHeight="1" thickBot="1" x14ac:dyDescent="0.3">
      <c r="B83" s="36"/>
      <c r="C83" s="37"/>
      <c r="D83" s="37"/>
      <c r="E83" s="37"/>
      <c r="F83" s="38"/>
      <c r="G83" s="37"/>
      <c r="H83" s="39"/>
    </row>
    <row r="84" spans="2:8" ht="15" customHeight="1" x14ac:dyDescent="0.25">
      <c r="F84" s="1"/>
      <c r="G84" s="1"/>
    </row>
    <row r="85" spans="2:8" ht="15" customHeight="1" x14ac:dyDescent="0.25">
      <c r="F85" s="52"/>
      <c r="G85" s="52"/>
    </row>
    <row r="86" spans="2:8" ht="15" customHeight="1" x14ac:dyDescent="0.25">
      <c r="F86" s="52"/>
      <c r="G86" s="52"/>
    </row>
    <row r="87" spans="2:8" ht="15" customHeight="1" x14ac:dyDescent="0.25">
      <c r="F87" s="52"/>
      <c r="G87" s="52"/>
    </row>
    <row r="88" spans="2:8" x14ac:dyDescent="0.25">
      <c r="F88" s="52"/>
      <c r="G88" s="52"/>
    </row>
    <row r="89" spans="2:8" x14ac:dyDescent="0.25">
      <c r="F89" s="53"/>
      <c r="G89" s="53"/>
    </row>
    <row r="90" spans="2:8" ht="15.75" x14ac:dyDescent="0.25">
      <c r="F90" s="54" t="s">
        <v>13</v>
      </c>
      <c r="G90" s="54"/>
    </row>
    <row r="91" spans="2:8" x14ac:dyDescent="0.25">
      <c r="F91" s="2" t="s">
        <v>14</v>
      </c>
    </row>
    <row r="93" spans="2:8" x14ac:dyDescent="0.25">
      <c r="F93" s="55" t="s">
        <v>53</v>
      </c>
      <c r="G93" s="55"/>
    </row>
    <row r="95" spans="2:8" x14ac:dyDescent="0.25">
      <c r="F95" s="1"/>
      <c r="G95" s="1"/>
    </row>
    <row r="98" s="1" customFormat="1" x14ac:dyDescent="0.25"/>
    <row r="99" s="1" customFormat="1" x14ac:dyDescent="0.25"/>
  </sheetData>
  <mergeCells count="9">
    <mergeCell ref="C56:G56"/>
    <mergeCell ref="C2:G2"/>
    <mergeCell ref="C3:G3"/>
    <mergeCell ref="C4:G4"/>
    <mergeCell ref="C6:G6"/>
    <mergeCell ref="C27:G27"/>
    <mergeCell ref="F85:G89"/>
    <mergeCell ref="F90:G90"/>
    <mergeCell ref="F93:G93"/>
  </mergeCells>
  <phoneticPr fontId="0" type="noConversion"/>
  <conditionalFormatting sqref="F82:G82">
    <cfRule type="cellIs" dxfId="2" priority="1" stopIfTrue="1" operator="between">
      <formula>-0.001</formula>
      <formula>0.001</formula>
    </cfRule>
  </conditionalFormatting>
  <conditionalFormatting sqref="F52:G52">
    <cfRule type="cellIs" dxfId="1" priority="2" stopIfTrue="1" operator="between">
      <formula>0.001</formula>
      <formula>-0.001</formula>
    </cfRule>
  </conditionalFormatting>
  <conditionalFormatting sqref="G26">
    <cfRule type="cellIs" dxfId="0" priority="3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April 2023</vt:lpstr>
      <vt:lpstr>Summary 2022 2023</vt:lpstr>
      <vt:lpstr>CFO Signed</vt:lpstr>
      <vt:lpstr>'April 2023'!Print_Area</vt:lpstr>
      <vt:lpstr>'CFO Signed'!Print_Area</vt:lpstr>
      <vt:lpstr>'Summary 2022 2023'!Print_Area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2023-05-04T09:55:01Z</cp:lastPrinted>
  <dcterms:created xsi:type="dcterms:W3CDTF">2004-11-09T09:36:09Z</dcterms:created>
  <dcterms:modified xsi:type="dcterms:W3CDTF">2023-05-04T09:55:05Z</dcterms:modified>
</cp:coreProperties>
</file>