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5. 2020-2021/12. Provincial Monthly Reports/4. External Loans/"/>
    </mc:Choice>
  </mc:AlternateContent>
  <xr:revisionPtr revIDLastSave="5" documentId="8_{F9BED07D-530E-4485-8D66-F72E583EF2CC}" xr6:coauthVersionLast="45" xr6:coauthVersionMax="45" xr10:uidLastSave="{40CEC7E5-EFA2-47FC-B293-BB2E4431EFB4}"/>
  <bookViews>
    <workbookView xWindow="-120" yWindow="-120" windowWidth="19440" windowHeight="15000" tabRatio="601" xr2:uid="{00000000-000D-0000-FFFF-FFFF00000000}"/>
  </bookViews>
  <sheets>
    <sheet name="WC025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H29" i="2"/>
  <c r="G33" i="2"/>
  <c r="I33" i="2" s="1"/>
  <c r="G28" i="2"/>
  <c r="I28" i="2" s="1"/>
  <c r="B25" i="2"/>
  <c r="I21" i="2"/>
  <c r="I16" i="2"/>
  <c r="H21" i="2"/>
  <c r="H20" i="2"/>
  <c r="H33" i="2" s="1"/>
  <c r="H18" i="2"/>
  <c r="H31" i="2" s="1"/>
  <c r="H17" i="2"/>
  <c r="H30" i="2" s="1"/>
  <c r="H16" i="2"/>
  <c r="H15" i="2"/>
  <c r="H28" i="2" s="1"/>
  <c r="H14" i="2"/>
  <c r="H27" i="2" s="1"/>
  <c r="G21" i="2"/>
  <c r="G34" i="2" s="1"/>
  <c r="I34" i="2" s="1"/>
  <c r="G20" i="2"/>
  <c r="I20" i="2" s="1"/>
  <c r="G18" i="2"/>
  <c r="G31" i="2" s="1"/>
  <c r="I31" i="2" s="1"/>
  <c r="G17" i="2"/>
  <c r="G30" i="2" s="1"/>
  <c r="I30" i="2" s="1"/>
  <c r="G16" i="2"/>
  <c r="G29" i="2" s="1"/>
  <c r="I29" i="2" s="1"/>
  <c r="G15" i="2"/>
  <c r="I15" i="2" s="1"/>
  <c r="G14" i="2"/>
  <c r="G27" i="2" s="1"/>
  <c r="I27" i="2" s="1"/>
  <c r="I17" i="2" l="1"/>
  <c r="I14" i="2"/>
  <c r="I18" i="2"/>
  <c r="H25" i="2"/>
  <c r="G25" i="2"/>
  <c r="I25" i="2" s="1"/>
  <c r="H12" i="2"/>
  <c r="G12" i="2"/>
  <c r="F12" i="2"/>
  <c r="E12" i="2"/>
  <c r="D12" i="2"/>
  <c r="C12" i="2"/>
  <c r="B12" i="2"/>
  <c r="I12" i="2" s="1"/>
  <c r="E12" i="1" l="1"/>
  <c r="D12" i="1"/>
  <c r="C12" i="1"/>
  <c r="B12" i="1" l="1"/>
  <c r="F12" i="1" l="1"/>
  <c r="F18" i="1"/>
  <c r="F20" i="1"/>
  <c r="F17" i="1"/>
  <c r="F16" i="1"/>
  <c r="F15" i="1"/>
  <c r="F14" i="1"/>
  <c r="F21" i="1"/>
  <c r="F13" i="1"/>
</calcChain>
</file>

<file path=xl/sharedStrings.xml><?xml version="1.0" encoding="utf-8"?>
<sst xmlns="http://schemas.openxmlformats.org/spreadsheetml/2006/main" count="78" uniqueCount="29">
  <si>
    <t>Lending Institition</t>
  </si>
  <si>
    <t>Percentage</t>
  </si>
  <si>
    <t>Sinking Funds</t>
  </si>
  <si>
    <t>(R'000)</t>
  </si>
  <si>
    <t>%</t>
  </si>
  <si>
    <t>REPORT TO FINANCE PORTFOLIO COMMITTEE</t>
  </si>
  <si>
    <t>Name of  municipality</t>
  </si>
  <si>
    <t>Loan Draw Downs</t>
  </si>
  <si>
    <t>SUMMARY OF EXTERNAL LOANS FOR MONTH</t>
  </si>
  <si>
    <t xml:space="preserve">BREEDE VALLEY </t>
  </si>
  <si>
    <t>WC025</t>
  </si>
  <si>
    <t xml:space="preserve">Repayments </t>
  </si>
  <si>
    <t>LOCAL REGISTERED STOCK</t>
  </si>
  <si>
    <t>ABSA @ Variable int rate</t>
  </si>
  <si>
    <t>ANNUITY LOANS</t>
  </si>
  <si>
    <t>Loans Redeemed</t>
  </si>
  <si>
    <t>DBSA:   @ 6.75%</t>
  </si>
  <si>
    <t>DBSA:   @ 12.08%</t>
  </si>
  <si>
    <t>DBSA:   @ 11.326%</t>
  </si>
  <si>
    <t>Loans Received</t>
  </si>
  <si>
    <t>Interest Capitalised</t>
  </si>
  <si>
    <t>DBSA:   @ 11.5%</t>
  </si>
  <si>
    <t>DBSA:   @ 12.14%</t>
  </si>
  <si>
    <t>DBSA:   @11.431%</t>
  </si>
  <si>
    <t>DBSA:   @10.824%</t>
  </si>
  <si>
    <t>Balance 31/03/2020</t>
  </si>
  <si>
    <t>Balance 01/07/2019</t>
  </si>
  <si>
    <t>Balance 01/08/2020</t>
  </si>
  <si>
    <t>Balance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</si>
</sst>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0" xfId="0" applyFont="1" applyFill="1" applyAlignment="1">
      <alignment horizontal="center"/>
    </xf>
    <xf numFmtId="3" fontId="2" fillId="0" borderId="1" xfId="0" applyNumberFormat="1" applyFont="1" applyBorder="1"/>
    <xf numFmtId="3" fontId="2" fillId="0" borderId="3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3" fillId="0" borderId="9" xfId="0" applyFont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2" borderId="0" xfId="0" applyFill="1" applyAlignment="1">
      <alignment horizontal="center"/>
    </xf>
    <xf numFmtId="17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C6" sqref="C6:E6"/>
    </sheetView>
  </sheetViews>
  <sheetFormatPr defaultRowHeight="12.75" x14ac:dyDescent="0.2"/>
  <cols>
    <col min="1" max="1" width="23" customWidth="1"/>
    <col min="2" max="6" width="14.7109375" customWidth="1"/>
    <col min="7" max="7" width="11.85546875" customWidth="1"/>
    <col min="8" max="8" width="10.42578125" customWidth="1"/>
  </cols>
  <sheetData>
    <row r="1" spans="1:9" x14ac:dyDescent="0.2">
      <c r="A1" s="1" t="s">
        <v>5</v>
      </c>
      <c r="B1" s="1"/>
      <c r="C1" s="1"/>
      <c r="D1" s="1"/>
      <c r="E1" s="1"/>
    </row>
    <row r="3" spans="1:9" x14ac:dyDescent="0.2">
      <c r="A3" s="1" t="s">
        <v>6</v>
      </c>
      <c r="B3" s="29" t="s">
        <v>9</v>
      </c>
      <c r="C3" s="29"/>
      <c r="D3" s="29"/>
      <c r="E3" s="4" t="s">
        <v>10</v>
      </c>
    </row>
    <row r="5" spans="1:9" x14ac:dyDescent="0.2">
      <c r="A5" t="s">
        <v>8</v>
      </c>
    </row>
    <row r="6" spans="1:9" ht="13.5" thickBot="1" x14ac:dyDescent="0.25">
      <c r="C6" s="30">
        <v>44044</v>
      </c>
      <c r="D6" s="31"/>
      <c r="E6" s="32"/>
    </row>
    <row r="7" spans="1:9" ht="38.25" customHeight="1" thickBot="1" x14ac:dyDescent="0.25">
      <c r="A7" s="22" t="s">
        <v>0</v>
      </c>
      <c r="B7" s="23" t="s">
        <v>27</v>
      </c>
      <c r="C7" s="24" t="s">
        <v>19</v>
      </c>
      <c r="D7" s="25" t="s">
        <v>11</v>
      </c>
      <c r="E7" s="23" t="s">
        <v>20</v>
      </c>
      <c r="F7" s="24" t="s">
        <v>28</v>
      </c>
      <c r="G7" s="25" t="s">
        <v>1</v>
      </c>
      <c r="H7" s="24" t="s">
        <v>2</v>
      </c>
      <c r="I7" s="25" t="s">
        <v>7</v>
      </c>
    </row>
    <row r="8" spans="1:9" ht="13.5" thickBot="1" x14ac:dyDescent="0.25">
      <c r="A8" s="3"/>
      <c r="B8" s="11" t="s">
        <v>3</v>
      </c>
      <c r="C8" s="11" t="s">
        <v>3</v>
      </c>
      <c r="D8" s="11" t="s">
        <v>3</v>
      </c>
      <c r="E8" s="11"/>
      <c r="F8" s="11" t="s">
        <v>3</v>
      </c>
      <c r="G8" s="11" t="s">
        <v>4</v>
      </c>
      <c r="H8" s="11" t="s">
        <v>3</v>
      </c>
      <c r="I8" s="12" t="s">
        <v>3</v>
      </c>
    </row>
    <row r="9" spans="1:9" x14ac:dyDescent="0.2">
      <c r="A9" s="13" t="s">
        <v>12</v>
      </c>
      <c r="B9" s="14"/>
      <c r="C9" s="14"/>
      <c r="D9" s="14"/>
      <c r="E9" s="14"/>
      <c r="F9" s="14"/>
      <c r="G9" s="14"/>
      <c r="H9" s="14"/>
      <c r="I9" s="15"/>
    </row>
    <row r="10" spans="1:9" x14ac:dyDescent="0.2">
      <c r="A10" s="16" t="s">
        <v>13</v>
      </c>
      <c r="B10" s="2"/>
      <c r="C10" s="2"/>
      <c r="D10" s="2"/>
      <c r="E10" s="2"/>
      <c r="F10" s="2"/>
      <c r="G10" s="2"/>
      <c r="H10" s="2"/>
      <c r="I10" s="17"/>
    </row>
    <row r="11" spans="1:9" x14ac:dyDescent="0.2">
      <c r="A11" s="16"/>
      <c r="B11" s="2"/>
      <c r="C11" s="2"/>
      <c r="D11" s="2"/>
      <c r="E11" s="2"/>
      <c r="F11" s="2"/>
      <c r="G11" s="2"/>
      <c r="H11" s="2"/>
      <c r="I11" s="17"/>
    </row>
    <row r="12" spans="1:9" x14ac:dyDescent="0.2">
      <c r="A12" s="18" t="s">
        <v>14</v>
      </c>
      <c r="B12" s="8">
        <f>SUM(B13:B22)</f>
        <v>203881136.22</v>
      </c>
      <c r="C12" s="8">
        <f t="shared" ref="C12:E12" si="0">SUM(C13:C22)</f>
        <v>0</v>
      </c>
      <c r="D12" s="8">
        <f t="shared" si="0"/>
        <v>0</v>
      </c>
      <c r="E12" s="8">
        <f t="shared" si="0"/>
        <v>0</v>
      </c>
      <c r="F12" s="8">
        <f>B12+C12-D12</f>
        <v>203881136.22</v>
      </c>
      <c r="G12" s="2"/>
      <c r="H12" s="2"/>
      <c r="I12" s="17"/>
    </row>
    <row r="13" spans="1:9" x14ac:dyDescent="0.2">
      <c r="A13" s="16" t="s">
        <v>15</v>
      </c>
      <c r="B13" s="2">
        <v>0</v>
      </c>
      <c r="C13" s="7">
        <v>0</v>
      </c>
      <c r="D13" s="7">
        <v>0</v>
      </c>
      <c r="E13" s="7">
        <v>0</v>
      </c>
      <c r="F13" s="5">
        <f>B13-D13+E13</f>
        <v>0</v>
      </c>
      <c r="G13" s="2"/>
      <c r="H13" s="2"/>
      <c r="I13" s="17"/>
    </row>
    <row r="14" spans="1:9" x14ac:dyDescent="0.2">
      <c r="A14" s="16" t="s">
        <v>16</v>
      </c>
      <c r="B14" s="6">
        <v>13640424.039999999</v>
      </c>
      <c r="C14" s="7">
        <v>0</v>
      </c>
      <c r="D14" s="7">
        <v>0</v>
      </c>
      <c r="E14" s="7">
        <v>0</v>
      </c>
      <c r="F14" s="5">
        <f t="shared" ref="F14:F16" si="1">B14+C14-D14</f>
        <v>13640424.039999999</v>
      </c>
      <c r="G14" s="10">
        <v>6.75</v>
      </c>
      <c r="H14" s="2"/>
      <c r="I14" s="17"/>
    </row>
    <row r="15" spans="1:9" x14ac:dyDescent="0.2">
      <c r="A15" s="16" t="s">
        <v>17</v>
      </c>
      <c r="B15" s="6">
        <v>21525424.030000001</v>
      </c>
      <c r="C15" s="7">
        <v>0</v>
      </c>
      <c r="D15" s="7">
        <v>0</v>
      </c>
      <c r="E15" s="7">
        <v>0</v>
      </c>
      <c r="F15" s="5">
        <f t="shared" si="1"/>
        <v>21525424.030000001</v>
      </c>
      <c r="G15" s="10">
        <v>12.08</v>
      </c>
      <c r="H15" s="2"/>
      <c r="I15" s="17"/>
    </row>
    <row r="16" spans="1:9" x14ac:dyDescent="0.2">
      <c r="A16" s="16" t="s">
        <v>18</v>
      </c>
      <c r="B16" s="7">
        <v>37816866.069999993</v>
      </c>
      <c r="C16" s="7">
        <v>0</v>
      </c>
      <c r="D16" s="7">
        <v>0</v>
      </c>
      <c r="E16" s="7">
        <v>0</v>
      </c>
      <c r="F16" s="5">
        <f t="shared" si="1"/>
        <v>37816866.069999993</v>
      </c>
      <c r="G16" s="26">
        <v>11.326000000000001</v>
      </c>
      <c r="H16" s="2"/>
      <c r="I16" s="17"/>
    </row>
    <row r="17" spans="1:9" x14ac:dyDescent="0.2">
      <c r="A17" s="16" t="s">
        <v>21</v>
      </c>
      <c r="B17" s="7">
        <v>38381510.719999999</v>
      </c>
      <c r="C17" s="7">
        <v>0</v>
      </c>
      <c r="D17" s="7">
        <v>0</v>
      </c>
      <c r="E17" s="7">
        <v>0</v>
      </c>
      <c r="F17" s="5">
        <f>B17+C17-D17</f>
        <v>38381510.719999999</v>
      </c>
      <c r="G17" s="27">
        <v>11.5</v>
      </c>
      <c r="H17" s="2"/>
      <c r="I17" s="17"/>
    </row>
    <row r="18" spans="1:9" x14ac:dyDescent="0.2">
      <c r="A18" s="16" t="s">
        <v>22</v>
      </c>
      <c r="B18" s="7">
        <v>40983374.379999988</v>
      </c>
      <c r="C18" s="7">
        <v>0</v>
      </c>
      <c r="D18" s="7">
        <v>0</v>
      </c>
      <c r="E18" s="7">
        <v>0</v>
      </c>
      <c r="F18" s="5">
        <f>B18+C18-D18</f>
        <v>40983374.379999988</v>
      </c>
      <c r="G18" s="27">
        <v>11.5</v>
      </c>
      <c r="H18" s="2"/>
      <c r="I18" s="17"/>
    </row>
    <row r="19" spans="1:9" x14ac:dyDescent="0.2">
      <c r="A19" s="16"/>
      <c r="B19" s="6"/>
      <c r="C19" s="7"/>
      <c r="D19" s="7"/>
      <c r="E19" s="7"/>
      <c r="F19" s="5"/>
      <c r="G19" s="10"/>
      <c r="H19" s="2"/>
      <c r="I19" s="17"/>
    </row>
    <row r="20" spans="1:9" x14ac:dyDescent="0.2">
      <c r="A20" s="16" t="s">
        <v>23</v>
      </c>
      <c r="B20" s="5">
        <v>35947062.070000008</v>
      </c>
      <c r="C20" s="7">
        <v>0</v>
      </c>
      <c r="D20" s="7">
        <v>0</v>
      </c>
      <c r="E20" s="7">
        <v>0</v>
      </c>
      <c r="F20" s="5">
        <f>B20+C20-D20</f>
        <v>35947062.070000008</v>
      </c>
      <c r="G20" s="9">
        <v>10.55</v>
      </c>
      <c r="H20" s="2"/>
      <c r="I20" s="17"/>
    </row>
    <row r="21" spans="1:9" x14ac:dyDescent="0.2">
      <c r="A21" s="16" t="s">
        <v>24</v>
      </c>
      <c r="B21" s="5">
        <v>15586474.910000002</v>
      </c>
      <c r="C21" s="7">
        <v>0</v>
      </c>
      <c r="D21" s="7">
        <v>0</v>
      </c>
      <c r="E21" s="7">
        <v>0</v>
      </c>
      <c r="F21" s="5">
        <f>B21+C21-D21</f>
        <v>15586474.910000002</v>
      </c>
      <c r="G21" s="26">
        <v>10.891</v>
      </c>
      <c r="H21" s="2"/>
      <c r="I21" s="17"/>
    </row>
    <row r="22" spans="1:9" ht="13.5" thickBot="1" x14ac:dyDescent="0.25">
      <c r="A22" s="19"/>
      <c r="B22" s="20"/>
      <c r="C22" s="20"/>
      <c r="D22" s="20"/>
      <c r="E22" s="20"/>
      <c r="F22" s="20"/>
      <c r="G22" s="20"/>
      <c r="H22" s="20"/>
      <c r="I22" s="21"/>
    </row>
  </sheetData>
  <mergeCells count="2">
    <mergeCell ref="B3:D3"/>
    <mergeCell ref="C6:E6"/>
  </mergeCells>
  <phoneticPr fontId="0" type="noConversion"/>
  <printOptions horizontalCentered="1"/>
  <pageMargins left="0.39370078740157483" right="0.43307086614173229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EFC9-785A-4D66-99EB-CE9965E85233}">
  <dimension ref="A1:L34"/>
  <sheetViews>
    <sheetView workbookViewId="0">
      <selection activeCell="B3" sqref="B3:D3"/>
    </sheetView>
  </sheetViews>
  <sheetFormatPr defaultRowHeight="12.75" x14ac:dyDescent="0.2"/>
  <cols>
    <col min="1" max="1" width="23" customWidth="1"/>
    <col min="2" max="9" width="14.7109375" customWidth="1"/>
    <col min="10" max="10" width="10.5703125" customWidth="1"/>
    <col min="11" max="11" width="10.42578125" customWidth="1"/>
  </cols>
  <sheetData>
    <row r="1" spans="1:12" x14ac:dyDescent="0.2">
      <c r="A1" s="1" t="s">
        <v>5</v>
      </c>
      <c r="B1" s="1"/>
      <c r="C1" s="1"/>
      <c r="D1" s="1"/>
      <c r="E1" s="1"/>
      <c r="F1" s="1"/>
      <c r="G1" s="1"/>
      <c r="H1" s="1"/>
    </row>
    <row r="3" spans="1:12" x14ac:dyDescent="0.2">
      <c r="A3" s="1" t="s">
        <v>6</v>
      </c>
      <c r="B3" s="29" t="s">
        <v>9</v>
      </c>
      <c r="C3" s="29"/>
      <c r="D3" s="29"/>
      <c r="E3" s="33" t="s">
        <v>10</v>
      </c>
      <c r="F3" s="33"/>
      <c r="G3" s="33"/>
      <c r="H3" s="33"/>
    </row>
    <row r="5" spans="1:12" x14ac:dyDescent="0.2">
      <c r="A5" t="s">
        <v>8</v>
      </c>
    </row>
    <row r="6" spans="1:12" ht="13.5" thickBot="1" x14ac:dyDescent="0.25">
      <c r="C6" s="30">
        <v>43709</v>
      </c>
      <c r="D6" s="31"/>
      <c r="E6" s="32"/>
      <c r="F6" s="30">
        <v>43891</v>
      </c>
      <c r="G6" s="31"/>
      <c r="H6" s="32"/>
    </row>
    <row r="7" spans="1:12" ht="38.25" customHeight="1" thickBot="1" x14ac:dyDescent="0.25">
      <c r="A7" s="22" t="s">
        <v>0</v>
      </c>
      <c r="B7" s="23" t="s">
        <v>26</v>
      </c>
      <c r="C7" s="24" t="s">
        <v>19</v>
      </c>
      <c r="D7" s="25" t="s">
        <v>11</v>
      </c>
      <c r="E7" s="23" t="s">
        <v>20</v>
      </c>
      <c r="F7" s="24" t="s">
        <v>19</v>
      </c>
      <c r="G7" s="25" t="s">
        <v>11</v>
      </c>
      <c r="H7" s="23" t="s">
        <v>20</v>
      </c>
      <c r="I7" s="24" t="s">
        <v>25</v>
      </c>
      <c r="J7" s="25" t="s">
        <v>1</v>
      </c>
      <c r="K7" s="24" t="s">
        <v>2</v>
      </c>
      <c r="L7" s="25" t="s">
        <v>7</v>
      </c>
    </row>
    <row r="8" spans="1:12" ht="13.5" thickBot="1" x14ac:dyDescent="0.25">
      <c r="A8" s="3"/>
      <c r="B8" s="11" t="s">
        <v>3</v>
      </c>
      <c r="C8" s="11" t="s">
        <v>3</v>
      </c>
      <c r="D8" s="11" t="s">
        <v>3</v>
      </c>
      <c r="E8" s="11"/>
      <c r="F8" s="11" t="s">
        <v>3</v>
      </c>
      <c r="G8" s="11" t="s">
        <v>3</v>
      </c>
      <c r="H8" s="11"/>
      <c r="I8" s="11" t="s">
        <v>3</v>
      </c>
      <c r="J8" s="11" t="s">
        <v>4</v>
      </c>
      <c r="K8" s="11" t="s">
        <v>3</v>
      </c>
      <c r="L8" s="12" t="s">
        <v>3</v>
      </c>
    </row>
    <row r="9" spans="1:12" x14ac:dyDescent="0.2">
      <c r="A9" s="13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1:12" x14ac:dyDescent="0.2">
      <c r="A10" s="16" t="s">
        <v>13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7"/>
    </row>
    <row r="11" spans="1:12" x14ac:dyDescent="0.2">
      <c r="A11" s="16"/>
      <c r="B11" s="2"/>
      <c r="C11" s="2"/>
      <c r="D11" s="2"/>
      <c r="E11" s="2"/>
      <c r="F11" s="2"/>
      <c r="G11" s="2"/>
      <c r="H11" s="2"/>
      <c r="I11" s="2"/>
      <c r="J11" s="2"/>
      <c r="K11" s="2"/>
      <c r="L11" s="17"/>
    </row>
    <row r="12" spans="1:12" x14ac:dyDescent="0.2">
      <c r="A12" s="18" t="s">
        <v>14</v>
      </c>
      <c r="B12" s="8">
        <f>SUM(B13:B22)</f>
        <v>214291004.09999999</v>
      </c>
      <c r="C12" s="8">
        <f t="shared" ref="C12:H12" si="0">SUM(C13:C22)</f>
        <v>0</v>
      </c>
      <c r="D12" s="8">
        <f t="shared" si="0"/>
        <v>5046449.51</v>
      </c>
      <c r="E12" s="8">
        <f t="shared" si="0"/>
        <v>12170738.24</v>
      </c>
      <c r="F12" s="8">
        <f t="shared" si="0"/>
        <v>0</v>
      </c>
      <c r="G12" s="8">
        <f t="shared" si="0"/>
        <v>5363418.8800000008</v>
      </c>
      <c r="H12" s="8">
        <f t="shared" si="0"/>
        <v>11825131.890000001</v>
      </c>
      <c r="I12" s="8">
        <f>B12-D12-G12</f>
        <v>203881135.71000001</v>
      </c>
      <c r="J12" s="2"/>
      <c r="K12" s="2"/>
      <c r="L12" s="17"/>
    </row>
    <row r="13" spans="1:12" x14ac:dyDescent="0.2">
      <c r="A13" s="16" t="s">
        <v>15</v>
      </c>
      <c r="B13" s="2"/>
      <c r="C13" s="7"/>
      <c r="D13" s="7"/>
      <c r="E13" s="7"/>
      <c r="F13" s="7"/>
      <c r="G13" s="7"/>
      <c r="H13" s="7"/>
      <c r="I13" s="5"/>
      <c r="J13" s="2"/>
      <c r="K13" s="2"/>
      <c r="L13" s="17"/>
    </row>
    <row r="14" spans="1:12" x14ac:dyDescent="0.2">
      <c r="A14" s="16" t="s">
        <v>16</v>
      </c>
      <c r="B14" s="6">
        <v>14568007.189999999</v>
      </c>
      <c r="C14" s="7">
        <v>0</v>
      </c>
      <c r="D14" s="7">
        <v>455987.86</v>
      </c>
      <c r="E14" s="7">
        <v>493192.82</v>
      </c>
      <c r="F14" s="7">
        <v>0</v>
      </c>
      <c r="G14" s="7">
        <f>927583.01-D14</f>
        <v>471595.15</v>
      </c>
      <c r="H14" s="7">
        <f>970778.35-E14</f>
        <v>477585.52999999997</v>
      </c>
      <c r="I14" s="5">
        <f>B14+C14-D14+F14-G14</f>
        <v>13640424.18</v>
      </c>
      <c r="J14" s="10">
        <v>6.75</v>
      </c>
      <c r="K14" s="2"/>
      <c r="L14" s="17"/>
    </row>
    <row r="15" spans="1:12" x14ac:dyDescent="0.2">
      <c r="A15" s="16" t="s">
        <v>17</v>
      </c>
      <c r="B15" s="6">
        <v>22587121.030000001</v>
      </c>
      <c r="C15" s="7">
        <v>0</v>
      </c>
      <c r="D15" s="7">
        <v>514942.85</v>
      </c>
      <c r="E15" s="7">
        <v>1368623.2</v>
      </c>
      <c r="F15" s="7">
        <v>0</v>
      </c>
      <c r="G15" s="7">
        <f>1061696.85-D15</f>
        <v>546754.00000000012</v>
      </c>
      <c r="H15" s="7">
        <f>2705435.25-E15</f>
        <v>1336812.05</v>
      </c>
      <c r="I15" s="5">
        <f t="shared" ref="I15:I18" si="1">B15+C15-D15+F15-G15</f>
        <v>21525424.18</v>
      </c>
      <c r="J15" s="10">
        <v>12.08</v>
      </c>
      <c r="K15" s="2"/>
      <c r="L15" s="17"/>
    </row>
    <row r="16" spans="1:12" x14ac:dyDescent="0.2">
      <c r="A16" s="16" t="s">
        <v>18</v>
      </c>
      <c r="B16" s="7">
        <v>39771293.769999996</v>
      </c>
      <c r="C16" s="7">
        <v>0</v>
      </c>
      <c r="D16" s="7">
        <v>949750.18</v>
      </c>
      <c r="E16" s="7">
        <v>2259414.7200000002</v>
      </c>
      <c r="F16" s="7">
        <v>0</v>
      </c>
      <c r="G16" s="7">
        <f>1954427.88-D16</f>
        <v>1004677.6999999998</v>
      </c>
      <c r="H16" s="7">
        <f>4463901.92-E16</f>
        <v>2204487.1999999997</v>
      </c>
      <c r="I16" s="5">
        <f t="shared" si="1"/>
        <v>37816865.889999993</v>
      </c>
      <c r="J16" s="26">
        <v>11.326000000000001</v>
      </c>
      <c r="K16" s="2"/>
      <c r="L16" s="17"/>
    </row>
    <row r="17" spans="1:12" x14ac:dyDescent="0.2">
      <c r="A17" s="16" t="s">
        <v>21</v>
      </c>
      <c r="B17" s="7">
        <v>40343230.829999998</v>
      </c>
      <c r="C17" s="7">
        <v>0</v>
      </c>
      <c r="D17" s="7">
        <v>952873.37</v>
      </c>
      <c r="E17" s="7">
        <v>2327124.63</v>
      </c>
      <c r="F17" s="7">
        <v>0</v>
      </c>
      <c r="G17" s="7">
        <f>1961720.48-D17</f>
        <v>1008847.11</v>
      </c>
      <c r="H17" s="7">
        <f>4598275.52-E17</f>
        <v>2271150.8899999997</v>
      </c>
      <c r="I17" s="5">
        <f t="shared" si="1"/>
        <v>38381510.350000001</v>
      </c>
      <c r="J17" s="27">
        <v>11.5</v>
      </c>
      <c r="K17" s="2"/>
      <c r="L17" s="17"/>
    </row>
    <row r="18" spans="1:12" x14ac:dyDescent="0.2">
      <c r="A18" s="16" t="s">
        <v>22</v>
      </c>
      <c r="B18" s="7">
        <v>42997012.18999999</v>
      </c>
      <c r="C18" s="7">
        <v>0</v>
      </c>
      <c r="D18" s="7">
        <v>977083.36</v>
      </c>
      <c r="E18" s="7">
        <v>2645670.9500000002</v>
      </c>
      <c r="F18" s="7">
        <v>0</v>
      </c>
      <c r="G18" s="7">
        <f>2013638.17-D18</f>
        <v>1036554.8099999999</v>
      </c>
      <c r="H18" s="7">
        <f>5203268.6-E18</f>
        <v>2557597.6499999994</v>
      </c>
      <c r="I18" s="5">
        <f t="shared" si="1"/>
        <v>40983374.019999988</v>
      </c>
      <c r="J18" s="27">
        <v>11.5</v>
      </c>
      <c r="K18" s="2"/>
      <c r="L18" s="17"/>
    </row>
    <row r="19" spans="1:12" x14ac:dyDescent="0.2">
      <c r="A19" s="16"/>
      <c r="B19" s="6"/>
      <c r="C19" s="7"/>
      <c r="D19" s="7"/>
      <c r="E19" s="7"/>
      <c r="F19" s="7"/>
      <c r="G19" s="7"/>
      <c r="H19" s="7"/>
      <c r="I19" s="5"/>
      <c r="J19" s="10"/>
      <c r="K19" s="2"/>
      <c r="L19" s="17"/>
    </row>
    <row r="20" spans="1:12" x14ac:dyDescent="0.2">
      <c r="A20" s="16" t="s">
        <v>23</v>
      </c>
      <c r="B20" s="5">
        <v>36684515.370000005</v>
      </c>
      <c r="C20" s="7">
        <v>0</v>
      </c>
      <c r="D20" s="7">
        <v>347303.34</v>
      </c>
      <c r="E20" s="7">
        <v>2125425.44</v>
      </c>
      <c r="F20" s="7">
        <v>0</v>
      </c>
      <c r="G20" s="7">
        <f>737453.64-D20</f>
        <v>390150.3</v>
      </c>
      <c r="H20" s="7">
        <f>4207968.8-E20</f>
        <v>2082543.3599999999</v>
      </c>
      <c r="I20" s="5">
        <f t="shared" ref="I20:I21" si="2">B20+C20-D20+F20-G20</f>
        <v>35947061.730000004</v>
      </c>
      <c r="J20" s="9">
        <v>10.55</v>
      </c>
      <c r="K20" s="2"/>
      <c r="L20" s="17"/>
    </row>
    <row r="21" spans="1:12" x14ac:dyDescent="0.2">
      <c r="A21" s="16" t="s">
        <v>24</v>
      </c>
      <c r="B21" s="5">
        <v>17339823.720000003</v>
      </c>
      <c r="C21" s="7">
        <v>0</v>
      </c>
      <c r="D21" s="7">
        <v>848508.55</v>
      </c>
      <c r="E21" s="7">
        <v>951286.48</v>
      </c>
      <c r="F21" s="7">
        <v>0</v>
      </c>
      <c r="G21" s="7">
        <f>1753348.36-D21</f>
        <v>904839.81</v>
      </c>
      <c r="H21" s="7">
        <f>1846241.69-E21</f>
        <v>894955.21</v>
      </c>
      <c r="I21" s="5">
        <f t="shared" si="2"/>
        <v>15586475.360000001</v>
      </c>
      <c r="J21" s="26">
        <v>10.891</v>
      </c>
      <c r="K21" s="2"/>
      <c r="L21" s="17"/>
    </row>
    <row r="22" spans="1:12" ht="13.5" thickBot="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4" spans="1:12" x14ac:dyDescent="0.2">
      <c r="G24" s="28"/>
    </row>
    <row r="25" spans="1:12" x14ac:dyDescent="0.2">
      <c r="A25" s="18" t="s">
        <v>14</v>
      </c>
      <c r="B25" s="8">
        <f>SUM(B26:B35)</f>
        <v>214291004.09999999</v>
      </c>
      <c r="C25" s="8"/>
      <c r="D25" s="8"/>
      <c r="E25" s="8"/>
      <c r="F25" s="8"/>
      <c r="G25" s="8">
        <f t="shared" ref="G25:H25" si="3">SUM(G26:G35)</f>
        <v>10409868.390000001</v>
      </c>
      <c r="H25" s="8">
        <f t="shared" si="3"/>
        <v>23995870.130000003</v>
      </c>
      <c r="I25" s="8">
        <f>B25-G25</f>
        <v>203881135.70999998</v>
      </c>
    </row>
    <row r="26" spans="1:12" x14ac:dyDescent="0.2">
      <c r="A26" s="16" t="s">
        <v>15</v>
      </c>
      <c r="B26" s="2"/>
      <c r="C26" s="7"/>
      <c r="D26" s="7"/>
      <c r="E26" s="7"/>
      <c r="F26" s="5"/>
      <c r="G26" s="7"/>
      <c r="H26" s="7"/>
      <c r="I26" s="5"/>
    </row>
    <row r="27" spans="1:12" x14ac:dyDescent="0.2">
      <c r="A27" s="16" t="s">
        <v>16</v>
      </c>
      <c r="B27" s="6">
        <v>14568007.189999999</v>
      </c>
      <c r="C27" s="7"/>
      <c r="D27" s="7"/>
      <c r="E27" s="7"/>
      <c r="F27" s="5"/>
      <c r="G27" s="7">
        <f t="shared" ref="G27:H31" si="4">D14+G14</f>
        <v>927583.01</v>
      </c>
      <c r="H27" s="7">
        <f t="shared" si="4"/>
        <v>970778.35</v>
      </c>
      <c r="I27" s="5">
        <f>G27</f>
        <v>927583.01</v>
      </c>
    </row>
    <row r="28" spans="1:12" x14ac:dyDescent="0.2">
      <c r="A28" s="16" t="s">
        <v>17</v>
      </c>
      <c r="B28" s="6">
        <v>22587121.030000001</v>
      </c>
      <c r="C28" s="7"/>
      <c r="D28" s="7"/>
      <c r="E28" s="7"/>
      <c r="F28" s="5"/>
      <c r="G28" s="7">
        <f t="shared" si="4"/>
        <v>1061696.8500000001</v>
      </c>
      <c r="H28" s="7">
        <f t="shared" si="4"/>
        <v>2705435.25</v>
      </c>
      <c r="I28" s="5">
        <f t="shared" ref="I28:I31" si="5">G28</f>
        <v>1061696.8500000001</v>
      </c>
    </row>
    <row r="29" spans="1:12" x14ac:dyDescent="0.2">
      <c r="A29" s="16" t="s">
        <v>18</v>
      </c>
      <c r="B29" s="7">
        <v>39771293.769999996</v>
      </c>
      <c r="C29" s="7"/>
      <c r="D29" s="7"/>
      <c r="E29" s="7"/>
      <c r="F29" s="5"/>
      <c r="G29" s="7">
        <f t="shared" si="4"/>
        <v>1954427.88</v>
      </c>
      <c r="H29" s="7">
        <f t="shared" si="4"/>
        <v>4463901.92</v>
      </c>
      <c r="I29" s="5">
        <f t="shared" si="5"/>
        <v>1954427.88</v>
      </c>
    </row>
    <row r="30" spans="1:12" x14ac:dyDescent="0.2">
      <c r="A30" s="16" t="s">
        <v>21</v>
      </c>
      <c r="B30" s="7">
        <v>40343230.829999998</v>
      </c>
      <c r="C30" s="7"/>
      <c r="D30" s="7"/>
      <c r="E30" s="7"/>
      <c r="F30" s="5"/>
      <c r="G30" s="7">
        <f t="shared" si="4"/>
        <v>1961720.48</v>
      </c>
      <c r="H30" s="7">
        <f t="shared" si="4"/>
        <v>4598275.5199999996</v>
      </c>
      <c r="I30" s="5">
        <f t="shared" si="5"/>
        <v>1961720.48</v>
      </c>
    </row>
    <row r="31" spans="1:12" x14ac:dyDescent="0.2">
      <c r="A31" s="16" t="s">
        <v>22</v>
      </c>
      <c r="B31" s="7">
        <v>42997012.18999999</v>
      </c>
      <c r="C31" s="7"/>
      <c r="D31" s="7"/>
      <c r="E31" s="7"/>
      <c r="F31" s="5"/>
      <c r="G31" s="7">
        <f t="shared" si="4"/>
        <v>2013638.17</v>
      </c>
      <c r="H31" s="7">
        <f t="shared" si="4"/>
        <v>5203268.5999999996</v>
      </c>
      <c r="I31" s="5">
        <f t="shared" si="5"/>
        <v>2013638.17</v>
      </c>
    </row>
    <row r="32" spans="1:12" x14ac:dyDescent="0.2">
      <c r="A32" s="16"/>
      <c r="B32" s="6"/>
      <c r="C32" s="7"/>
      <c r="D32" s="7"/>
      <c r="E32" s="7"/>
      <c r="F32" s="5"/>
      <c r="G32" s="7"/>
      <c r="H32" s="7"/>
      <c r="I32" s="5"/>
    </row>
    <row r="33" spans="1:9" x14ac:dyDescent="0.2">
      <c r="A33" s="16" t="s">
        <v>23</v>
      </c>
      <c r="B33" s="5">
        <v>36684515.370000005</v>
      </c>
      <c r="C33" s="7"/>
      <c r="D33" s="7"/>
      <c r="E33" s="7"/>
      <c r="F33" s="5"/>
      <c r="G33" s="7">
        <f>D20+G20</f>
        <v>737453.64</v>
      </c>
      <c r="H33" s="7">
        <f>E20+H20</f>
        <v>4207968.8</v>
      </c>
      <c r="I33" s="5">
        <f t="shared" ref="I33:I34" si="6">G33</f>
        <v>737453.64</v>
      </c>
    </row>
    <row r="34" spans="1:9" x14ac:dyDescent="0.2">
      <c r="A34" s="16" t="s">
        <v>24</v>
      </c>
      <c r="B34" s="5">
        <v>17339823.720000003</v>
      </c>
      <c r="C34" s="7"/>
      <c r="D34" s="7"/>
      <c r="E34" s="7"/>
      <c r="F34" s="5"/>
      <c r="G34" s="7">
        <f>D21+G21</f>
        <v>1753348.36</v>
      </c>
      <c r="H34" s="7">
        <f>E21+H21</f>
        <v>1846241.69</v>
      </c>
      <c r="I34" s="5">
        <f t="shared" si="6"/>
        <v>1753348.36</v>
      </c>
    </row>
  </sheetData>
  <mergeCells count="4">
    <mergeCell ref="E3:H3"/>
    <mergeCell ref="F6:H6"/>
    <mergeCell ref="B3:D3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WC025</vt:lpstr>
      <vt:lpstr>Sheet1</vt:lpstr>
    </vt:vector>
  </TitlesOfParts>
  <Company>PAWC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Rene Cahill</cp:lastModifiedBy>
  <cp:lastPrinted>2019-04-08T14:00:13Z</cp:lastPrinted>
  <dcterms:created xsi:type="dcterms:W3CDTF">2007-08-30T12:04:18Z</dcterms:created>
  <dcterms:modified xsi:type="dcterms:W3CDTF">2020-09-07T16:02:36Z</dcterms:modified>
</cp:coreProperties>
</file>