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New website - From September 2019\Financial Documents\Monthly Reports\Monthly Reports 2020-2021\"/>
    </mc:Choice>
  </mc:AlternateContent>
  <xr:revisionPtr revIDLastSave="0" documentId="8_{6D77F454-9E97-43C6-AAF0-B4A7A54C229B}" xr6:coauthVersionLast="45" xr6:coauthVersionMax="45" xr10:uidLastSave="{00000000-0000-0000-0000-000000000000}"/>
  <bookViews>
    <workbookView xWindow="0" yWindow="390" windowWidth="20490" windowHeight="10920" xr2:uid="{B28B61D0-D9F0-4AA6-86E5-435E15FB4A77}"/>
  </bookViews>
  <sheets>
    <sheet name="Summary for Grants 2020.2021" sheetId="1" r:id="rId1"/>
  </sheets>
  <externalReferences>
    <externalReference r:id="rId2"/>
    <externalReference r:id="rId3"/>
    <externalReference r:id="rId4"/>
    <externalReference r:id="rId5"/>
  </externalReferences>
  <definedNames>
    <definedName name="desc">'[1]Template names'!$B$30</definedName>
    <definedName name="head27">'[1]Template names'!$B$33</definedName>
    <definedName name="head27a">'[1]Template names'!$B$34</definedName>
    <definedName name="muni">'[1]Template names'!$B$93</definedName>
    <definedName name="_xlnm.Print_Area" localSheetId="0">'Summary for Grants 2020.2021'!$A$1:$M$112</definedName>
    <definedName name="_xlnm.Print_Titles" localSheetId="0">'Summary for Grants 2020.2021'!$3:$6</definedName>
    <definedName name="TableA19">'[1]Template names'!$B$129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" l="1"/>
  <c r="M108" i="1" l="1"/>
  <c r="M92" i="1"/>
  <c r="M91" i="1"/>
  <c r="L91" i="1"/>
  <c r="K91" i="1"/>
  <c r="J91" i="1"/>
  <c r="I91" i="1"/>
  <c r="H91" i="1"/>
  <c r="G91" i="1"/>
  <c r="F91" i="1"/>
  <c r="E91" i="1"/>
  <c r="D91" i="1"/>
  <c r="C91" i="1"/>
  <c r="B91" i="1"/>
  <c r="I89" i="1"/>
  <c r="D89" i="1"/>
  <c r="C89" i="1"/>
  <c r="B89" i="1"/>
  <c r="B88" i="1" s="1"/>
  <c r="L88" i="1"/>
  <c r="J88" i="1"/>
  <c r="I88" i="1"/>
  <c r="I80" i="1" s="1"/>
  <c r="F88" i="1"/>
  <c r="E88" i="1"/>
  <c r="D88" i="1"/>
  <c r="C88" i="1"/>
  <c r="L86" i="1"/>
  <c r="K86" i="1"/>
  <c r="K82" i="1" s="1"/>
  <c r="K80" i="1" s="1"/>
  <c r="J86" i="1"/>
  <c r="I86" i="1"/>
  <c r="H86" i="1"/>
  <c r="G86" i="1"/>
  <c r="F86" i="1"/>
  <c r="E86" i="1"/>
  <c r="D86" i="1"/>
  <c r="C86" i="1"/>
  <c r="B86" i="1"/>
  <c r="M86" i="1" s="1"/>
  <c r="T85" i="1"/>
  <c r="S85" i="1"/>
  <c r="R85" i="1"/>
  <c r="Q85" i="1"/>
  <c r="P85" i="1"/>
  <c r="O85" i="1"/>
  <c r="N85" i="1"/>
  <c r="J85" i="1"/>
  <c r="I85" i="1"/>
  <c r="H85" i="1"/>
  <c r="G85" i="1"/>
  <c r="F85" i="1"/>
  <c r="E85" i="1"/>
  <c r="D85" i="1"/>
  <c r="C85" i="1"/>
  <c r="B85" i="1"/>
  <c r="M85" i="1" s="1"/>
  <c r="J84" i="1"/>
  <c r="J82" i="1" s="1"/>
  <c r="J80" i="1" s="1"/>
  <c r="I84" i="1"/>
  <c r="H84" i="1"/>
  <c r="G84" i="1"/>
  <c r="G82" i="1" s="1"/>
  <c r="G80" i="1" s="1"/>
  <c r="F84" i="1"/>
  <c r="F82" i="1" s="1"/>
  <c r="F80" i="1" s="1"/>
  <c r="E84" i="1"/>
  <c r="D84" i="1"/>
  <c r="C84" i="1"/>
  <c r="C82" i="1" s="1"/>
  <c r="C80" i="1" s="1"/>
  <c r="B84" i="1"/>
  <c r="B82" i="1" s="1"/>
  <c r="B80" i="1" s="1"/>
  <c r="J83" i="1"/>
  <c r="I83" i="1"/>
  <c r="H83" i="1"/>
  <c r="G83" i="1"/>
  <c r="F83" i="1"/>
  <c r="E83" i="1"/>
  <c r="D83" i="1"/>
  <c r="C83" i="1"/>
  <c r="B83" i="1"/>
  <c r="M83" i="1" s="1"/>
  <c r="L82" i="1"/>
  <c r="I82" i="1"/>
  <c r="H82" i="1"/>
  <c r="E82" i="1"/>
  <c r="D82" i="1"/>
  <c r="L80" i="1"/>
  <c r="H80" i="1"/>
  <c r="E80" i="1"/>
  <c r="D80" i="1"/>
  <c r="I78" i="1"/>
  <c r="I75" i="1" s="1"/>
  <c r="D78" i="1"/>
  <c r="M77" i="1"/>
  <c r="L77" i="1"/>
  <c r="L75" i="1" s="1"/>
  <c r="K77" i="1"/>
  <c r="J77" i="1"/>
  <c r="I77" i="1"/>
  <c r="H77" i="1"/>
  <c r="G77" i="1"/>
  <c r="F77" i="1"/>
  <c r="E77" i="1"/>
  <c r="D77" i="1"/>
  <c r="C77" i="1"/>
  <c r="B77" i="1"/>
  <c r="M76" i="1"/>
  <c r="L76" i="1"/>
  <c r="K76" i="1"/>
  <c r="J76" i="1"/>
  <c r="I76" i="1"/>
  <c r="H76" i="1"/>
  <c r="G76" i="1"/>
  <c r="F76" i="1"/>
  <c r="E76" i="1"/>
  <c r="D76" i="1"/>
  <c r="C76" i="1"/>
  <c r="B76" i="1"/>
  <c r="K75" i="1"/>
  <c r="J75" i="1"/>
  <c r="H75" i="1"/>
  <c r="G75" i="1"/>
  <c r="F75" i="1"/>
  <c r="E75" i="1"/>
  <c r="D75" i="1"/>
  <c r="C75" i="1"/>
  <c r="B75" i="1"/>
  <c r="M73" i="1"/>
  <c r="L73" i="1"/>
  <c r="K73" i="1"/>
  <c r="J73" i="1"/>
  <c r="I73" i="1"/>
  <c r="H73" i="1"/>
  <c r="G73" i="1"/>
  <c r="F73" i="1"/>
  <c r="E73" i="1"/>
  <c r="D73" i="1"/>
  <c r="C73" i="1"/>
  <c r="B73" i="1"/>
  <c r="M72" i="1"/>
  <c r="L72" i="1"/>
  <c r="L68" i="1" s="1"/>
  <c r="K72" i="1"/>
  <c r="K68" i="1" s="1"/>
  <c r="J72" i="1"/>
  <c r="I72" i="1"/>
  <c r="H72" i="1"/>
  <c r="H68" i="1" s="1"/>
  <c r="G72" i="1"/>
  <c r="G68" i="1" s="1"/>
  <c r="F72" i="1"/>
  <c r="E72" i="1"/>
  <c r="D72" i="1"/>
  <c r="C72" i="1"/>
  <c r="B72" i="1"/>
  <c r="J71" i="1"/>
  <c r="I71" i="1"/>
  <c r="F71" i="1"/>
  <c r="E71" i="1"/>
  <c r="D71" i="1"/>
  <c r="D68" i="1" s="1"/>
  <c r="C71" i="1"/>
  <c r="C68" i="1" s="1"/>
  <c r="B71" i="1"/>
  <c r="M71" i="1" s="1"/>
  <c r="J70" i="1"/>
  <c r="J68" i="1" s="1"/>
  <c r="I70" i="1"/>
  <c r="D70" i="1"/>
  <c r="C70" i="1"/>
  <c r="B70" i="1"/>
  <c r="M70" i="1" s="1"/>
  <c r="I68" i="1"/>
  <c r="F68" i="1"/>
  <c r="E68" i="1"/>
  <c r="B68" i="1"/>
  <c r="M65" i="1"/>
  <c r="L65" i="1"/>
  <c r="K65" i="1"/>
  <c r="J65" i="1"/>
  <c r="I65" i="1"/>
  <c r="H65" i="1"/>
  <c r="G65" i="1"/>
  <c r="F65" i="1"/>
  <c r="E65" i="1"/>
  <c r="D65" i="1"/>
  <c r="C65" i="1"/>
  <c r="B65" i="1"/>
  <c r="B64" i="1" s="1"/>
  <c r="B59" i="1" s="1"/>
  <c r="M64" i="1"/>
  <c r="M59" i="1" s="1"/>
  <c r="L64" i="1"/>
  <c r="K64" i="1"/>
  <c r="J64" i="1"/>
  <c r="J59" i="1" s="1"/>
  <c r="I64" i="1"/>
  <c r="I59" i="1" s="1"/>
  <c r="H64" i="1"/>
  <c r="G64" i="1"/>
  <c r="F64" i="1"/>
  <c r="F59" i="1" s="1"/>
  <c r="E64" i="1"/>
  <c r="E59" i="1" s="1"/>
  <c r="C64" i="1"/>
  <c r="M62" i="1"/>
  <c r="L62" i="1"/>
  <c r="K62" i="1"/>
  <c r="J62" i="1"/>
  <c r="I62" i="1"/>
  <c r="H62" i="1"/>
  <c r="G62" i="1"/>
  <c r="F62" i="1"/>
  <c r="E62" i="1"/>
  <c r="D62" i="1"/>
  <c r="C62" i="1"/>
  <c r="B62" i="1"/>
  <c r="M61" i="1"/>
  <c r="L61" i="1"/>
  <c r="K61" i="1"/>
  <c r="J61" i="1"/>
  <c r="I61" i="1"/>
  <c r="H61" i="1"/>
  <c r="G61" i="1"/>
  <c r="F61" i="1"/>
  <c r="E61" i="1"/>
  <c r="D61" i="1"/>
  <c r="C61" i="1"/>
  <c r="B61" i="1"/>
  <c r="L59" i="1"/>
  <c r="K59" i="1"/>
  <c r="H59" i="1"/>
  <c r="G59" i="1"/>
  <c r="D59" i="1"/>
  <c r="C59" i="1"/>
  <c r="M57" i="1"/>
  <c r="L57" i="1"/>
  <c r="K57" i="1"/>
  <c r="J57" i="1"/>
  <c r="I57" i="1"/>
  <c r="H57" i="1"/>
  <c r="G57" i="1"/>
  <c r="F57" i="1"/>
  <c r="E57" i="1"/>
  <c r="D57" i="1"/>
  <c r="C57" i="1"/>
  <c r="B57" i="1"/>
  <c r="M56" i="1"/>
  <c r="L56" i="1"/>
  <c r="K56" i="1"/>
  <c r="J56" i="1"/>
  <c r="I56" i="1"/>
  <c r="H56" i="1"/>
  <c r="G56" i="1"/>
  <c r="F56" i="1"/>
  <c r="E56" i="1"/>
  <c r="D56" i="1"/>
  <c r="C56" i="1"/>
  <c r="B56" i="1"/>
  <c r="M54" i="1"/>
  <c r="L54" i="1"/>
  <c r="L51" i="1" s="1"/>
  <c r="L49" i="1" s="1"/>
  <c r="K54" i="1"/>
  <c r="J54" i="1"/>
  <c r="I54" i="1"/>
  <c r="I51" i="1" s="1"/>
  <c r="I49" i="1" s="1"/>
  <c r="H54" i="1"/>
  <c r="H51" i="1" s="1"/>
  <c r="H49" i="1" s="1"/>
  <c r="G54" i="1"/>
  <c r="F54" i="1"/>
  <c r="E54" i="1"/>
  <c r="E51" i="1" s="1"/>
  <c r="E49" i="1" s="1"/>
  <c r="D54" i="1"/>
  <c r="D51" i="1" s="1"/>
  <c r="D49" i="1" s="1"/>
  <c r="C54" i="1"/>
  <c r="B54" i="1"/>
  <c r="K53" i="1"/>
  <c r="J53" i="1"/>
  <c r="I53" i="1"/>
  <c r="H53" i="1"/>
  <c r="G53" i="1"/>
  <c r="F53" i="1"/>
  <c r="E53" i="1"/>
  <c r="D53" i="1"/>
  <c r="C53" i="1"/>
  <c r="M53" i="1" s="1"/>
  <c r="M51" i="1" s="1"/>
  <c r="M49" i="1" s="1"/>
  <c r="B53" i="1"/>
  <c r="K51" i="1"/>
  <c r="J51" i="1"/>
  <c r="G51" i="1"/>
  <c r="F51" i="1"/>
  <c r="C51" i="1"/>
  <c r="B51" i="1"/>
  <c r="K49" i="1"/>
  <c r="K23" i="1" s="1"/>
  <c r="J49" i="1"/>
  <c r="G49" i="1"/>
  <c r="F49" i="1"/>
  <c r="C49" i="1"/>
  <c r="B49" i="1"/>
  <c r="M47" i="1"/>
  <c r="L47" i="1"/>
  <c r="K47" i="1"/>
  <c r="J47" i="1"/>
  <c r="I47" i="1"/>
  <c r="H47" i="1"/>
  <c r="G47" i="1"/>
  <c r="F47" i="1"/>
  <c r="E47" i="1"/>
  <c r="D47" i="1"/>
  <c r="C47" i="1"/>
  <c r="B47" i="1"/>
  <c r="M46" i="1"/>
  <c r="L46" i="1"/>
  <c r="L43" i="1" s="1"/>
  <c r="K46" i="1"/>
  <c r="J46" i="1"/>
  <c r="I46" i="1"/>
  <c r="H46" i="1"/>
  <c r="G46" i="1"/>
  <c r="G43" i="1" s="1"/>
  <c r="F46" i="1"/>
  <c r="E46" i="1"/>
  <c r="D46" i="1"/>
  <c r="C46" i="1"/>
  <c r="C43" i="1" s="1"/>
  <c r="B46" i="1"/>
  <c r="J45" i="1"/>
  <c r="J43" i="1" s="1"/>
  <c r="I45" i="1"/>
  <c r="I43" i="1" s="1"/>
  <c r="H45" i="1"/>
  <c r="G45" i="1"/>
  <c r="F45" i="1"/>
  <c r="F43" i="1" s="1"/>
  <c r="E45" i="1"/>
  <c r="E43" i="1" s="1"/>
  <c r="D45" i="1"/>
  <c r="C45" i="1"/>
  <c r="B45" i="1"/>
  <c r="M45" i="1" s="1"/>
  <c r="M43" i="1" s="1"/>
  <c r="H43" i="1"/>
  <c r="D43" i="1"/>
  <c r="L41" i="1"/>
  <c r="K41" i="1"/>
  <c r="J41" i="1"/>
  <c r="I41" i="1"/>
  <c r="H41" i="1"/>
  <c r="G41" i="1"/>
  <c r="F41" i="1"/>
  <c r="E41" i="1"/>
  <c r="D41" i="1"/>
  <c r="M41" i="1" s="1"/>
  <c r="C41" i="1"/>
  <c r="B41" i="1"/>
  <c r="K40" i="1"/>
  <c r="J40" i="1"/>
  <c r="I40" i="1"/>
  <c r="H40" i="1"/>
  <c r="G40" i="1"/>
  <c r="F40" i="1"/>
  <c r="E40" i="1"/>
  <c r="D40" i="1"/>
  <c r="C40" i="1"/>
  <c r="M40" i="1" s="1"/>
  <c r="B40" i="1"/>
  <c r="K39" i="1"/>
  <c r="J39" i="1"/>
  <c r="I39" i="1"/>
  <c r="H39" i="1"/>
  <c r="G39" i="1"/>
  <c r="F39" i="1"/>
  <c r="E39" i="1"/>
  <c r="D39" i="1"/>
  <c r="C39" i="1"/>
  <c r="B39" i="1"/>
  <c r="M39" i="1" s="1"/>
  <c r="M38" i="1"/>
  <c r="L38" i="1"/>
  <c r="K38" i="1"/>
  <c r="J38" i="1"/>
  <c r="I38" i="1"/>
  <c r="H38" i="1"/>
  <c r="G38" i="1"/>
  <c r="F38" i="1"/>
  <c r="E38" i="1"/>
  <c r="D38" i="1"/>
  <c r="C38" i="1"/>
  <c r="B38" i="1"/>
  <c r="M37" i="1"/>
  <c r="L37" i="1"/>
  <c r="K37" i="1"/>
  <c r="J37" i="1"/>
  <c r="I37" i="1"/>
  <c r="H37" i="1"/>
  <c r="G37" i="1"/>
  <c r="F37" i="1"/>
  <c r="E37" i="1"/>
  <c r="D37" i="1"/>
  <c r="C37" i="1"/>
  <c r="B37" i="1"/>
  <c r="K36" i="1"/>
  <c r="J36" i="1"/>
  <c r="I36" i="1"/>
  <c r="H36" i="1"/>
  <c r="G36" i="1"/>
  <c r="F36" i="1"/>
  <c r="E36" i="1"/>
  <c r="D36" i="1"/>
  <c r="C36" i="1"/>
  <c r="B36" i="1"/>
  <c r="M36" i="1" s="1"/>
  <c r="L35" i="1"/>
  <c r="K35" i="1"/>
  <c r="J35" i="1"/>
  <c r="I35" i="1"/>
  <c r="H35" i="1"/>
  <c r="G35" i="1"/>
  <c r="F35" i="1"/>
  <c r="E35" i="1"/>
  <c r="M35" i="1" s="1"/>
  <c r="D35" i="1"/>
  <c r="C35" i="1"/>
  <c r="B35" i="1"/>
  <c r="K34" i="1"/>
  <c r="J34" i="1"/>
  <c r="I34" i="1"/>
  <c r="H34" i="1"/>
  <c r="G34" i="1"/>
  <c r="F34" i="1"/>
  <c r="E34" i="1"/>
  <c r="D34" i="1"/>
  <c r="M34" i="1" s="1"/>
  <c r="C34" i="1"/>
  <c r="B34" i="1"/>
  <c r="L33" i="1"/>
  <c r="K33" i="1"/>
  <c r="J33" i="1"/>
  <c r="I33" i="1"/>
  <c r="H33" i="1"/>
  <c r="G33" i="1"/>
  <c r="F33" i="1"/>
  <c r="E33" i="1"/>
  <c r="D33" i="1"/>
  <c r="M33" i="1" s="1"/>
  <c r="C33" i="1"/>
  <c r="L32" i="1"/>
  <c r="K32" i="1"/>
  <c r="J32" i="1"/>
  <c r="I32" i="1"/>
  <c r="H32" i="1"/>
  <c r="G32" i="1"/>
  <c r="F32" i="1"/>
  <c r="E32" i="1"/>
  <c r="D32" i="1"/>
  <c r="C32" i="1"/>
  <c r="B32" i="1"/>
  <c r="M32" i="1" s="1"/>
  <c r="L31" i="1"/>
  <c r="K31" i="1"/>
  <c r="J31" i="1"/>
  <c r="I31" i="1"/>
  <c r="H31" i="1"/>
  <c r="G31" i="1"/>
  <c r="F31" i="1"/>
  <c r="E31" i="1"/>
  <c r="D31" i="1"/>
  <c r="C31" i="1"/>
  <c r="B31" i="1"/>
  <c r="M31" i="1" s="1"/>
  <c r="J30" i="1"/>
  <c r="I30" i="1"/>
  <c r="H30" i="1"/>
  <c r="G30" i="1"/>
  <c r="F30" i="1"/>
  <c r="E30" i="1"/>
  <c r="D30" i="1"/>
  <c r="C30" i="1"/>
  <c r="B30" i="1"/>
  <c r="M30" i="1" s="1"/>
  <c r="L29" i="1"/>
  <c r="J29" i="1"/>
  <c r="I29" i="1"/>
  <c r="H29" i="1"/>
  <c r="G29" i="1"/>
  <c r="F29" i="1"/>
  <c r="E29" i="1"/>
  <c r="D29" i="1"/>
  <c r="C29" i="1"/>
  <c r="B29" i="1"/>
  <c r="J28" i="1"/>
  <c r="I28" i="1"/>
  <c r="H28" i="1"/>
  <c r="G28" i="1"/>
  <c r="G27" i="1" s="1"/>
  <c r="G25" i="1" s="1"/>
  <c r="G23" i="1" s="1"/>
  <c r="F28" i="1"/>
  <c r="F27" i="1" s="1"/>
  <c r="F25" i="1" s="1"/>
  <c r="F23" i="1" s="1"/>
  <c r="E28" i="1"/>
  <c r="D28" i="1"/>
  <c r="C28" i="1"/>
  <c r="C27" i="1" s="1"/>
  <c r="C25" i="1" s="1"/>
  <c r="C23" i="1" s="1"/>
  <c r="B28" i="1"/>
  <c r="I27" i="1"/>
  <c r="I25" i="1" s="1"/>
  <c r="E27" i="1"/>
  <c r="E25" i="1" s="1"/>
  <c r="I23" i="1"/>
  <c r="E23" i="1"/>
  <c r="M21" i="1"/>
  <c r="L21" i="1"/>
  <c r="K21" i="1"/>
  <c r="J21" i="1"/>
  <c r="I21" i="1"/>
  <c r="H21" i="1"/>
  <c r="G21" i="1"/>
  <c r="F21" i="1"/>
  <c r="E21" i="1"/>
  <c r="D21" i="1"/>
  <c r="C21" i="1"/>
  <c r="B21" i="1"/>
  <c r="M20" i="1"/>
  <c r="L20" i="1"/>
  <c r="K20" i="1"/>
  <c r="J20" i="1"/>
  <c r="J16" i="1" s="1"/>
  <c r="I20" i="1"/>
  <c r="H20" i="1"/>
  <c r="G20" i="1"/>
  <c r="F20" i="1"/>
  <c r="F16" i="1" s="1"/>
  <c r="E20" i="1"/>
  <c r="D20" i="1"/>
  <c r="C20" i="1"/>
  <c r="B20" i="1"/>
  <c r="B16" i="1" s="1"/>
  <c r="K19" i="1"/>
  <c r="J19" i="1"/>
  <c r="I19" i="1"/>
  <c r="I16" i="1" s="1"/>
  <c r="H19" i="1"/>
  <c r="H16" i="1" s="1"/>
  <c r="G19" i="1"/>
  <c r="F19" i="1"/>
  <c r="E19" i="1"/>
  <c r="E16" i="1" s="1"/>
  <c r="E7" i="1" s="1"/>
  <c r="D19" i="1"/>
  <c r="M19" i="1" s="1"/>
  <c r="C19" i="1"/>
  <c r="L18" i="1"/>
  <c r="L16" i="1" s="1"/>
  <c r="L7" i="1" s="1"/>
  <c r="J18" i="1"/>
  <c r="I18" i="1"/>
  <c r="H18" i="1"/>
  <c r="G18" i="1"/>
  <c r="G16" i="1" s="1"/>
  <c r="F18" i="1"/>
  <c r="E18" i="1"/>
  <c r="D18" i="1"/>
  <c r="D16" i="1" s="1"/>
  <c r="C18" i="1"/>
  <c r="M18" i="1" s="1"/>
  <c r="B18" i="1"/>
  <c r="K16" i="1"/>
  <c r="K94" i="1" s="1"/>
  <c r="M14" i="1"/>
  <c r="L14" i="1"/>
  <c r="K14" i="1"/>
  <c r="J14" i="1"/>
  <c r="I14" i="1"/>
  <c r="H14" i="1"/>
  <c r="G14" i="1"/>
  <c r="F14" i="1"/>
  <c r="E14" i="1"/>
  <c r="D14" i="1"/>
  <c r="C14" i="1"/>
  <c r="B14" i="1"/>
  <c r="K13" i="1"/>
  <c r="J13" i="1"/>
  <c r="I13" i="1"/>
  <c r="H13" i="1"/>
  <c r="G13" i="1"/>
  <c r="G9" i="1" s="1"/>
  <c r="F13" i="1"/>
  <c r="F9" i="1" s="1"/>
  <c r="E13" i="1"/>
  <c r="D13" i="1"/>
  <c r="C13" i="1"/>
  <c r="C9" i="1" s="1"/>
  <c r="B13" i="1"/>
  <c r="M13" i="1" s="1"/>
  <c r="J12" i="1"/>
  <c r="I12" i="1"/>
  <c r="D12" i="1"/>
  <c r="C12" i="1"/>
  <c r="J11" i="1"/>
  <c r="J9" i="1" s="1"/>
  <c r="I11" i="1"/>
  <c r="I9" i="1" s="1"/>
  <c r="I7" i="1" s="1"/>
  <c r="D11" i="1"/>
  <c r="C11" i="1"/>
  <c r="B11" i="1"/>
  <c r="L9" i="1"/>
  <c r="H9" i="1"/>
  <c r="E9" i="1"/>
  <c r="D9" i="1"/>
  <c r="K7" i="1"/>
  <c r="H7" i="1"/>
  <c r="D7" i="1"/>
  <c r="M5" i="1"/>
  <c r="C5" i="1"/>
  <c r="M16" i="1" l="1"/>
  <c r="M28" i="1"/>
  <c r="M27" i="1" s="1"/>
  <c r="M25" i="1" s="1"/>
  <c r="M23" i="1" s="1"/>
  <c r="B27" i="1"/>
  <c r="B25" i="1" s="1"/>
  <c r="B23" i="1" s="1"/>
  <c r="J25" i="1"/>
  <c r="J23" i="1" s="1"/>
  <c r="J94" i="1" s="1"/>
  <c r="J27" i="1"/>
  <c r="M11" i="1"/>
  <c r="D94" i="1"/>
  <c r="E94" i="1"/>
  <c r="M12" i="1"/>
  <c r="F7" i="1"/>
  <c r="M68" i="1"/>
  <c r="F94" i="1"/>
  <c r="C16" i="1"/>
  <c r="C7" i="1" s="1"/>
  <c r="C94" i="1" s="1"/>
  <c r="J7" i="1"/>
  <c r="I94" i="1"/>
  <c r="G7" i="1"/>
  <c r="G94" i="1" s="1"/>
  <c r="D27" i="1"/>
  <c r="D25" i="1" s="1"/>
  <c r="D23" i="1" s="1"/>
  <c r="H27" i="1"/>
  <c r="H25" i="1" s="1"/>
  <c r="H23" i="1" s="1"/>
  <c r="H94" i="1" s="1"/>
  <c r="M29" i="1"/>
  <c r="L27" i="1"/>
  <c r="L25" i="1" s="1"/>
  <c r="L23" i="1" s="1"/>
  <c r="L94" i="1" s="1"/>
  <c r="M78" i="1"/>
  <c r="M75" i="1" s="1"/>
  <c r="M84" i="1"/>
  <c r="M82" i="1" s="1"/>
  <c r="M80" i="1" s="1"/>
  <c r="B9" i="1"/>
  <c r="B7" i="1" s="1"/>
  <c r="B94" i="1" s="1"/>
  <c r="B43" i="1"/>
  <c r="M89" i="1"/>
  <c r="M88" i="1" s="1"/>
  <c r="I96" i="1" l="1"/>
  <c r="D96" i="1"/>
  <c r="M110" i="1" s="1"/>
  <c r="M9" i="1"/>
  <c r="M7" i="1" s="1"/>
  <c r="M94" i="1" s="1"/>
  <c r="M97" i="1" s="1"/>
  <c r="N23" i="1"/>
</calcChain>
</file>

<file path=xl/sharedStrings.xml><?xml version="1.0" encoding="utf-8"?>
<sst xmlns="http://schemas.openxmlformats.org/spreadsheetml/2006/main" count="104" uniqueCount="90">
  <si>
    <t>Summary Grants  Received and Utilised:  2020/2021</t>
  </si>
  <si>
    <t>August 2020</t>
  </si>
  <si>
    <t xml:space="preserve">Unutilised </t>
  </si>
  <si>
    <t>Debit</t>
  </si>
  <si>
    <t>Receipted</t>
  </si>
  <si>
    <t xml:space="preserve">Other </t>
  </si>
  <si>
    <t xml:space="preserve">Capital </t>
  </si>
  <si>
    <t>Debtor created</t>
  </si>
  <si>
    <t>Written -off</t>
  </si>
  <si>
    <t>Conditions met</t>
  </si>
  <si>
    <t xml:space="preserve">Conditions met </t>
  </si>
  <si>
    <t>Refunded</t>
  </si>
  <si>
    <t>To</t>
  </si>
  <si>
    <t>Balance</t>
  </si>
  <si>
    <t>01/07/2020</t>
  </si>
  <si>
    <t>at</t>
  </si>
  <si>
    <t xml:space="preserve">(TRF TO Income </t>
  </si>
  <si>
    <t xml:space="preserve">Balance </t>
  </si>
  <si>
    <t>31/08/2021</t>
  </si>
  <si>
    <t>Income</t>
  </si>
  <si>
    <t>Donated</t>
  </si>
  <si>
    <t>Transfers</t>
  </si>
  <si>
    <t>Statement)- Operating</t>
  </si>
  <si>
    <t>Statement)-Capital</t>
  </si>
  <si>
    <t>Debtors</t>
  </si>
  <si>
    <t>National Government:-</t>
  </si>
  <si>
    <t>Operating grants:-</t>
  </si>
  <si>
    <t>Equitable share</t>
  </si>
  <si>
    <t>Financial Management Grant</t>
  </si>
  <si>
    <t>EPWP: Expanded Public Works</t>
  </si>
  <si>
    <t>NT Disaster Management - COVID 19</t>
  </si>
  <si>
    <t>Capital grants:-</t>
  </si>
  <si>
    <t>Energy Efficiency LED</t>
  </si>
  <si>
    <t>Municipal Infrastucture Grant</t>
  </si>
  <si>
    <t>Integrated National Electrification Grant</t>
  </si>
  <si>
    <t>Provincial Government:-</t>
  </si>
  <si>
    <t>Operating Grants plus Operating Housing:-</t>
  </si>
  <si>
    <t>Operating Provincial</t>
  </si>
  <si>
    <t>Library Service Conditional Grant</t>
  </si>
  <si>
    <t xml:space="preserve">Proclaimed Roads </t>
  </si>
  <si>
    <t>CDW Grant Operational Support</t>
  </si>
  <si>
    <t>Financial Management Capacity Building Grant</t>
  </si>
  <si>
    <t>FMSG - Municipal Continuous Montoring Phase 2</t>
  </si>
  <si>
    <t>FMSG - Risk and nti Fraud Project</t>
  </si>
  <si>
    <t>FMSG - Implementation of mSCOA</t>
  </si>
  <si>
    <t>FMSG - Revenue Enhancement</t>
  </si>
  <si>
    <t>Thusong Centre</t>
  </si>
  <si>
    <t>PT Disaster Management - COVID 19</t>
  </si>
  <si>
    <t>Municipal Service Delivery and Capacity Building</t>
  </si>
  <si>
    <t>RSEP (Operational)</t>
  </si>
  <si>
    <t>Local Government Graduate Internship Grant</t>
  </si>
  <si>
    <t>Operating Provincial Housing</t>
  </si>
  <si>
    <t>Housing from Capital to Operating Top structure</t>
  </si>
  <si>
    <t>Avian Park 439 Houses</t>
  </si>
  <si>
    <t>Title Deeds</t>
  </si>
  <si>
    <t>Transhex</t>
  </si>
  <si>
    <t>RSEP</t>
  </si>
  <si>
    <t>Library Sevice Conditional Grant</t>
  </si>
  <si>
    <t>Capital- grants Housing</t>
  </si>
  <si>
    <t>Housing: Transhex</t>
  </si>
  <si>
    <t>Cape Winelands District Municipality:-</t>
  </si>
  <si>
    <t>Cape Winelands District Municipality</t>
  </si>
  <si>
    <t>Housing Grants</t>
  </si>
  <si>
    <t>58 Houses for staff (SAMWU)</t>
  </si>
  <si>
    <t>350 Houses Avian Park</t>
  </si>
  <si>
    <r>
      <t xml:space="preserve">1800 Zweletemba Housing Project (A + </t>
    </r>
    <r>
      <rPr>
        <b/>
        <sz val="14"/>
        <rFont val="Century Gothic"/>
        <family val="2"/>
      </rPr>
      <t>B</t>
    </r>
    <r>
      <rPr>
        <sz val="14"/>
        <rFont val="Century Gothic"/>
        <family val="2"/>
      </rPr>
      <t>)</t>
    </r>
  </si>
  <si>
    <t xml:space="preserve">339 Houses </t>
  </si>
  <si>
    <t>Housing Grants: Other Operational</t>
  </si>
  <si>
    <t>708 Avianpark</t>
  </si>
  <si>
    <t>331 People Housing Proj. Zwelethemba</t>
  </si>
  <si>
    <t>Other Grants</t>
  </si>
  <si>
    <t>LGWSETA - Learnership</t>
  </si>
  <si>
    <t>LGWSETA</t>
  </si>
  <si>
    <t>Work for water</t>
  </si>
  <si>
    <t>Maintenance of Fire Equipment</t>
  </si>
  <si>
    <t>Other Municipalities</t>
  </si>
  <si>
    <t>GROSS BALANCE</t>
  </si>
  <si>
    <t>Ledger Votes:</t>
  </si>
  <si>
    <t>30111068751</t>
  </si>
  <si>
    <t>30111060071</t>
  </si>
  <si>
    <t>40101104250</t>
  </si>
  <si>
    <t xml:space="preserve">30111068750 </t>
  </si>
  <si>
    <t>Donations</t>
  </si>
  <si>
    <t>Not yet on System</t>
  </si>
  <si>
    <t>Journal</t>
  </si>
  <si>
    <t>Income summary</t>
  </si>
  <si>
    <t xml:space="preserve">Balance with </t>
  </si>
  <si>
    <t>Difference</t>
  </si>
  <si>
    <t>difference</t>
  </si>
  <si>
    <t>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</si>
</sst>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 * #,##0.00_ ;_ * \-#,##0.00_ ;_ * &quot;-&quot;??_ ;_ @_ "/>
    <numFmt numFmtId="165" formatCode="#,##0.00_ ;\-#,##0.00\ "/>
    <numFmt numFmtId="166" formatCode="d/mmm/yy"/>
  </numFmts>
  <fonts count="13" x14ac:knownFonts="1">
    <font>
      <sz val="10"/>
      <name val="Arial"/>
    </font>
    <font>
      <b/>
      <sz val="18"/>
      <color rgb="FFFF0000"/>
      <name val="Century Gothic"/>
      <family val="2"/>
    </font>
    <font>
      <sz val="10"/>
      <name val="Arial"/>
      <family val="2"/>
    </font>
    <font>
      <sz val="14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u val="singleAccounting"/>
      <sz val="14"/>
      <color rgb="FFFF0000"/>
      <name val="Century Gothic"/>
      <family val="2"/>
    </font>
    <font>
      <b/>
      <sz val="14"/>
      <name val="Calibri"/>
      <family val="2"/>
      <scheme val="minor"/>
    </font>
    <font>
      <b/>
      <sz val="14"/>
      <name val="Century Gothic"/>
      <family val="2"/>
    </font>
    <font>
      <b/>
      <u val="double"/>
      <sz val="14"/>
      <name val="Century Gothic"/>
      <family val="2"/>
    </font>
    <font>
      <b/>
      <u/>
      <sz val="14"/>
      <name val="Century Gothic"/>
      <family val="2"/>
    </font>
    <font>
      <b/>
      <u val="singleAccounting"/>
      <sz val="14"/>
      <name val="Century Gothic"/>
      <family val="2"/>
    </font>
    <font>
      <u/>
      <sz val="14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1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27">
    <xf numFmtId="0" fontId="0" fillId="0" borderId="0" xfId="0"/>
    <xf numFmtId="0" fontId="1" fillId="0" borderId="1" xfId="0" applyFont="1" applyBorder="1" applyAlignment="1">
      <alignment horizontal="center" vertical="center"/>
    </xf>
    <xf numFmtId="164" fontId="3" fillId="0" borderId="2" xfId="1" applyFont="1" applyBorder="1" applyAlignment="1">
      <alignment horizontal="center"/>
    </xf>
    <xf numFmtId="164" fontId="4" fillId="2" borderId="2" xfId="1" applyFont="1" applyFill="1" applyBorder="1"/>
    <xf numFmtId="164" fontId="6" fillId="0" borderId="2" xfId="1" applyFont="1" applyBorder="1" applyAlignment="1">
      <alignment horizontal="center"/>
    </xf>
    <xf numFmtId="164" fontId="3" fillId="0" borderId="3" xfId="1" applyFont="1" applyBorder="1"/>
    <xf numFmtId="0" fontId="3" fillId="0" borderId="0" xfId="0" applyFont="1"/>
    <xf numFmtId="164" fontId="3" fillId="0" borderId="6" xfId="1" applyFont="1" applyBorder="1"/>
    <xf numFmtId="0" fontId="3" fillId="0" borderId="7" xfId="0" applyFont="1" applyBorder="1"/>
    <xf numFmtId="164" fontId="8" fillId="0" borderId="8" xfId="1" applyFont="1" applyBorder="1" applyAlignment="1">
      <alignment horizontal="center"/>
    </xf>
    <xf numFmtId="164" fontId="3" fillId="0" borderId="9" xfId="1" applyFont="1" applyBorder="1" applyAlignment="1">
      <alignment horizontal="center"/>
    </xf>
    <xf numFmtId="164" fontId="8" fillId="0" borderId="8" xfId="1" quotePrefix="1" applyFont="1" applyBorder="1" applyAlignment="1">
      <alignment horizontal="center"/>
    </xf>
    <xf numFmtId="164" fontId="8" fillId="0" borderId="9" xfId="1" applyFont="1" applyBorder="1" applyAlignment="1">
      <alignment horizontal="center"/>
    </xf>
    <xf numFmtId="164" fontId="8" fillId="0" borderId="10" xfId="1" quotePrefix="1" applyFont="1" applyBorder="1" applyAlignment="1">
      <alignment horizontal="center"/>
    </xf>
    <xf numFmtId="14" fontId="8" fillId="0" borderId="10" xfId="1" quotePrefix="1" applyNumberFormat="1" applyFont="1" applyBorder="1" applyAlignment="1">
      <alignment horizontal="center"/>
    </xf>
    <xf numFmtId="164" fontId="8" fillId="0" borderId="10" xfId="1" applyFont="1" applyBorder="1" applyAlignment="1">
      <alignment horizontal="center"/>
    </xf>
    <xf numFmtId="14" fontId="8" fillId="0" borderId="11" xfId="1" quotePrefix="1" applyNumberFormat="1" applyFont="1" applyBorder="1" applyAlignment="1">
      <alignment horizontal="center"/>
    </xf>
    <xf numFmtId="164" fontId="3" fillId="0" borderId="0" xfId="1" applyFont="1" applyAlignment="1">
      <alignment horizontal="center"/>
    </xf>
    <xf numFmtId="164" fontId="3" fillId="0" borderId="0" xfId="1" applyFont="1"/>
    <xf numFmtId="164" fontId="3" fillId="0" borderId="12" xfId="1" applyFont="1" applyBorder="1"/>
    <xf numFmtId="0" fontId="8" fillId="3" borderId="7" xfId="0" applyFont="1" applyFill="1" applyBorder="1"/>
    <xf numFmtId="164" fontId="8" fillId="0" borderId="0" xfId="1" applyFont="1" applyAlignment="1">
      <alignment horizontal="center"/>
    </xf>
    <xf numFmtId="164" fontId="8" fillId="0" borderId="12" xfId="1" applyFont="1" applyBorder="1" applyAlignment="1">
      <alignment horizontal="center"/>
    </xf>
    <xf numFmtId="0" fontId="8" fillId="0" borderId="7" xfId="0" applyFont="1" applyBorder="1"/>
    <xf numFmtId="164" fontId="3" fillId="0" borderId="12" xfId="1" applyFont="1" applyBorder="1" applyAlignment="1">
      <alignment horizontal="center"/>
    </xf>
    <xf numFmtId="164" fontId="3" fillId="0" borderId="13" xfId="1" applyFont="1" applyBorder="1" applyAlignment="1">
      <alignment horizontal="center"/>
    </xf>
    <xf numFmtId="164" fontId="3" fillId="0" borderId="14" xfId="1" applyFont="1" applyBorder="1" applyAlignment="1">
      <alignment horizontal="left"/>
    </xf>
    <xf numFmtId="164" fontId="3" fillId="0" borderId="15" xfId="1" applyFont="1" applyBorder="1" applyAlignment="1">
      <alignment horizontal="left"/>
    </xf>
    <xf numFmtId="164" fontId="3" fillId="0" borderId="14" xfId="1" applyFont="1" applyBorder="1"/>
    <xf numFmtId="164" fontId="3" fillId="0" borderId="14" xfId="1" applyFont="1" applyBorder="1" applyAlignment="1">
      <alignment horizontal="center"/>
    </xf>
    <xf numFmtId="164" fontId="3" fillId="0" borderId="15" xfId="1" applyFont="1" applyBorder="1" applyAlignment="1">
      <alignment horizontal="center"/>
    </xf>
    <xf numFmtId="164" fontId="3" fillId="0" borderId="16" xfId="1" applyFont="1" applyBorder="1" applyAlignment="1">
      <alignment horizontal="center"/>
    </xf>
    <xf numFmtId="164" fontId="3" fillId="0" borderId="8" xfId="1" applyFont="1" applyBorder="1"/>
    <xf numFmtId="164" fontId="3" fillId="0" borderId="8" xfId="1" applyFont="1" applyBorder="1" applyAlignment="1">
      <alignment horizontal="center"/>
    </xf>
    <xf numFmtId="164" fontId="3" fillId="0" borderId="10" xfId="1" applyFont="1" applyBorder="1"/>
    <xf numFmtId="164" fontId="3" fillId="0" borderId="17" xfId="1" applyFont="1" applyBorder="1"/>
    <xf numFmtId="164" fontId="3" fillId="0" borderId="18" xfId="1" applyFont="1" applyBorder="1"/>
    <xf numFmtId="164" fontId="3" fillId="0" borderId="19" xfId="1" applyFont="1" applyBorder="1"/>
    <xf numFmtId="164" fontId="3" fillId="0" borderId="14" xfId="1" applyFont="1" applyFill="1" applyBorder="1" applyAlignment="1">
      <alignment horizontal="center"/>
    </xf>
    <xf numFmtId="164" fontId="3" fillId="0" borderId="16" xfId="1" applyFont="1" applyBorder="1"/>
    <xf numFmtId="164" fontId="3" fillId="0" borderId="10" xfId="1" applyFont="1" applyBorder="1" applyAlignment="1">
      <alignment horizontal="center"/>
    </xf>
    <xf numFmtId="43" fontId="3" fillId="0" borderId="0" xfId="0" applyNumberFormat="1" applyFont="1"/>
    <xf numFmtId="164" fontId="3" fillId="0" borderId="18" xfId="1" applyFont="1" applyBorder="1" applyAlignment="1">
      <alignment horizontal="center"/>
    </xf>
    <xf numFmtId="0" fontId="9" fillId="0" borderId="7" xfId="0" applyFont="1" applyBorder="1"/>
    <xf numFmtId="164" fontId="3" fillId="0" borderId="20" xfId="1" applyFont="1" applyBorder="1" applyAlignment="1">
      <alignment horizontal="center"/>
    </xf>
    <xf numFmtId="164" fontId="3" fillId="0" borderId="21" xfId="1" applyFont="1" applyBorder="1" applyAlignment="1">
      <alignment horizontal="center"/>
    </xf>
    <xf numFmtId="164" fontId="3" fillId="0" borderId="17" xfId="1" applyFont="1" applyBorder="1" applyAlignment="1">
      <alignment horizontal="center"/>
    </xf>
    <xf numFmtId="164" fontId="3" fillId="0" borderId="21" xfId="1" applyFont="1" applyBorder="1"/>
    <xf numFmtId="164" fontId="3" fillId="0" borderId="7" xfId="0" applyNumberFormat="1" applyFont="1" applyBorder="1" applyAlignment="1">
      <alignment vertical="top"/>
    </xf>
    <xf numFmtId="164" fontId="3" fillId="0" borderId="22" xfId="1" applyFont="1" applyBorder="1"/>
    <xf numFmtId="164" fontId="3" fillId="0" borderId="12" xfId="1" applyFont="1" applyFill="1" applyBorder="1" applyAlignment="1">
      <alignment horizontal="center"/>
    </xf>
    <xf numFmtId="0" fontId="10" fillId="0" borderId="7" xfId="0" applyFont="1" applyBorder="1"/>
    <xf numFmtId="164" fontId="3" fillId="0" borderId="23" xfId="1" applyFont="1" applyFill="1" applyBorder="1"/>
    <xf numFmtId="164" fontId="3" fillId="0" borderId="9" xfId="1" applyFont="1" applyBorder="1"/>
    <xf numFmtId="0" fontId="3" fillId="0" borderId="24" xfId="0" applyFont="1" applyBorder="1"/>
    <xf numFmtId="164" fontId="3" fillId="0" borderId="11" xfId="1" applyFont="1" applyBorder="1"/>
    <xf numFmtId="164" fontId="3" fillId="0" borderId="0" xfId="1" applyFont="1" applyBorder="1" applyAlignment="1">
      <alignment horizontal="center"/>
    </xf>
    <xf numFmtId="164" fontId="3" fillId="0" borderId="13" xfId="1" applyFont="1" applyBorder="1"/>
    <xf numFmtId="164" fontId="3" fillId="0" borderId="15" xfId="1" applyFont="1" applyBorder="1"/>
    <xf numFmtId="164" fontId="3" fillId="0" borderId="25" xfId="1" applyFont="1" applyBorder="1"/>
    <xf numFmtId="164" fontId="3" fillId="0" borderId="26" xfId="1" applyFont="1" applyBorder="1"/>
    <xf numFmtId="0" fontId="8" fillId="0" borderId="7" xfId="0" applyFont="1" applyBorder="1" applyAlignment="1">
      <alignment wrapText="1"/>
    </xf>
    <xf numFmtId="164" fontId="3" fillId="0" borderId="27" xfId="1" applyFont="1" applyBorder="1"/>
    <xf numFmtId="0" fontId="8" fillId="0" borderId="0" xfId="0" applyFont="1"/>
    <xf numFmtId="164" fontId="8" fillId="0" borderId="12" xfId="1" applyFont="1" applyBorder="1"/>
    <xf numFmtId="164" fontId="3" fillId="0" borderId="22" xfId="1" applyFont="1" applyBorder="1" applyAlignment="1">
      <alignment horizontal="center"/>
    </xf>
    <xf numFmtId="164" fontId="3" fillId="0" borderId="26" xfId="1" applyFont="1" applyBorder="1" applyAlignment="1">
      <alignment horizontal="center"/>
    </xf>
    <xf numFmtId="164" fontId="3" fillId="0" borderId="28" xfId="1" applyFont="1" applyBorder="1" applyAlignment="1">
      <alignment horizontal="center"/>
    </xf>
    <xf numFmtId="164" fontId="3" fillId="0" borderId="27" xfId="1" applyFont="1" applyBorder="1" applyAlignment="1">
      <alignment horizontal="center"/>
    </xf>
    <xf numFmtId="164" fontId="3" fillId="0" borderId="29" xfId="1" applyFont="1" applyBorder="1" applyAlignment="1">
      <alignment horizontal="center"/>
    </xf>
    <xf numFmtId="164" fontId="3" fillId="0" borderId="30" xfId="1" applyFont="1" applyBorder="1"/>
    <xf numFmtId="164" fontId="8" fillId="0" borderId="13" xfId="1" applyFont="1" applyBorder="1"/>
    <xf numFmtId="164" fontId="3" fillId="0" borderId="31" xfId="1" applyFont="1" applyBorder="1"/>
    <xf numFmtId="164" fontId="8" fillId="0" borderId="32" xfId="1" applyFont="1" applyBorder="1" applyAlignment="1">
      <alignment horizontal="center"/>
    </xf>
    <xf numFmtId="164" fontId="8" fillId="0" borderId="33" xfId="1" applyFont="1" applyBorder="1" applyAlignment="1">
      <alignment horizontal="center"/>
    </xf>
    <xf numFmtId="164" fontId="8" fillId="0" borderId="34" xfId="0" applyNumberFormat="1" applyFont="1" applyBorder="1"/>
    <xf numFmtId="164" fontId="8" fillId="0" borderId="34" xfId="1" applyFont="1" applyBorder="1"/>
    <xf numFmtId="164" fontId="8" fillId="0" borderId="34" xfId="1" applyFont="1" applyBorder="1" applyAlignment="1">
      <alignment horizontal="center"/>
    </xf>
    <xf numFmtId="0" fontId="8" fillId="0" borderId="35" xfId="0" applyFont="1" applyBorder="1" applyAlignment="1">
      <alignment vertical="center" wrapText="1"/>
    </xf>
    <xf numFmtId="164" fontId="8" fillId="0" borderId="13" xfId="1" applyFont="1" applyBorder="1" applyAlignment="1">
      <alignment horizontal="center"/>
    </xf>
    <xf numFmtId="164" fontId="8" fillId="0" borderId="13" xfId="1" applyFont="1" applyBorder="1" applyAlignment="1">
      <alignment horizontal="center" vertical="center" wrapText="1"/>
    </xf>
    <xf numFmtId="164" fontId="8" fillId="0" borderId="25" xfId="1" applyFont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165" fontId="3" fillId="0" borderId="12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center"/>
    </xf>
    <xf numFmtId="165" fontId="12" fillId="3" borderId="23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164" fontId="8" fillId="0" borderId="12" xfId="0" applyNumberFormat="1" applyFont="1" applyBorder="1"/>
    <xf numFmtId="0" fontId="8" fillId="0" borderId="12" xfId="0" applyFont="1" applyBorder="1"/>
    <xf numFmtId="0" fontId="3" fillId="0" borderId="5" xfId="0" applyFont="1" applyBorder="1"/>
    <xf numFmtId="3" fontId="3" fillId="0" borderId="5" xfId="0" applyNumberFormat="1" applyFont="1" applyBorder="1" applyAlignment="1">
      <alignment horizontal="center"/>
    </xf>
    <xf numFmtId="0" fontId="8" fillId="0" borderId="4" xfId="0" applyFont="1" applyBorder="1"/>
    <xf numFmtId="164" fontId="8" fillId="4" borderId="0" xfId="1" applyFont="1" applyFill="1" applyAlignment="1">
      <alignment horizontal="center"/>
    </xf>
    <xf numFmtId="164" fontId="8" fillId="4" borderId="0" xfId="1" applyFont="1" applyFill="1"/>
    <xf numFmtId="164" fontId="3" fillId="4" borderId="0" xfId="1" applyFont="1" applyFill="1" applyAlignment="1">
      <alignment horizontal="center"/>
    </xf>
    <xf numFmtId="0" fontId="3" fillId="0" borderId="0" xfId="0" applyFont="1" applyBorder="1"/>
    <xf numFmtId="3" fontId="3" fillId="0" borderId="0" xfId="0" applyNumberFormat="1" applyFont="1" applyBorder="1" applyAlignment="1">
      <alignment horizontal="center"/>
    </xf>
    <xf numFmtId="0" fontId="8" fillId="0" borderId="0" xfId="0" applyFont="1" applyBorder="1"/>
    <xf numFmtId="0" fontId="10" fillId="0" borderId="0" xfId="0" applyFont="1" applyBorder="1"/>
    <xf numFmtId="164" fontId="8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164" fontId="8" fillId="0" borderId="0" xfId="1" applyFont="1" applyBorder="1" applyAlignment="1">
      <alignment horizontal="center"/>
    </xf>
    <xf numFmtId="4" fontId="8" fillId="0" borderId="0" xfId="0" applyNumberFormat="1" applyFont="1" applyBorder="1" applyAlignment="1">
      <alignment horizontal="center"/>
    </xf>
    <xf numFmtId="164" fontId="3" fillId="0" borderId="0" xfId="1" applyFont="1" applyBorder="1"/>
    <xf numFmtId="164" fontId="3" fillId="0" borderId="23" xfId="1" applyFont="1" applyBorder="1"/>
    <xf numFmtId="164" fontId="3" fillId="0" borderId="11" xfId="1" applyFont="1" applyBorder="1" applyAlignment="1">
      <alignment horizontal="center"/>
    </xf>
    <xf numFmtId="164" fontId="3" fillId="0" borderId="19" xfId="1" applyFont="1" applyBorder="1" applyAlignment="1">
      <alignment horizontal="center"/>
    </xf>
    <xf numFmtId="164" fontId="3" fillId="0" borderId="9" xfId="1" applyFont="1" applyFill="1" applyBorder="1"/>
    <xf numFmtId="164" fontId="8" fillId="0" borderId="0" xfId="1" applyFont="1" applyBorder="1"/>
    <xf numFmtId="164" fontId="11" fillId="0" borderId="0" xfId="1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3" fillId="0" borderId="0" xfId="0" quotePrefix="1" applyNumberFormat="1" applyFont="1" applyBorder="1" applyAlignment="1">
      <alignment horizontal="center"/>
    </xf>
    <xf numFmtId="166" fontId="3" fillId="0" borderId="0" xfId="0" applyNumberFormat="1" applyFont="1" applyBorder="1" applyAlignment="1">
      <alignment horizontal="center"/>
    </xf>
    <xf numFmtId="10" fontId="3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8" fillId="0" borderId="5" xfId="0" applyFont="1" applyBorder="1"/>
    <xf numFmtId="0" fontId="8" fillId="0" borderId="6" xfId="0" applyFont="1" applyBorder="1"/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17" fontId="5" fillId="3" borderId="2" xfId="1" quotePrefix="1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64" fontId="8" fillId="0" borderId="8" xfId="1" applyFont="1" applyBorder="1" applyAlignment="1">
      <alignment horizontal="center" vertical="center"/>
    </xf>
    <xf numFmtId="164" fontId="8" fillId="0" borderId="10" xfId="1" applyFont="1" applyBorder="1" applyAlignment="1">
      <alignment horizontal="center" vertical="center"/>
    </xf>
    <xf numFmtId="164" fontId="8" fillId="0" borderId="0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udget%20Related%20reports%20from%202004\7.%20Fin%20Year%202011%202012\1.%20Draft%20Budget%2010%2011\A1%20Schedule%20-%20Ver%202%203%20%20%20-%2010%20February%202011%20(4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etro\Desktop\2%201%20Summary%20of%20Grants%20-%20August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vmun-my.sharepoint.com/Dora%20grans%20and%20subsidies/Fondse%20Grants%2005%2006/2005%202006%20Opsomming%20Grants%20vir%20S%20Roet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etro\Desktop\WFW%20-%20August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Instructions"/>
      <sheetName val="Template names"/>
      <sheetName val="Lookup and lists"/>
      <sheetName val="Org structure"/>
      <sheetName val="Contacts"/>
      <sheetName val="A1-Sum"/>
      <sheetName val="A2-FinPerf SC"/>
      <sheetName val="A2A"/>
      <sheetName val="A3-FinPerf V"/>
      <sheetName val="A3A"/>
      <sheetName val="A4-FinPerf RE"/>
      <sheetName val="A5-Capex"/>
      <sheetName val="A5A"/>
      <sheetName val="A6-FinPos"/>
      <sheetName val="A7-CFlow"/>
      <sheetName val="A8-ResRecon"/>
      <sheetName val="A9-Asset"/>
      <sheetName val="A10-SerDel"/>
      <sheetName val="SA1"/>
      <sheetName val="SA2"/>
      <sheetName val="SA3"/>
      <sheetName val="SA4"/>
      <sheetName val="SA5"/>
      <sheetName val="SA6"/>
      <sheetName val="SA7"/>
      <sheetName val="SA8"/>
      <sheetName val="SA9"/>
      <sheetName val="SA10"/>
      <sheetName val="SA11"/>
      <sheetName val="SA12 &amp;13"/>
      <sheetName val="SA14"/>
      <sheetName val="SA15"/>
      <sheetName val="SA16"/>
      <sheetName val="SA17"/>
      <sheetName val="SA18"/>
      <sheetName val="SA19"/>
      <sheetName val="SA20"/>
      <sheetName val="SA21"/>
      <sheetName val="SA22"/>
      <sheetName val="SA23"/>
      <sheetName val="SA24"/>
      <sheetName val="SA25"/>
      <sheetName val="SA26"/>
      <sheetName val="SA27"/>
      <sheetName val="SA28"/>
      <sheetName val="SA29"/>
      <sheetName val="SA30"/>
      <sheetName val="SA31"/>
      <sheetName val="SA32"/>
      <sheetName val="SA33"/>
      <sheetName val="SA34a"/>
      <sheetName val="SA34b"/>
      <sheetName val="SA34c"/>
      <sheetName val="SA35"/>
      <sheetName val="SA36"/>
      <sheetName val="SA37"/>
      <sheetName val="NERF"/>
      <sheetName val="MSCOA"/>
      <sheetName val="Compliance assessment"/>
      <sheetName val="Sheet1"/>
    </sheetNames>
    <sheetDataSet>
      <sheetData sheetId="0"/>
      <sheetData sheetId="1"/>
      <sheetData sheetId="2">
        <row r="2">
          <cell r="B2" t="str">
            <v>2009/10</v>
          </cell>
        </row>
        <row r="30">
          <cell r="B30" t="str">
            <v>Description</v>
          </cell>
        </row>
        <row r="33">
          <cell r="B33" t="str">
            <v>Ref</v>
          </cell>
        </row>
        <row r="34">
          <cell r="B34" t="str">
            <v>References</v>
          </cell>
        </row>
        <row r="93">
          <cell r="B93" t="str">
            <v>Choose name from list</v>
          </cell>
        </row>
        <row r="129">
          <cell r="B129" t="str">
            <v>Supporting Table SA19 Expenditure on transfers and grant programme</v>
          </cell>
        </row>
      </sheetData>
      <sheetData sheetId="3">
        <row r="2">
          <cell r="Z2" t="str">
            <v>Local Government Equitable Share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7">
          <cell r="A7" t="str">
            <v>National Government: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Grants 2020.2021"/>
      <sheetName val="Equitable Share"/>
      <sheetName val="Fin Management Grant"/>
      <sheetName val="EPWP Expanded Public Works "/>
      <sheetName val="NT Disaster Management-COVID19"/>
      <sheetName val="Library Service Conditional "/>
      <sheetName val="Proclaimed Roads"/>
      <sheetName val="CDW Grant "/>
      <sheetName val="Fin Man Capacity Building Grant"/>
      <sheetName val="Fin Man Capacity Building Gran "/>
      <sheetName val="FMSG-MCM"/>
      <sheetName val="FMSG-Risk and Anti Fraud Projec"/>
      <sheetName val="FMSG-mSCOA"/>
      <sheetName val="FMSG-Revenue"/>
      <sheetName val="Thusong Centre"/>
      <sheetName val="PT Disaster Management-COVID 19"/>
      <sheetName val="Municipal Acc and Capacity Buil"/>
      <sheetName val="RSEP Projects"/>
      <sheetName val="Cape Winelands District Mun"/>
      <sheetName val="Local Government Graduate Inter"/>
      <sheetName val="Boland Stadium Sportsground"/>
      <sheetName val="Municipal Service Delivery "/>
      <sheetName val="Learnership SETA"/>
      <sheetName val="Upgrading land ownership"/>
      <sheetName val="Long Term Financial Strategy"/>
      <sheetName val="Case Ware Program and Training"/>
      <sheetName val="Work for Water "/>
      <sheetName val="LGWSETA"/>
      <sheetName val="FMSG Data clean up"/>
      <sheetName val="EPWP Social Sector 14 15"/>
      <sheetName val="Housing consumer Ed CW"/>
      <sheetName val="Open Sheet 6"/>
      <sheetName val="Open sheet 7"/>
      <sheetName val="Soc Contri L De Kock"/>
      <sheetName val="Disaster Fund Stettynskloof Dam"/>
      <sheetName val="Maintenance of Fire Equipment"/>
      <sheetName val="CWDM-Community Development"/>
      <sheetName val="APL Cartons"/>
      <sheetName val="350 Houses Avian Park"/>
      <sheetName val="58 Houses SAMWU"/>
      <sheetName val="339 Houses"/>
      <sheetName val="708 Avian Park"/>
      <sheetName val="331 PHP Zwelethemba(old mand)"/>
      <sheetName val="1800 Zwel Housing (A+B)"/>
      <sheetName val="Zwelethemba 242 Erven"/>
      <sheetName val="Top Stru. UISP De Doorns"/>
      <sheetName val="De Doorns 1400 PLS"/>
      <sheetName val="Rawsonville Denova"/>
      <sheetName val="Sunnyside Orchard De Doorns"/>
      <sheetName val="Avian Park 205 Houses"/>
      <sheetName val="Avian Park 439 Houses"/>
      <sheetName val="Title Deeds"/>
      <sheetName val="Transhex"/>
      <sheetName val="MIG"/>
      <sheetName val="Dept Culture and Sport"/>
      <sheetName val="Sport Culture 0809"/>
      <sheetName val="Proclaimed raods capt"/>
      <sheetName val="INEG"/>
      <sheetName val="NT Disaster Management-COVID 2"/>
      <sheetName val="RSEP"/>
      <sheetName val="Library Service Conditional"/>
      <sheetName val="CWDM"/>
      <sheetName val="Energy Efficiency LED light"/>
      <sheetName val="Sunnyside Orchard-109 Erven"/>
      <sheetName val="FMSG Internal Audit"/>
      <sheetName val="Sport culture 14 15"/>
      <sheetName val="Donation Nat Lottery-Zwel Sport"/>
      <sheetName val="MSIG 13 14"/>
      <sheetName val="Don Nat Lott - 11 12 (2)"/>
      <sheetName val="UISP De Do 577 Erven"/>
      <sheetName val="De Nova "/>
      <sheetName val="RBIG"/>
      <sheetName val="Public transport construction"/>
      <sheetName val="Shadow centre"/>
      <sheetName val="Work for Water"/>
      <sheetName val="Donated Assets"/>
      <sheetName val="PAWC Fire Services Capacity Bui"/>
      <sheetName val="Housing Transhex"/>
      <sheetName val="1800 Zwelethemba Hous Capt (A+B"/>
      <sheetName val="De Doorns Suid van N1"/>
      <sheetName val="Touwsrivier "/>
      <sheetName val="u key schedule"/>
      <sheetName val="Disaster Fund Stettynskloof cap"/>
      <sheetName val="Caseware Program "/>
      <sheetName val="FMG - SCU contract mang"/>
      <sheetName val="Ground Touwsriver"/>
    </sheetNames>
    <sheetDataSet>
      <sheetData sheetId="0" refreshError="1"/>
      <sheetData sheetId="1" refreshError="1">
        <row r="40">
          <cell r="C40">
            <v>0</v>
          </cell>
          <cell r="D40">
            <v>0</v>
          </cell>
          <cell r="E40">
            <v>57416000</v>
          </cell>
          <cell r="J40">
            <v>-22966400</v>
          </cell>
          <cell r="K40">
            <v>0</v>
          </cell>
        </row>
      </sheetData>
      <sheetData sheetId="2" refreshError="1">
        <row r="25">
          <cell r="D25">
            <v>0</v>
          </cell>
          <cell r="E25">
            <v>0</v>
          </cell>
          <cell r="J25">
            <v>-83333.3</v>
          </cell>
          <cell r="K25">
            <v>0</v>
          </cell>
        </row>
      </sheetData>
      <sheetData sheetId="3" refreshError="1">
        <row r="27">
          <cell r="C27">
            <v>0</v>
          </cell>
          <cell r="D27">
            <v>0</v>
          </cell>
          <cell r="E27">
            <v>769000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-1330753.31</v>
          </cell>
          <cell r="K27">
            <v>0</v>
          </cell>
          <cell r="L27">
            <v>0</v>
          </cell>
        </row>
      </sheetData>
      <sheetData sheetId="4" refreshError="1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</sheetData>
      <sheetData sheetId="5" refreshError="1">
        <row r="23">
          <cell r="C23">
            <v>0</v>
          </cell>
          <cell r="D23">
            <v>0</v>
          </cell>
          <cell r="E23">
            <v>4007000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-1307298.8678840001</v>
          </cell>
          <cell r="K23">
            <v>0</v>
          </cell>
        </row>
      </sheetData>
      <sheetData sheetId="6" refreshError="1"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</row>
      </sheetData>
      <sheetData sheetId="7" refreshError="1"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</sheetData>
      <sheetData sheetId="8" refreshError="1"/>
      <sheetData sheetId="9" refreshError="1">
        <row r="29">
          <cell r="C29">
            <v>710000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</sheetData>
      <sheetData sheetId="10" refreshError="1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</sheetData>
      <sheetData sheetId="11" refreshError="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12" refreshError="1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>
            <v>0</v>
          </cell>
          <cell r="L29">
            <v>0</v>
          </cell>
        </row>
      </sheetData>
      <sheetData sheetId="13" refreshError="1">
        <row r="31">
          <cell r="C31">
            <v>0</v>
          </cell>
          <cell r="D31">
            <v>0</v>
          </cell>
          <cell r="L31">
            <v>0</v>
          </cell>
          <cell r="M31">
            <v>0</v>
          </cell>
        </row>
      </sheetData>
      <sheetData sheetId="14" refreshError="1">
        <row r="29">
          <cell r="C29">
            <v>83097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</sheetData>
      <sheetData sheetId="15" refreshError="1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</sheetData>
      <sheetData sheetId="16" refreshError="1">
        <row r="29">
          <cell r="C29">
            <v>239175.04000000001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239175.04000000001</v>
          </cell>
        </row>
      </sheetData>
      <sheetData sheetId="17" refreshError="1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</sheetData>
      <sheetData sheetId="18" refreshError="1">
        <row r="37">
          <cell r="C37">
            <v>572320.62000000011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572320.62000000011</v>
          </cell>
        </row>
      </sheetData>
      <sheetData sheetId="19" refreshError="1">
        <row r="29">
          <cell r="C29">
            <v>50840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</sheetData>
      <sheetData sheetId="20" refreshError="1"/>
      <sheetData sheetId="21" refreshError="1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</sheetData>
      <sheetData sheetId="22" refreshError="1"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</sheetData>
      <sheetData sheetId="36" refreshError="1"/>
      <sheetData sheetId="37" refreshError="1"/>
      <sheetData sheetId="38" refreshError="1">
        <row r="26">
          <cell r="C26">
            <v>0</v>
          </cell>
          <cell r="D26">
            <v>-422643</v>
          </cell>
          <cell r="E26">
            <v>0</v>
          </cell>
          <cell r="F26">
            <v>0</v>
          </cell>
          <cell r="G26">
            <v>0</v>
          </cell>
          <cell r="J26">
            <v>0</v>
          </cell>
        </row>
      </sheetData>
      <sheetData sheetId="39" refreshError="1">
        <row r="24">
          <cell r="C24">
            <v>44824.54</v>
          </cell>
          <cell r="D24">
            <v>0</v>
          </cell>
          <cell r="E24">
            <v>0</v>
          </cell>
          <cell r="J24">
            <v>0</v>
          </cell>
        </row>
      </sheetData>
      <sheetData sheetId="40" refreshError="1">
        <row r="26">
          <cell r="C26">
            <v>24464.29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24464.29</v>
          </cell>
        </row>
      </sheetData>
      <sheetData sheetId="41" refreshError="1"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</sheetData>
      <sheetData sheetId="42" refreshError="1"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>
        <row r="24">
          <cell r="C24">
            <v>2039797.06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</sheetData>
      <sheetData sheetId="51" refreshError="1">
        <row r="30">
          <cell r="C30">
            <v>3735534.76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3735534.76</v>
          </cell>
        </row>
      </sheetData>
      <sheetData sheetId="52" refreshError="1"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</sheetData>
      <sheetData sheetId="53" refreshError="1">
        <row r="23">
          <cell r="C23">
            <v>13604996.42</v>
          </cell>
          <cell r="D23">
            <v>0</v>
          </cell>
          <cell r="E23">
            <v>908000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-661547.69999999995</v>
          </cell>
          <cell r="L23">
            <v>0</v>
          </cell>
        </row>
      </sheetData>
      <sheetData sheetId="54" refreshError="1"/>
      <sheetData sheetId="55" refreshError="1"/>
      <sheetData sheetId="56" refreshError="1"/>
      <sheetData sheetId="57" refreshError="1"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</sheetData>
      <sheetData sheetId="58" refreshError="1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</sheetData>
      <sheetData sheetId="59" refreshError="1">
        <row r="23">
          <cell r="C23">
            <v>1445036.83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60" refreshError="1">
        <row r="23">
          <cell r="C23">
            <v>0</v>
          </cell>
          <cell r="D23">
            <v>0</v>
          </cell>
          <cell r="E23">
            <v>100000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100000</v>
          </cell>
        </row>
      </sheetData>
      <sheetData sheetId="61" refreshError="1">
        <row r="21">
          <cell r="C21">
            <v>428755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428755</v>
          </cell>
        </row>
      </sheetData>
      <sheetData sheetId="62" refreshError="1"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63" refreshError="1"/>
      <sheetData sheetId="64" refreshError="1"/>
      <sheetData sheetId="65" refreshError="1"/>
      <sheetData sheetId="66" refreshError="1">
        <row r="25">
          <cell r="C25">
            <v>0</v>
          </cell>
          <cell r="D25">
            <v>0</v>
          </cell>
          <cell r="E25">
            <v>0</v>
          </cell>
          <cell r="J25">
            <v>0</v>
          </cell>
        </row>
      </sheetData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>
        <row r="23">
          <cell r="C23">
            <v>6102174.4699999997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6102174.4699999997</v>
          </cell>
        </row>
      </sheetData>
      <sheetData sheetId="78" refreshError="1"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</sheetData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Summary June 06"/>
      <sheetName val="Equitable share"/>
      <sheetName val="FMG Grant"/>
      <sheetName val="MIG 2005_2006"/>
      <sheetName val="Work for water"/>
      <sheetName val="Mun Sistems Inprove grant"/>
      <sheetName val="550 IDT Erven"/>
      <sheetName val="Prof Services"/>
      <sheetName val="Telephone Costs"/>
      <sheetName val="Buildings and Land"/>
      <sheetName val="Networks Meters"/>
      <sheetName val="Learnership SETA"/>
      <sheetName val="SETA HUman"/>
      <sheetName val="PAWC ISDN "/>
      <sheetName val="Orchard Sunnyside District"/>
      <sheetName val="708 Avianpark"/>
      <sheetName val="Sunnyside Hous"/>
      <sheetName val="Elec Touw 3360"/>
      <sheetName val="Elec con 3379"/>
      <sheetName val="INE Pro 3372"/>
      <sheetName val="INEP 0506 Zwel A"/>
      <sheetName val="Openbare vervoer Infrastu"/>
      <sheetName val="GOP Program"/>
      <sheetName val="PMS Program"/>
      <sheetName val="Comm Kids"/>
      <sheetName val="Gesondheidssubsidie"/>
      <sheetName val="Ring Fencing &amp; Assets Wynland"/>
      <sheetName val="Kersliggies opsit"/>
      <sheetName val="De Doorns N1 suid"/>
      <sheetName val="LED Nature reserve"/>
      <sheetName val="58 Houses Staff"/>
      <sheetName val="350 Housus Aviaanpark"/>
      <sheetName val="339 Houses Building"/>
      <sheetName val="Multi Purpose Centre"/>
      <sheetName val="Sports Ground Zwelethemba"/>
      <sheetName val="Hostel Upgrading "/>
      <sheetName val="Purchase land Hasie"/>
      <sheetName val="Upgrad Sewerage Touws"/>
      <sheetName val="Spacial planning"/>
      <sheetName val="Mun Policing"/>
      <sheetName val="Draught Relief"/>
      <sheetName val="Multi Purpose"/>
      <sheetName val="Upgrading Land Ownership"/>
      <sheetName val="MPC Kitchen upgrading"/>
      <sheetName val="Comm Media Project"/>
      <sheetName val="MPC Projects"/>
      <sheetName val="Walala Wasala"/>
      <sheetName val="Masizakhe"/>
      <sheetName val="Social Plan Fund"/>
      <sheetName val="WC Soc Serc &amp; Pov Allev"/>
      <sheetName val="Sheet1"/>
      <sheetName val="Supply Elec Rawsonville"/>
      <sheetName val="Performence Man Sistem"/>
      <sheetName val="Asset Register "/>
      <sheetName val="Zwel Huise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30">
          <cell r="K30">
            <v>0</v>
          </cell>
        </row>
      </sheetData>
      <sheetData sheetId="31" refreshError="1">
        <row r="30">
          <cell r="K30">
            <v>0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 for Water "/>
    </sheetNames>
    <sheetDataSet>
      <sheetData sheetId="0">
        <row r="3">
          <cell r="E3" t="str">
            <v xml:space="preserve"> 1 July 2020</v>
          </cell>
        </row>
        <row r="28">
          <cell r="C28">
            <v>0</v>
          </cell>
          <cell r="D28">
            <v>-175506.65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-112115.5</v>
          </cell>
          <cell r="K2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DCD77-7522-4945-B750-C49F2BA0F569}">
  <dimension ref="A1:Z146"/>
  <sheetViews>
    <sheetView tabSelected="1" view="pageBreakPreview" zoomScale="60" zoomScaleNormal="60" workbookViewId="0">
      <selection activeCell="B19" sqref="B19"/>
    </sheetView>
  </sheetViews>
  <sheetFormatPr defaultColWidth="9.140625" defaultRowHeight="18" x14ac:dyDescent="0.25"/>
  <cols>
    <col min="1" max="1" width="68.42578125" style="6" bestFit="1" customWidth="1"/>
    <col min="2" max="2" width="22.140625" style="17" customWidth="1"/>
    <col min="3" max="3" width="21.42578125" style="18" customWidth="1"/>
    <col min="4" max="4" width="24.42578125" style="18" customWidth="1"/>
    <col min="5" max="5" width="22.85546875" style="18" customWidth="1"/>
    <col min="6" max="6" width="14.28515625" style="18" customWidth="1"/>
    <col min="7" max="7" width="21.42578125" style="17" customWidth="1"/>
    <col min="8" max="8" width="19.28515625" style="17" bestFit="1" customWidth="1"/>
    <col min="9" max="9" width="29.28515625" style="17" customWidth="1"/>
    <col min="10" max="10" width="27.42578125" style="17" customWidth="1"/>
    <col min="11" max="11" width="20.42578125" style="17" bestFit="1" customWidth="1"/>
    <col min="12" max="12" width="23.85546875" style="17" customWidth="1"/>
    <col min="13" max="13" width="25.42578125" style="18" customWidth="1"/>
    <col min="14" max="14" width="55.85546875" style="6" customWidth="1"/>
    <col min="15" max="15" width="1.85546875" style="6" customWidth="1"/>
    <col min="16" max="16384" width="9.140625" style="6"/>
  </cols>
  <sheetData>
    <row r="1" spans="1:13" ht="26.25" customHeight="1" x14ac:dyDescent="0.55000000000000004">
      <c r="A1" s="1"/>
      <c r="B1" s="2"/>
      <c r="C1" s="3" t="s">
        <v>0</v>
      </c>
      <c r="D1" s="3"/>
      <c r="E1" s="3"/>
      <c r="F1" s="3"/>
      <c r="G1" s="3"/>
      <c r="H1" s="3"/>
      <c r="I1" s="121" t="s">
        <v>1</v>
      </c>
      <c r="J1" s="121"/>
      <c r="K1" s="4"/>
      <c r="L1" s="2"/>
      <c r="M1" s="5"/>
    </row>
    <row r="2" spans="1:13" ht="19.5" thickBot="1" x14ac:dyDescent="0.35">
      <c r="A2" s="122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7"/>
    </row>
    <row r="3" spans="1:13" x14ac:dyDescent="0.25">
      <c r="A3" s="8"/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124" t="s">
        <v>11</v>
      </c>
      <c r="L3" s="9" t="s">
        <v>12</v>
      </c>
      <c r="M3" s="10"/>
    </row>
    <row r="4" spans="1:13" x14ac:dyDescent="0.25">
      <c r="A4" s="8"/>
      <c r="B4" s="9" t="s">
        <v>13</v>
      </c>
      <c r="C4" s="9" t="s">
        <v>13</v>
      </c>
      <c r="D4" s="9" t="s">
        <v>14</v>
      </c>
      <c r="E4" s="9"/>
      <c r="F4" s="9"/>
      <c r="G4" s="9" t="s">
        <v>15</v>
      </c>
      <c r="H4" s="11" t="s">
        <v>11</v>
      </c>
      <c r="I4" s="9" t="s">
        <v>16</v>
      </c>
      <c r="J4" s="9" t="s">
        <v>16</v>
      </c>
      <c r="K4" s="124"/>
      <c r="L4" s="9" t="s">
        <v>5</v>
      </c>
      <c r="M4" s="12" t="s">
        <v>17</v>
      </c>
    </row>
    <row r="5" spans="1:13" x14ac:dyDescent="0.25">
      <c r="A5" s="8"/>
      <c r="B5" s="13" t="s">
        <v>14</v>
      </c>
      <c r="C5" s="13">
        <f>G88</f>
        <v>0</v>
      </c>
      <c r="D5" s="14" t="s">
        <v>18</v>
      </c>
      <c r="E5" s="15" t="s">
        <v>19</v>
      </c>
      <c r="F5" s="15" t="s">
        <v>20</v>
      </c>
      <c r="G5" s="15"/>
      <c r="H5" s="15" t="s">
        <v>21</v>
      </c>
      <c r="I5" s="15" t="s">
        <v>22</v>
      </c>
      <c r="J5" s="15" t="s">
        <v>23</v>
      </c>
      <c r="K5" s="125"/>
      <c r="L5" s="15" t="s">
        <v>24</v>
      </c>
      <c r="M5" s="16" t="str">
        <f>D5</f>
        <v>31/08/2021</v>
      </c>
    </row>
    <row r="6" spans="1:13" x14ac:dyDescent="0.25">
      <c r="A6" s="8"/>
      <c r="B6" s="56"/>
      <c r="C6" s="104"/>
      <c r="D6" s="104"/>
      <c r="E6" s="104"/>
      <c r="F6" s="104"/>
      <c r="G6" s="56"/>
      <c r="H6" s="56"/>
      <c r="I6" s="56"/>
      <c r="J6" s="56"/>
      <c r="K6" s="56"/>
      <c r="L6" s="56"/>
      <c r="M6" s="19"/>
    </row>
    <row r="7" spans="1:13" x14ac:dyDescent="0.25">
      <c r="A7" s="20" t="s">
        <v>25</v>
      </c>
      <c r="B7" s="102">
        <f t="shared" ref="B7:J7" si="0">B9+B16</f>
        <v>13604996.42</v>
      </c>
      <c r="C7" s="102">
        <f t="shared" si="0"/>
        <v>0</v>
      </c>
      <c r="D7" s="102">
        <f t="shared" si="0"/>
        <v>59093000</v>
      </c>
      <c r="E7" s="102">
        <f t="shared" si="0"/>
        <v>0</v>
      </c>
      <c r="F7" s="102">
        <f t="shared" si="0"/>
        <v>0</v>
      </c>
      <c r="G7" s="102">
        <f t="shared" si="0"/>
        <v>0</v>
      </c>
      <c r="H7" s="102">
        <f t="shared" si="0"/>
        <v>0</v>
      </c>
      <c r="I7" s="102">
        <f t="shared" si="0"/>
        <v>-24380486.609999999</v>
      </c>
      <c r="J7" s="102">
        <f t="shared" si="0"/>
        <v>-661547.69999999995</v>
      </c>
      <c r="K7" s="102">
        <f>K19</f>
        <v>0</v>
      </c>
      <c r="L7" s="102">
        <f>SUM(L9,L16)</f>
        <v>645086.6100000001</v>
      </c>
      <c r="M7" s="22">
        <f>SUM(M9,M16)</f>
        <v>48301048.719999999</v>
      </c>
    </row>
    <row r="8" spans="1:13" x14ac:dyDescent="0.25">
      <c r="A8" s="23"/>
      <c r="B8" s="56"/>
      <c r="C8" s="104"/>
      <c r="D8" s="104"/>
      <c r="E8" s="104"/>
      <c r="F8" s="104"/>
      <c r="G8" s="56"/>
      <c r="H8" s="56"/>
      <c r="I8" s="56"/>
      <c r="J8" s="56"/>
      <c r="K8" s="56"/>
      <c r="L8" s="56"/>
      <c r="M8" s="19"/>
    </row>
    <row r="9" spans="1:13" x14ac:dyDescent="0.25">
      <c r="A9" s="23" t="s">
        <v>26</v>
      </c>
      <c r="B9" s="56">
        <f>SUM(B11:B13)</f>
        <v>0</v>
      </c>
      <c r="C9" s="56">
        <f>SUM(C11:C13)</f>
        <v>0</v>
      </c>
      <c r="D9" s="56">
        <f>SUM(D11:D14)</f>
        <v>58185000</v>
      </c>
      <c r="E9" s="56">
        <f t="shared" ref="E9:L9" si="1">SUM(E11:E13)</f>
        <v>0</v>
      </c>
      <c r="F9" s="56">
        <f t="shared" si="1"/>
        <v>0</v>
      </c>
      <c r="G9" s="56">
        <f t="shared" si="1"/>
        <v>0</v>
      </c>
      <c r="H9" s="56">
        <f t="shared" si="1"/>
        <v>0</v>
      </c>
      <c r="I9" s="56">
        <f>SUM(I11:I14)</f>
        <v>-24380486.609999999</v>
      </c>
      <c r="J9" s="56">
        <f t="shared" si="1"/>
        <v>0</v>
      </c>
      <c r="K9" s="56"/>
      <c r="L9" s="56">
        <f t="shared" si="1"/>
        <v>645086.6100000001</v>
      </c>
      <c r="M9" s="24">
        <f>SUM(M11:M14)</f>
        <v>34449600</v>
      </c>
    </row>
    <row r="10" spans="1:13" x14ac:dyDescent="0.25">
      <c r="A10" s="23"/>
      <c r="B10" s="25"/>
      <c r="C10" s="25"/>
      <c r="D10" s="25"/>
      <c r="E10" s="25"/>
      <c r="F10" s="25"/>
      <c r="G10" s="25"/>
      <c r="H10" s="25"/>
      <c r="I10" s="25"/>
      <c r="J10" s="25"/>
      <c r="K10" s="56"/>
      <c r="L10" s="25"/>
      <c r="M10" s="24"/>
    </row>
    <row r="11" spans="1:13" x14ac:dyDescent="0.25">
      <c r="A11" s="8" t="s">
        <v>27</v>
      </c>
      <c r="B11" s="26">
        <f>+'[2]Equitable Share'!C40</f>
        <v>0</v>
      </c>
      <c r="C11" s="27">
        <f>+'[2]Equitable Share'!D40</f>
        <v>0</v>
      </c>
      <c r="D11" s="26">
        <f>+'[2]Equitable Share'!E40</f>
        <v>57416000</v>
      </c>
      <c r="E11" s="28"/>
      <c r="F11" s="28"/>
      <c r="G11" s="29">
        <v>0</v>
      </c>
      <c r="H11" s="30"/>
      <c r="I11" s="29">
        <f>+'[2]Equitable Share'!J40</f>
        <v>-22966400</v>
      </c>
      <c r="J11" s="31">
        <f>+'[2]Equitable Share'!K40</f>
        <v>0</v>
      </c>
      <c r="K11" s="29"/>
      <c r="L11" s="30">
        <v>0</v>
      </c>
      <c r="M11" s="37">
        <f>SUM(B11:L11)</f>
        <v>34449600</v>
      </c>
    </row>
    <row r="12" spans="1:13" x14ac:dyDescent="0.25">
      <c r="A12" s="8" t="s">
        <v>28</v>
      </c>
      <c r="B12" s="32">
        <v>0</v>
      </c>
      <c r="C12" s="32">
        <f>+'[2]Fin Management Grant'!D25</f>
        <v>0</v>
      </c>
      <c r="D12" s="32">
        <f>+'[2]Fin Management Grant'!E25</f>
        <v>0</v>
      </c>
      <c r="E12" s="32"/>
      <c r="F12" s="32"/>
      <c r="G12" s="33">
        <v>0</v>
      </c>
      <c r="H12" s="33"/>
      <c r="I12" s="33">
        <f>+'[2]Fin Management Grant'!J25</f>
        <v>-83333.3</v>
      </c>
      <c r="J12" s="33">
        <f>+'[2]Fin Management Grant'!K25</f>
        <v>0</v>
      </c>
      <c r="K12" s="33"/>
      <c r="L12" s="33">
        <v>83333.3</v>
      </c>
      <c r="M12" s="53">
        <f>SUM(B12:L12)</f>
        <v>0</v>
      </c>
    </row>
    <row r="13" spans="1:13" ht="20.25" customHeight="1" x14ac:dyDescent="0.25">
      <c r="A13" s="8" t="s">
        <v>29</v>
      </c>
      <c r="B13" s="32">
        <f>+'[2]EPWP Expanded Public Works '!C27</f>
        <v>0</v>
      </c>
      <c r="C13" s="32">
        <f>+'[2]EPWP Expanded Public Works '!D27</f>
        <v>0</v>
      </c>
      <c r="D13" s="32">
        <f>+'[2]EPWP Expanded Public Works '!E27</f>
        <v>769000</v>
      </c>
      <c r="E13" s="32">
        <f>+'[2]EPWP Expanded Public Works '!F27</f>
        <v>0</v>
      </c>
      <c r="F13" s="32">
        <f>+'[2]EPWP Expanded Public Works '!G27</f>
        <v>0</v>
      </c>
      <c r="G13" s="32">
        <f>+'[2]EPWP Expanded Public Works '!H27</f>
        <v>0</v>
      </c>
      <c r="H13" s="32">
        <f>+'[2]EPWP Expanded Public Works '!I27</f>
        <v>0</v>
      </c>
      <c r="I13" s="32">
        <f>+'[2]EPWP Expanded Public Works '!J27</f>
        <v>-1330753.31</v>
      </c>
      <c r="J13" s="32">
        <f>+'[2]EPWP Expanded Public Works '!K27</f>
        <v>0</v>
      </c>
      <c r="K13" s="32">
        <f>+'[2]EPWP Expanded Public Works '!L27</f>
        <v>0</v>
      </c>
      <c r="L13" s="32">
        <v>561753.31000000006</v>
      </c>
      <c r="M13" s="53">
        <f>SUM(B13:L13)</f>
        <v>0</v>
      </c>
    </row>
    <row r="14" spans="1:13" ht="20.25" customHeight="1" x14ac:dyDescent="0.25">
      <c r="A14" s="8" t="s">
        <v>30</v>
      </c>
      <c r="B14" s="34">
        <f>'[2]NT Disaster Management-COVID19'!C29</f>
        <v>0</v>
      </c>
      <c r="C14" s="34">
        <f>'[2]NT Disaster Management-COVID19'!D29</f>
        <v>0</v>
      </c>
      <c r="D14" s="34">
        <f>'[2]NT Disaster Management-COVID19'!E29</f>
        <v>0</v>
      </c>
      <c r="E14" s="34">
        <f>'[2]NT Disaster Management-COVID19'!F29</f>
        <v>0</v>
      </c>
      <c r="F14" s="34">
        <f>'[2]NT Disaster Management-COVID19'!G29</f>
        <v>0</v>
      </c>
      <c r="G14" s="34">
        <f>'[2]NT Disaster Management-COVID19'!H29</f>
        <v>0</v>
      </c>
      <c r="H14" s="34">
        <f>'[2]NT Disaster Management-COVID19'!I29</f>
        <v>0</v>
      </c>
      <c r="I14" s="34">
        <f>'[2]NT Disaster Management-COVID19'!J29</f>
        <v>0</v>
      </c>
      <c r="J14" s="34">
        <f>'[2]NT Disaster Management-COVID19'!K29</f>
        <v>0</v>
      </c>
      <c r="K14" s="34">
        <f>'[2]NT Disaster Management-COVID19'!L29</f>
        <v>0</v>
      </c>
      <c r="L14" s="34">
        <f>'[2]NT Disaster Management-COVID19'!M29</f>
        <v>0</v>
      </c>
      <c r="M14" s="55">
        <f>'[2]NT Disaster Management-COVID19'!N29</f>
        <v>0</v>
      </c>
    </row>
    <row r="15" spans="1:13" x14ac:dyDescent="0.25">
      <c r="A15" s="8"/>
      <c r="B15" s="56"/>
      <c r="C15" s="104"/>
      <c r="D15" s="104"/>
      <c r="E15" s="104"/>
      <c r="F15" s="104"/>
      <c r="G15" s="56"/>
      <c r="H15" s="56"/>
      <c r="I15" s="56"/>
      <c r="J15" s="56"/>
      <c r="K15" s="56"/>
      <c r="L15" s="56"/>
      <c r="M15" s="19"/>
    </row>
    <row r="16" spans="1:13" x14ac:dyDescent="0.25">
      <c r="A16" s="23" t="s">
        <v>31</v>
      </c>
      <c r="B16" s="56">
        <f t="shared" ref="B16:M16" si="2">SUM(B18:B21)</f>
        <v>13604996.42</v>
      </c>
      <c r="C16" s="56">
        <f t="shared" si="2"/>
        <v>0</v>
      </c>
      <c r="D16" s="56">
        <f t="shared" si="2"/>
        <v>908000</v>
      </c>
      <c r="E16" s="56">
        <f t="shared" si="2"/>
        <v>0</v>
      </c>
      <c r="F16" s="56">
        <f t="shared" si="2"/>
        <v>0</v>
      </c>
      <c r="G16" s="56">
        <f t="shared" si="2"/>
        <v>0</v>
      </c>
      <c r="H16" s="56">
        <f t="shared" si="2"/>
        <v>0</v>
      </c>
      <c r="I16" s="56">
        <f t="shared" si="2"/>
        <v>0</v>
      </c>
      <c r="J16" s="56">
        <f t="shared" si="2"/>
        <v>-661547.69999999995</v>
      </c>
      <c r="K16" s="56">
        <f t="shared" si="2"/>
        <v>0</v>
      </c>
      <c r="L16" s="56">
        <f t="shared" si="2"/>
        <v>0</v>
      </c>
      <c r="M16" s="24">
        <f t="shared" si="2"/>
        <v>13851448.720000001</v>
      </c>
    </row>
    <row r="17" spans="1:14" x14ac:dyDescent="0.25">
      <c r="A17" s="23"/>
      <c r="B17" s="25"/>
      <c r="C17" s="56"/>
      <c r="D17" s="56"/>
      <c r="E17" s="25"/>
      <c r="F17" s="56"/>
      <c r="G17" s="56"/>
      <c r="H17" s="25"/>
      <c r="I17" s="56"/>
      <c r="J17" s="56"/>
      <c r="K17" s="56"/>
      <c r="L17" s="56"/>
      <c r="M17" s="24"/>
    </row>
    <row r="18" spans="1:14" hidden="1" x14ac:dyDescent="0.25">
      <c r="A18" s="8" t="s">
        <v>32</v>
      </c>
      <c r="B18" s="35">
        <f>+'[2]Energy Efficiency LED light'!C24:C24</f>
        <v>0</v>
      </c>
      <c r="C18" s="28">
        <f>+'[2]Energy Efficiency LED light'!D24:D24</f>
        <v>0</v>
      </c>
      <c r="D18" s="36">
        <f>+'[2]Energy Efficiency LED light'!E24:E24</f>
        <v>0</v>
      </c>
      <c r="E18" s="36">
        <f>+'[2]Energy Efficiency LED light'!F24:F24</f>
        <v>0</v>
      </c>
      <c r="F18" s="28">
        <f>+'[2]Energy Efficiency LED light'!G24:G24</f>
        <v>0</v>
      </c>
      <c r="G18" s="36">
        <f>+'[2]Energy Efficiency LED light'!H24:H24</f>
        <v>0</v>
      </c>
      <c r="H18" s="36">
        <f>+'[2]Energy Efficiency LED light'!L24</f>
        <v>0</v>
      </c>
      <c r="I18" s="28">
        <f>+'[2]Energy Efficiency LED light'!J24:J24</f>
        <v>0</v>
      </c>
      <c r="J18" s="28">
        <f>+'[2]Energy Efficiency LED light'!K24:K24</f>
        <v>0</v>
      </c>
      <c r="K18" s="28"/>
      <c r="L18" s="36">
        <f>+'[2]Energy Efficiency LED light'!M24:M24</f>
        <v>0</v>
      </c>
      <c r="M18" s="37">
        <f>SUM(B18:L18)</f>
        <v>0</v>
      </c>
    </row>
    <row r="19" spans="1:14" x14ac:dyDescent="0.25">
      <c r="A19" s="8" t="s">
        <v>33</v>
      </c>
      <c r="B19" s="29">
        <f>[2]MIG!C23</f>
        <v>13604996.42</v>
      </c>
      <c r="C19" s="29">
        <f>[2]MIG!D23</f>
        <v>0</v>
      </c>
      <c r="D19" s="29">
        <f>[2]MIG!E23</f>
        <v>908000</v>
      </c>
      <c r="E19" s="29">
        <f>[2]MIG!F23</f>
        <v>0</v>
      </c>
      <c r="F19" s="29">
        <f>[2]MIG!G23</f>
        <v>0</v>
      </c>
      <c r="G19" s="29">
        <f>[2]MIG!H23</f>
        <v>0</v>
      </c>
      <c r="H19" s="30">
        <f>[2]MIG!I23</f>
        <v>0</v>
      </c>
      <c r="I19" s="29">
        <f>[2]MIG!J23</f>
        <v>0</v>
      </c>
      <c r="J19" s="38">
        <f>[2]MIG!K23</f>
        <v>-661547.69999999995</v>
      </c>
      <c r="K19" s="30">
        <f>[2]MIG!L23</f>
        <v>0</v>
      </c>
      <c r="L19" s="29">
        <v>0</v>
      </c>
      <c r="M19" s="105">
        <f>SUM(B19:L19)</f>
        <v>13851448.720000001</v>
      </c>
    </row>
    <row r="20" spans="1:14" x14ac:dyDescent="0.25">
      <c r="A20" s="8" t="s">
        <v>34</v>
      </c>
      <c r="B20" s="33">
        <f>[2]INEG!C23</f>
        <v>0</v>
      </c>
      <c r="C20" s="33">
        <f>[2]INEG!D23</f>
        <v>0</v>
      </c>
      <c r="D20" s="33">
        <f>[2]INEG!E23</f>
        <v>0</v>
      </c>
      <c r="E20" s="33">
        <f>[2]INEG!F23</f>
        <v>0</v>
      </c>
      <c r="F20" s="33">
        <f>[2]INEG!G23</f>
        <v>0</v>
      </c>
      <c r="G20" s="33">
        <f>[2]INEG!H23</f>
        <v>0</v>
      </c>
      <c r="H20" s="33">
        <f>[2]INEG!I23</f>
        <v>0</v>
      </c>
      <c r="I20" s="33">
        <f>[2]INEG!J23</f>
        <v>0</v>
      </c>
      <c r="J20" s="33">
        <f>[2]INEG!K23</f>
        <v>0</v>
      </c>
      <c r="K20" s="33">
        <f>[2]INEG!L23</f>
        <v>0</v>
      </c>
      <c r="L20" s="33">
        <f>[2]INEG!M23</f>
        <v>0</v>
      </c>
      <c r="M20" s="10">
        <f>[2]INEG!N23</f>
        <v>0</v>
      </c>
    </row>
    <row r="21" spans="1:14" x14ac:dyDescent="0.25">
      <c r="A21" s="8" t="s">
        <v>30</v>
      </c>
      <c r="B21" s="40">
        <f>'[2]NT Disaster Management-COVID 2'!C29</f>
        <v>0</v>
      </c>
      <c r="C21" s="40">
        <f>'[2]NT Disaster Management-COVID 2'!D29</f>
        <v>0</v>
      </c>
      <c r="D21" s="40">
        <f>'[2]NT Disaster Management-COVID 2'!E29</f>
        <v>0</v>
      </c>
      <c r="E21" s="40">
        <f>'[2]NT Disaster Management-COVID 2'!F29</f>
        <v>0</v>
      </c>
      <c r="F21" s="40">
        <f>'[2]NT Disaster Management-COVID 2'!G29</f>
        <v>0</v>
      </c>
      <c r="G21" s="40">
        <f>'[2]NT Disaster Management-COVID 2'!H29</f>
        <v>0</v>
      </c>
      <c r="H21" s="40">
        <f>'[2]NT Disaster Management-COVID 2'!I29</f>
        <v>0</v>
      </c>
      <c r="I21" s="40">
        <f>'[2]NT Disaster Management-COVID 2'!J29</f>
        <v>0</v>
      </c>
      <c r="J21" s="40">
        <f>'[2]NT Disaster Management-COVID 2'!K29</f>
        <v>0</v>
      </c>
      <c r="K21" s="40">
        <f>'[2]NT Disaster Management-COVID 2'!L29</f>
        <v>0</v>
      </c>
      <c r="L21" s="40">
        <f>'[2]NT Disaster Management-COVID 2'!M29</f>
        <v>0</v>
      </c>
      <c r="M21" s="106">
        <f>'[2]NT Disaster Management-COVID 2'!N29</f>
        <v>0</v>
      </c>
    </row>
    <row r="22" spans="1:14" x14ac:dyDescent="0.25">
      <c r="A22" s="8"/>
      <c r="B22" s="56"/>
      <c r="C22" s="104"/>
      <c r="D22" s="104">
        <v>0</v>
      </c>
      <c r="E22" s="104"/>
      <c r="F22" s="104"/>
      <c r="G22" s="56"/>
      <c r="H22" s="56"/>
      <c r="I22" s="56"/>
      <c r="J22" s="56"/>
      <c r="K22" s="56"/>
      <c r="L22" s="56"/>
      <c r="M22" s="19"/>
    </row>
    <row r="23" spans="1:14" x14ac:dyDescent="0.25">
      <c r="A23" s="20" t="s">
        <v>35</v>
      </c>
      <c r="B23" s="102">
        <f>B25+B49</f>
        <v>14405655.16</v>
      </c>
      <c r="C23" s="102">
        <f>C25+C49</f>
        <v>0</v>
      </c>
      <c r="D23" s="102">
        <f>SUM(D25+D49)</f>
        <v>4107000</v>
      </c>
      <c r="E23" s="102">
        <f t="shared" ref="E23:J23" si="3">SUM(E25,E49)</f>
        <v>0</v>
      </c>
      <c r="F23" s="102">
        <f t="shared" si="3"/>
        <v>0</v>
      </c>
      <c r="G23" s="102">
        <f t="shared" si="3"/>
        <v>0</v>
      </c>
      <c r="H23" s="102">
        <f t="shared" si="3"/>
        <v>0</v>
      </c>
      <c r="I23" s="102">
        <f t="shared" si="3"/>
        <v>-1307298.8678840001</v>
      </c>
      <c r="J23" s="102">
        <f t="shared" si="3"/>
        <v>0</v>
      </c>
      <c r="K23" s="102">
        <f>K49</f>
        <v>0</v>
      </c>
      <c r="L23" s="102">
        <f>SUM(L25,L49)</f>
        <v>0</v>
      </c>
      <c r="M23" s="22">
        <f>SUM(M25,M49)</f>
        <v>17205356.292116001</v>
      </c>
      <c r="N23" s="41">
        <f>M23-L23</f>
        <v>17205356.292116001</v>
      </c>
    </row>
    <row r="24" spans="1:14" x14ac:dyDescent="0.25">
      <c r="A24" s="23"/>
      <c r="B24" s="56"/>
      <c r="C24" s="104"/>
      <c r="D24" s="104"/>
      <c r="E24" s="104"/>
      <c r="F24" s="104"/>
      <c r="G24" s="56"/>
      <c r="H24" s="56"/>
      <c r="I24" s="56"/>
      <c r="J24" s="56"/>
      <c r="K24" s="56"/>
      <c r="L24" s="56"/>
      <c r="M24" s="19"/>
    </row>
    <row r="25" spans="1:14" x14ac:dyDescent="0.25">
      <c r="A25" s="23" t="s">
        <v>36</v>
      </c>
      <c r="B25" s="56">
        <f t="shared" ref="B25:I25" si="4">B27+B43</f>
        <v>6858443.8600000003</v>
      </c>
      <c r="C25" s="56">
        <f t="shared" si="4"/>
        <v>0</v>
      </c>
      <c r="D25" s="56">
        <f t="shared" si="4"/>
        <v>4007000</v>
      </c>
      <c r="E25" s="56">
        <f t="shared" si="4"/>
        <v>0</v>
      </c>
      <c r="F25" s="25">
        <f t="shared" si="4"/>
        <v>0</v>
      </c>
      <c r="G25" s="56">
        <f t="shared" si="4"/>
        <v>0</v>
      </c>
      <c r="H25" s="56">
        <f t="shared" si="4"/>
        <v>0</v>
      </c>
      <c r="I25" s="56">
        <f t="shared" si="4"/>
        <v>-1307298.8678840001</v>
      </c>
      <c r="J25" s="56">
        <f>SUM(J28:J47)</f>
        <v>0</v>
      </c>
      <c r="K25" s="56"/>
      <c r="L25" s="56">
        <f>L27+L43</f>
        <v>0</v>
      </c>
      <c r="M25" s="24">
        <f>M27+M43</f>
        <v>9558144.9921160005</v>
      </c>
    </row>
    <row r="26" spans="1:14" x14ac:dyDescent="0.25">
      <c r="A26" s="23"/>
      <c r="B26" s="29"/>
      <c r="C26" s="29"/>
      <c r="D26" s="31"/>
      <c r="E26" s="29"/>
      <c r="F26" s="31"/>
      <c r="G26" s="31"/>
      <c r="H26" s="29"/>
      <c r="I26" s="42"/>
      <c r="J26" s="29"/>
      <c r="K26" s="29"/>
      <c r="L26" s="42"/>
      <c r="M26" s="107"/>
    </row>
    <row r="27" spans="1:14" x14ac:dyDescent="0.25">
      <c r="A27" s="43" t="s">
        <v>37</v>
      </c>
      <c r="B27" s="33">
        <f t="shared" ref="B27:G27" si="5">SUM(B28:B40)</f>
        <v>1083112.04</v>
      </c>
      <c r="C27" s="33">
        <f t="shared" si="5"/>
        <v>0</v>
      </c>
      <c r="D27" s="44">
        <f>SUM(D28:D41)</f>
        <v>4007000</v>
      </c>
      <c r="E27" s="33">
        <f t="shared" si="5"/>
        <v>0</v>
      </c>
      <c r="F27" s="45">
        <f t="shared" si="5"/>
        <v>0</v>
      </c>
      <c r="G27" s="45">
        <f t="shared" si="5"/>
        <v>0</v>
      </c>
      <c r="H27" s="46">
        <f>SUM(H28:H42)</f>
        <v>0</v>
      </c>
      <c r="I27" s="46">
        <f>SUM(I28:I42)</f>
        <v>-1307298.8678840001</v>
      </c>
      <c r="J27" s="40">
        <f>SUM(J28:J42)</f>
        <v>0</v>
      </c>
      <c r="K27" s="40"/>
      <c r="L27" s="46">
        <f>SUM(L28:L42)</f>
        <v>0</v>
      </c>
      <c r="M27" s="106">
        <f>SUM(M28:M42)</f>
        <v>3782813.1721160002</v>
      </c>
    </row>
    <row r="28" spans="1:14" x14ac:dyDescent="0.25">
      <c r="A28" s="8" t="s">
        <v>38</v>
      </c>
      <c r="B28" s="28">
        <f>+'[2]Library Service Conditional '!C23</f>
        <v>0</v>
      </c>
      <c r="C28" s="28">
        <f>+'[2]Library Service Conditional '!D23</f>
        <v>0</v>
      </c>
      <c r="D28" s="39">
        <f>+'[2]Library Service Conditional '!E23</f>
        <v>4007000</v>
      </c>
      <c r="E28" s="28">
        <f>+'[2]Library Service Conditional '!F23</f>
        <v>0</v>
      </c>
      <c r="F28" s="28">
        <f>+'[2]Library Service Conditional '!G23</f>
        <v>0</v>
      </c>
      <c r="G28" s="39">
        <f>+'[2]Library Service Conditional '!H23</f>
        <v>0</v>
      </c>
      <c r="H28" s="28">
        <f>+'[2]Library Service Conditional '!I23</f>
        <v>0</v>
      </c>
      <c r="I28" s="28">
        <f>+'[2]Library Service Conditional '!J23</f>
        <v>-1307298.8678840001</v>
      </c>
      <c r="J28" s="28">
        <f>+'[2]Library Service Conditional '!K23</f>
        <v>0</v>
      </c>
      <c r="K28" s="39"/>
      <c r="L28" s="36">
        <v>0</v>
      </c>
      <c r="M28" s="53">
        <f t="shared" ref="M28:M41" si="6">SUM(B28:L28)</f>
        <v>2699701.1321160002</v>
      </c>
    </row>
    <row r="29" spans="1:14" x14ac:dyDescent="0.25">
      <c r="A29" s="8" t="s">
        <v>39</v>
      </c>
      <c r="B29" s="32">
        <f>+ '[2]Proclaimed Roads'!C27</f>
        <v>0</v>
      </c>
      <c r="C29" s="32">
        <f>+ '[2]Proclaimed Roads'!D27</f>
        <v>0</v>
      </c>
      <c r="D29" s="47">
        <f>+ '[2]Proclaimed Roads'!E27</f>
        <v>0</v>
      </c>
      <c r="E29" s="35">
        <f>+ '[2]Proclaimed Roads'!F27</f>
        <v>0</v>
      </c>
      <c r="F29" s="32">
        <f>+ '[2]Proclaimed Roads'!G27</f>
        <v>0</v>
      </c>
      <c r="G29" s="104">
        <f>+ '[2]Proclaimed Roads'!H27</f>
        <v>0</v>
      </c>
      <c r="H29" s="35">
        <f>+ '[2]Proclaimed Roads'!I27</f>
        <v>0</v>
      </c>
      <c r="I29" s="35">
        <f>+ '[2]Proclaimed Roads'!J27</f>
        <v>0</v>
      </c>
      <c r="J29" s="32">
        <f>+ '[2]Proclaimed Roads'!K27</f>
        <v>0</v>
      </c>
      <c r="K29" s="104"/>
      <c r="L29" s="35">
        <f>+ '[2]Proclaimed Roads'!M27</f>
        <v>0</v>
      </c>
      <c r="M29" s="53">
        <f t="shared" si="6"/>
        <v>0</v>
      </c>
    </row>
    <row r="30" spans="1:14" x14ac:dyDescent="0.25">
      <c r="A30" s="8" t="s">
        <v>40</v>
      </c>
      <c r="B30" s="32">
        <f>+'[2]CDW Grant '!C28</f>
        <v>0</v>
      </c>
      <c r="C30" s="32">
        <f>+'[2]CDW Grant '!D28</f>
        <v>0</v>
      </c>
      <c r="D30" s="47">
        <f>+'[2]CDW Grant '!E28</f>
        <v>0</v>
      </c>
      <c r="E30" s="35">
        <f>+'[2]CDW Grant '!F28</f>
        <v>0</v>
      </c>
      <c r="F30" s="32">
        <f>+'[2]CDW Grant '!G28</f>
        <v>0</v>
      </c>
      <c r="G30" s="104">
        <f>+'[2]CDW Grant '!H28</f>
        <v>0</v>
      </c>
      <c r="H30" s="35">
        <f>+'[2]CDW Grant '!I28</f>
        <v>0</v>
      </c>
      <c r="I30" s="35">
        <f>+'[2]CDW Grant '!J28</f>
        <v>0</v>
      </c>
      <c r="J30" s="32">
        <f>+'[2]CDW Grant '!K28</f>
        <v>0</v>
      </c>
      <c r="K30" s="104"/>
      <c r="L30" s="35">
        <v>0</v>
      </c>
      <c r="M30" s="53">
        <f t="shared" si="6"/>
        <v>0</v>
      </c>
    </row>
    <row r="31" spans="1:14" x14ac:dyDescent="0.25">
      <c r="A31" s="8" t="s">
        <v>41</v>
      </c>
      <c r="B31" s="32">
        <f>'[2]Fin Man Capacity Building Gran '!C29</f>
        <v>710000</v>
      </c>
      <c r="C31" s="32">
        <f>'[2]Fin Man Capacity Building Gran '!D29</f>
        <v>0</v>
      </c>
      <c r="D31" s="32">
        <f>'[2]Fin Man Capacity Building Gran '!E29</f>
        <v>0</v>
      </c>
      <c r="E31" s="32">
        <f>'[2]Fin Man Capacity Building Gran '!F29</f>
        <v>0</v>
      </c>
      <c r="F31" s="32">
        <f>'[2]Fin Man Capacity Building Gran '!G29</f>
        <v>0</v>
      </c>
      <c r="G31" s="32">
        <f>'[2]Fin Man Capacity Building Gran '!H29</f>
        <v>0</v>
      </c>
      <c r="H31" s="32">
        <f>'[2]Fin Man Capacity Building Gran '!I29</f>
        <v>0</v>
      </c>
      <c r="I31" s="32">
        <f>'[2]Fin Man Capacity Building Gran '!J29</f>
        <v>0</v>
      </c>
      <c r="J31" s="32">
        <f>'[2]Fin Man Capacity Building Gran '!K29</f>
        <v>0</v>
      </c>
      <c r="K31" s="32">
        <f>'[2]Fin Man Capacity Building Gran '!L29</f>
        <v>0</v>
      </c>
      <c r="L31" s="35">
        <f>'[2]Fin Man Capacity Building Gran '!M29</f>
        <v>0</v>
      </c>
      <c r="M31" s="108">
        <f t="shared" si="6"/>
        <v>710000</v>
      </c>
    </row>
    <row r="32" spans="1:14" hidden="1" x14ac:dyDescent="0.25">
      <c r="A32" s="8" t="s">
        <v>42</v>
      </c>
      <c r="B32" s="32">
        <f>'[2]FMSG-MCM'!C29</f>
        <v>0</v>
      </c>
      <c r="C32" s="32">
        <f>'[2]FMSG-MCM'!D29</f>
        <v>0</v>
      </c>
      <c r="D32" s="104">
        <f>'[2]FMSG-MCM'!E29</f>
        <v>0</v>
      </c>
      <c r="E32" s="35">
        <f>'[2]FMSG-MCM'!F29</f>
        <v>0</v>
      </c>
      <c r="F32" s="35">
        <f>'[2]FMSG-MCM'!G29</f>
        <v>0</v>
      </c>
      <c r="G32" s="35">
        <f>'[2]FMSG-MCM'!H29</f>
        <v>0</v>
      </c>
      <c r="H32" s="35">
        <f>'[2]FMSG-MCM'!I29</f>
        <v>0</v>
      </c>
      <c r="I32" s="35">
        <f>'[2]FMSG-MCM'!J29</f>
        <v>0</v>
      </c>
      <c r="J32" s="35">
        <f>'[2]FMSG-MCM'!K29</f>
        <v>0</v>
      </c>
      <c r="K32" s="35">
        <f>'[2]FMSG-MCM'!L29</f>
        <v>0</v>
      </c>
      <c r="L32" s="35">
        <f>'[2]FMSG-MCM'!M29</f>
        <v>0</v>
      </c>
      <c r="M32" s="108">
        <f t="shared" si="6"/>
        <v>0</v>
      </c>
    </row>
    <row r="33" spans="1:13" hidden="1" x14ac:dyDescent="0.25">
      <c r="A33" s="8" t="s">
        <v>43</v>
      </c>
      <c r="B33" s="32">
        <v>0</v>
      </c>
      <c r="C33" s="32">
        <f>'[2]FMSG-Risk and Anti Fraud Projec'!D26</f>
        <v>0</v>
      </c>
      <c r="D33" s="104">
        <f>'[2]FMSG-Risk and Anti Fraud Projec'!E26</f>
        <v>0</v>
      </c>
      <c r="E33" s="35">
        <f>'[2]FMSG-Risk and Anti Fraud Projec'!F26</f>
        <v>0</v>
      </c>
      <c r="F33" s="35">
        <f>'[2]FMSG-Risk and Anti Fraud Projec'!G26</f>
        <v>0</v>
      </c>
      <c r="G33" s="35">
        <f>'[2]FMSG-Risk and Anti Fraud Projec'!H26</f>
        <v>0</v>
      </c>
      <c r="H33" s="35">
        <f>'[2]FMSG-Risk and Anti Fraud Projec'!I26</f>
        <v>0</v>
      </c>
      <c r="I33" s="35">
        <f>'[2]FMSG-Risk and Anti Fraud Projec'!J26</f>
        <v>0</v>
      </c>
      <c r="J33" s="35">
        <f>'[2]FMSG-Risk and Anti Fraud Projec'!K26</f>
        <v>0</v>
      </c>
      <c r="K33" s="35">
        <f>'[2]FMSG-Risk and Anti Fraud Projec'!L26</f>
        <v>0</v>
      </c>
      <c r="L33" s="35">
        <f>'[2]FMSG-Risk and Anti Fraud Projec'!M26</f>
        <v>0</v>
      </c>
      <c r="M33" s="108">
        <f t="shared" si="6"/>
        <v>0</v>
      </c>
    </row>
    <row r="34" spans="1:13" x14ac:dyDescent="0.25">
      <c r="A34" s="8" t="s">
        <v>44</v>
      </c>
      <c r="B34" s="32">
        <f>'[2]FMSG-mSCOA'!C29</f>
        <v>0</v>
      </c>
      <c r="C34" s="32">
        <f>'[2]FMSG-mSCOA'!D29</f>
        <v>0</v>
      </c>
      <c r="D34" s="104">
        <f>'[2]FMSG-mSCOA'!E29</f>
        <v>0</v>
      </c>
      <c r="E34" s="35">
        <f>'[2]FMSG-mSCOA'!F29</f>
        <v>0</v>
      </c>
      <c r="F34" s="35">
        <f>'[2]FMSG-mSCOA'!G29</f>
        <v>0</v>
      </c>
      <c r="G34" s="35">
        <f>'[2]FMSG-mSCOA'!H29</f>
        <v>0</v>
      </c>
      <c r="H34" s="35">
        <f>+'[2]FMSG-mSCOA'!L29</f>
        <v>0</v>
      </c>
      <c r="I34" s="35">
        <f>'[2]FMSG-mSCOA'!J29</f>
        <v>0</v>
      </c>
      <c r="J34" s="35">
        <f>'[2]FMSG-mSCOA'!K29</f>
        <v>0</v>
      </c>
      <c r="K34" s="35">
        <f>'[2]FMSG-mSCOA'!L29</f>
        <v>0</v>
      </c>
      <c r="L34" s="35">
        <v>0</v>
      </c>
      <c r="M34" s="108">
        <f t="shared" si="6"/>
        <v>0</v>
      </c>
    </row>
    <row r="35" spans="1:13" x14ac:dyDescent="0.25">
      <c r="A35" s="8" t="s">
        <v>45</v>
      </c>
      <c r="B35" s="32">
        <f>'[2]FMSG-Revenue'!C31</f>
        <v>0</v>
      </c>
      <c r="C35" s="32">
        <f>'[2]FMSG-Revenue'!D31</f>
        <v>0</v>
      </c>
      <c r="D35" s="32">
        <f>'[2]FMSG-Revenue'!E31</f>
        <v>0</v>
      </c>
      <c r="E35" s="32">
        <f>'[2]FMSG-Revenue'!F31</f>
        <v>0</v>
      </c>
      <c r="F35" s="32">
        <f>'[2]FMSG-Revenue'!G31</f>
        <v>0</v>
      </c>
      <c r="G35" s="32">
        <f>'[2]FMSG-Revenue'!H31</f>
        <v>0</v>
      </c>
      <c r="H35" s="32">
        <f>'[2]FMSG-Revenue'!I31</f>
        <v>0</v>
      </c>
      <c r="I35" s="32">
        <f>'[2]FMSG-Revenue'!J31</f>
        <v>0</v>
      </c>
      <c r="J35" s="32">
        <f>'[2]FMSG-Revenue'!K31</f>
        <v>0</v>
      </c>
      <c r="K35" s="32">
        <f>'[2]FMSG-Revenue'!L31</f>
        <v>0</v>
      </c>
      <c r="L35" s="35">
        <f>'[2]FMSG-Revenue'!M31</f>
        <v>0</v>
      </c>
      <c r="M35" s="108">
        <f t="shared" si="6"/>
        <v>0</v>
      </c>
    </row>
    <row r="36" spans="1:13" x14ac:dyDescent="0.25">
      <c r="A36" s="8" t="s">
        <v>46</v>
      </c>
      <c r="B36" s="32">
        <f>'[2]Thusong Centre'!C29</f>
        <v>83097</v>
      </c>
      <c r="C36" s="32">
        <f>'[2]Thusong Centre'!D29</f>
        <v>0</v>
      </c>
      <c r="D36" s="104">
        <f>'[2]Thusong Centre'!E29</f>
        <v>0</v>
      </c>
      <c r="E36" s="35">
        <f>'[2]Thusong Centre'!F29</f>
        <v>0</v>
      </c>
      <c r="F36" s="35">
        <f>'[2]Thusong Centre'!G29</f>
        <v>0</v>
      </c>
      <c r="G36" s="35">
        <f>'[2]Thusong Centre'!H29</f>
        <v>0</v>
      </c>
      <c r="H36" s="35">
        <f>'[2]Thusong Centre'!I29</f>
        <v>0</v>
      </c>
      <c r="I36" s="35">
        <f>'[2]Thusong Centre'!J29</f>
        <v>0</v>
      </c>
      <c r="J36" s="35">
        <f>'[2]Thusong Centre'!K29</f>
        <v>0</v>
      </c>
      <c r="K36" s="35">
        <f>'[2]Thusong Centre'!L29</f>
        <v>0</v>
      </c>
      <c r="L36" s="35"/>
      <c r="M36" s="53">
        <f t="shared" si="6"/>
        <v>83097</v>
      </c>
    </row>
    <row r="37" spans="1:13" x14ac:dyDescent="0.25">
      <c r="A37" s="8" t="s">
        <v>47</v>
      </c>
      <c r="B37" s="32">
        <f>'[2]PT Disaster Management-COVID 19'!C29</f>
        <v>0</v>
      </c>
      <c r="C37" s="32">
        <f>'[2]PT Disaster Management-COVID 19'!D29</f>
        <v>0</v>
      </c>
      <c r="D37" s="32">
        <f>'[2]PT Disaster Management-COVID 19'!E29</f>
        <v>0</v>
      </c>
      <c r="E37" s="32">
        <f>'[2]PT Disaster Management-COVID 19'!F29</f>
        <v>0</v>
      </c>
      <c r="F37" s="32">
        <f>'[2]PT Disaster Management-COVID 19'!G29</f>
        <v>0</v>
      </c>
      <c r="G37" s="32">
        <f>'[2]PT Disaster Management-COVID 19'!H29</f>
        <v>0</v>
      </c>
      <c r="H37" s="32">
        <f>'[2]PT Disaster Management-COVID 19'!I29</f>
        <v>0</v>
      </c>
      <c r="I37" s="32">
        <f>'[2]PT Disaster Management-COVID 19'!J29</f>
        <v>0</v>
      </c>
      <c r="J37" s="32">
        <f>'[2]PT Disaster Management-COVID 19'!K29</f>
        <v>0</v>
      </c>
      <c r="K37" s="32">
        <f>'[2]PT Disaster Management-COVID 19'!L29</f>
        <v>0</v>
      </c>
      <c r="L37" s="32">
        <f>'[2]PT Disaster Management-COVID 19'!M29</f>
        <v>0</v>
      </c>
      <c r="M37" s="53">
        <f>'[2]PT Disaster Management-COVID 19'!N29</f>
        <v>0</v>
      </c>
    </row>
    <row r="38" spans="1:13" x14ac:dyDescent="0.25">
      <c r="A38" s="48" t="s">
        <v>48</v>
      </c>
      <c r="B38" s="32">
        <f>'[2]Municipal Acc and Capacity Buil'!C29</f>
        <v>239175.04000000001</v>
      </c>
      <c r="C38" s="32">
        <f>'[2]Municipal Acc and Capacity Buil'!D29</f>
        <v>0</v>
      </c>
      <c r="D38" s="32">
        <f>'[2]Municipal Acc and Capacity Buil'!E29</f>
        <v>0</v>
      </c>
      <c r="E38" s="32">
        <f>'[2]Municipal Acc and Capacity Buil'!F29</f>
        <v>0</v>
      </c>
      <c r="F38" s="32">
        <f>'[2]Municipal Acc and Capacity Buil'!G29</f>
        <v>0</v>
      </c>
      <c r="G38" s="32">
        <f>'[2]Municipal Acc and Capacity Buil'!H29</f>
        <v>0</v>
      </c>
      <c r="H38" s="32">
        <f>'[2]Municipal Acc and Capacity Buil'!I29</f>
        <v>0</v>
      </c>
      <c r="I38" s="32">
        <f>'[2]Municipal Acc and Capacity Buil'!J29</f>
        <v>0</v>
      </c>
      <c r="J38" s="32">
        <f>'[2]Municipal Acc and Capacity Buil'!K29</f>
        <v>0</v>
      </c>
      <c r="K38" s="32">
        <f>'[2]Municipal Acc and Capacity Buil'!L29</f>
        <v>0</v>
      </c>
      <c r="L38" s="32">
        <f>'[2]Municipal Acc and Capacity Buil'!M29</f>
        <v>0</v>
      </c>
      <c r="M38" s="53">
        <f>'[2]Municipal Acc and Capacity Buil'!N29</f>
        <v>239175.04000000001</v>
      </c>
    </row>
    <row r="39" spans="1:13" x14ac:dyDescent="0.25">
      <c r="A39" s="8" t="s">
        <v>49</v>
      </c>
      <c r="B39" s="32">
        <f>'[2]RSEP Projects'!C29</f>
        <v>0</v>
      </c>
      <c r="C39" s="32">
        <f>+'[2]RSEP Projects'!D29</f>
        <v>0</v>
      </c>
      <c r="D39" s="104">
        <f>'[2]RSEP Projects'!E29</f>
        <v>0</v>
      </c>
      <c r="E39" s="35">
        <f>'[2]RSEP Projects'!F29</f>
        <v>0</v>
      </c>
      <c r="F39" s="35">
        <f>'[2]RSEP Projects'!G29</f>
        <v>0</v>
      </c>
      <c r="G39" s="35">
        <f>'[2]RSEP Projects'!H29</f>
        <v>0</v>
      </c>
      <c r="H39" s="35">
        <f>'[2]RSEP Projects'!I29</f>
        <v>0</v>
      </c>
      <c r="I39" s="35">
        <f>'[2]RSEP Projects'!J29</f>
        <v>0</v>
      </c>
      <c r="J39" s="35">
        <f>'[2]RSEP Projects'!K29</f>
        <v>0</v>
      </c>
      <c r="K39" s="35">
        <f>'[2]RSEP Projects'!L29</f>
        <v>0</v>
      </c>
      <c r="L39" s="35"/>
      <c r="M39" s="53">
        <f t="shared" si="6"/>
        <v>0</v>
      </c>
    </row>
    <row r="40" spans="1:13" x14ac:dyDescent="0.25">
      <c r="A40" s="8" t="s">
        <v>50</v>
      </c>
      <c r="B40" s="34">
        <f>'[2]Local Government Graduate Inter'!C29</f>
        <v>50840</v>
      </c>
      <c r="C40" s="34">
        <f>'[2]Local Government Graduate Inter'!D29</f>
        <v>0</v>
      </c>
      <c r="D40" s="34">
        <f>'[2]Local Government Graduate Inter'!E29</f>
        <v>0</v>
      </c>
      <c r="E40" s="34">
        <f>'[2]Local Government Graduate Inter'!F29</f>
        <v>0</v>
      </c>
      <c r="F40" s="34">
        <f>'[2]Local Government Graduate Inter'!G29</f>
        <v>0</v>
      </c>
      <c r="G40" s="34">
        <f>'[2]Local Government Graduate Inter'!H29</f>
        <v>0</v>
      </c>
      <c r="H40" s="34">
        <f>'[2]Local Government Graduate Inter'!I29</f>
        <v>0</v>
      </c>
      <c r="I40" s="34">
        <f>'[2]Local Government Graduate Inter'!J29</f>
        <v>0</v>
      </c>
      <c r="J40" s="34">
        <f>'[2]Local Government Graduate Inter'!K29</f>
        <v>0</v>
      </c>
      <c r="K40" s="34">
        <f>'[2]Local Government Graduate Inter'!L29</f>
        <v>0</v>
      </c>
      <c r="L40" s="49">
        <v>0</v>
      </c>
      <c r="M40" s="55">
        <f t="shared" si="6"/>
        <v>50840</v>
      </c>
    </row>
    <row r="41" spans="1:13" hidden="1" x14ac:dyDescent="0.25">
      <c r="A41" s="8" t="s">
        <v>48</v>
      </c>
      <c r="B41" s="34">
        <f>'[2]Municipal Service Delivery '!C29</f>
        <v>0</v>
      </c>
      <c r="C41" s="34">
        <f>'[2]Municipal Service Delivery '!D29</f>
        <v>0</v>
      </c>
      <c r="D41" s="34">
        <f>'[2]Municipal Service Delivery '!E29</f>
        <v>0</v>
      </c>
      <c r="E41" s="34">
        <f>'[2]Municipal Service Delivery '!F29</f>
        <v>0</v>
      </c>
      <c r="F41" s="34">
        <f>'[2]Municipal Service Delivery '!G29</f>
        <v>0</v>
      </c>
      <c r="G41" s="34">
        <f>'[2]Municipal Service Delivery '!H29</f>
        <v>0</v>
      </c>
      <c r="H41" s="34">
        <f>'[2]Municipal Service Delivery '!I29</f>
        <v>0</v>
      </c>
      <c r="I41" s="34">
        <f>'[2]Municipal Service Delivery '!J29</f>
        <v>0</v>
      </c>
      <c r="J41" s="34">
        <f>'[2]Municipal Service Delivery '!K29</f>
        <v>0</v>
      </c>
      <c r="K41" s="34">
        <f>'[2]Municipal Service Delivery '!L29</f>
        <v>0</v>
      </c>
      <c r="L41" s="49">
        <f>'[2]Municipal Service Delivery '!M29</f>
        <v>0</v>
      </c>
      <c r="M41" s="55">
        <f t="shared" si="6"/>
        <v>0</v>
      </c>
    </row>
    <row r="42" spans="1:13" x14ac:dyDescent="0.25">
      <c r="A42" s="8"/>
      <c r="B42" s="104"/>
      <c r="C42" s="104"/>
      <c r="D42" s="104"/>
      <c r="E42" s="104"/>
      <c r="F42" s="104"/>
      <c r="G42" s="104"/>
      <c r="H42" s="56"/>
      <c r="I42" s="104"/>
      <c r="J42" s="56"/>
      <c r="K42" s="56"/>
      <c r="L42" s="56"/>
      <c r="M42" s="19"/>
    </row>
    <row r="43" spans="1:13" x14ac:dyDescent="0.25">
      <c r="A43" s="43" t="s">
        <v>51</v>
      </c>
      <c r="B43" s="104">
        <f t="shared" ref="B43:J43" si="7">SUM(B44:B47)</f>
        <v>5775331.8200000003</v>
      </c>
      <c r="C43" s="104">
        <f t="shared" si="7"/>
        <v>0</v>
      </c>
      <c r="D43" s="104">
        <f t="shared" si="7"/>
        <v>0</v>
      </c>
      <c r="E43" s="104">
        <f t="shared" si="7"/>
        <v>0</v>
      </c>
      <c r="F43" s="104">
        <f t="shared" si="7"/>
        <v>0</v>
      </c>
      <c r="G43" s="104">
        <f t="shared" si="7"/>
        <v>0</v>
      </c>
      <c r="H43" s="104">
        <f t="shared" si="7"/>
        <v>0</v>
      </c>
      <c r="I43" s="104">
        <f t="shared" si="7"/>
        <v>0</v>
      </c>
      <c r="J43" s="104">
        <f t="shared" si="7"/>
        <v>0</v>
      </c>
      <c r="K43" s="56"/>
      <c r="L43" s="56">
        <f>SUM(L44:L47)</f>
        <v>0</v>
      </c>
      <c r="M43" s="50">
        <f>SUM(M44:M47)</f>
        <v>5775331.8200000003</v>
      </c>
    </row>
    <row r="44" spans="1:13" x14ac:dyDescent="0.25">
      <c r="A44" s="51" t="s">
        <v>52</v>
      </c>
      <c r="B44" s="28"/>
      <c r="C44" s="28"/>
      <c r="D44" s="28"/>
      <c r="E44" s="28"/>
      <c r="F44" s="39"/>
      <c r="G44" s="42"/>
      <c r="H44" s="29"/>
      <c r="I44" s="29"/>
      <c r="J44" s="29"/>
      <c r="K44" s="29"/>
      <c r="L44" s="31">
        <v>0</v>
      </c>
      <c r="M44" s="52"/>
    </row>
    <row r="45" spans="1:13" ht="21" customHeight="1" x14ac:dyDescent="0.25">
      <c r="A45" s="8" t="s">
        <v>53</v>
      </c>
      <c r="B45" s="32">
        <f>+'[2]Avian Park 439 Houses'!C24</f>
        <v>2039797.06</v>
      </c>
      <c r="C45" s="32">
        <f>+'[2]Avian Park 439 Houses'!D24</f>
        <v>0</v>
      </c>
      <c r="D45" s="32">
        <f>+'[2]Avian Park 439 Houses'!E24</f>
        <v>0</v>
      </c>
      <c r="E45" s="32">
        <f>+'[2]Avian Park 439 Houses'!F24</f>
        <v>0</v>
      </c>
      <c r="F45" s="32">
        <f>+'[2]Avian Park 439 Houses'!G24</f>
        <v>0</v>
      </c>
      <c r="G45" s="32">
        <f>+'[2]Avian Park 439 Houses'!H24</f>
        <v>0</v>
      </c>
      <c r="H45" s="32">
        <f>+'[2]Avian Park 439 Houses'!I24</f>
        <v>0</v>
      </c>
      <c r="I45" s="32">
        <f>+'[2]Avian Park 439 Houses'!J24</f>
        <v>0</v>
      </c>
      <c r="J45" s="32">
        <f>+'[2]Avian Park 439 Houses'!K24</f>
        <v>0</v>
      </c>
      <c r="K45" s="33"/>
      <c r="L45" s="47">
        <v>0</v>
      </c>
      <c r="M45" s="53">
        <f t="shared" ref="M45" si="8">SUM(B45:L45)</f>
        <v>2039797.06</v>
      </c>
    </row>
    <row r="46" spans="1:13" x14ac:dyDescent="0.25">
      <c r="A46" s="54" t="s">
        <v>54</v>
      </c>
      <c r="B46" s="47">
        <f>'[2]Title Deeds'!C30</f>
        <v>3735534.76</v>
      </c>
      <c r="C46" s="32">
        <f>'[2]Title Deeds'!D30</f>
        <v>0</v>
      </c>
      <c r="D46" s="32">
        <f>'[2]Title Deeds'!E30</f>
        <v>0</v>
      </c>
      <c r="E46" s="32">
        <f>'[2]Title Deeds'!F30</f>
        <v>0</v>
      </c>
      <c r="F46" s="32">
        <f>'[2]Title Deeds'!G30</f>
        <v>0</v>
      </c>
      <c r="G46" s="32">
        <f>'[2]Title Deeds'!H30</f>
        <v>0</v>
      </c>
      <c r="H46" s="32">
        <f>'[2]Title Deeds'!I30</f>
        <v>0</v>
      </c>
      <c r="I46" s="32">
        <f>'[2]Title Deeds'!J30</f>
        <v>0</v>
      </c>
      <c r="J46" s="32">
        <f>'[2]Title Deeds'!K30</f>
        <v>0</v>
      </c>
      <c r="K46" s="104">
        <f>'[2]Title Deeds'!L30</f>
        <v>0</v>
      </c>
      <c r="L46" s="47">
        <f>'[2]Title Deeds'!M30</f>
        <v>0</v>
      </c>
      <c r="M46" s="53">
        <f>'[2]Title Deeds'!N30</f>
        <v>3735534.76</v>
      </c>
    </row>
    <row r="47" spans="1:13" x14ac:dyDescent="0.25">
      <c r="A47" s="8" t="s">
        <v>55</v>
      </c>
      <c r="B47" s="34">
        <f>[2]Transhex!C25</f>
        <v>0</v>
      </c>
      <c r="C47" s="34">
        <f>[2]Transhex!D25</f>
        <v>0</v>
      </c>
      <c r="D47" s="34">
        <f>[2]Transhex!E25</f>
        <v>0</v>
      </c>
      <c r="E47" s="34">
        <f>[2]Transhex!F25</f>
        <v>0</v>
      </c>
      <c r="F47" s="34">
        <f>[2]Transhex!G25</f>
        <v>0</v>
      </c>
      <c r="G47" s="34">
        <f>[2]Transhex!H25</f>
        <v>0</v>
      </c>
      <c r="H47" s="34">
        <f>[2]Transhex!I25</f>
        <v>0</v>
      </c>
      <c r="I47" s="34">
        <f>[2]Transhex!J25</f>
        <v>0</v>
      </c>
      <c r="J47" s="34">
        <f>[2]Transhex!K25</f>
        <v>0</v>
      </c>
      <c r="K47" s="34">
        <f>[2]Transhex!L25</f>
        <v>0</v>
      </c>
      <c r="L47" s="34">
        <f>[2]Transhex!M25</f>
        <v>0</v>
      </c>
      <c r="M47" s="55">
        <f>[2]Transhex!N25</f>
        <v>0</v>
      </c>
    </row>
    <row r="48" spans="1:13" ht="21" customHeight="1" x14ac:dyDescent="0.25">
      <c r="A48" s="8"/>
      <c r="B48" s="56"/>
      <c r="C48" s="104"/>
      <c r="D48" s="104"/>
      <c r="E48" s="104"/>
      <c r="F48" s="104"/>
      <c r="G48" s="56"/>
      <c r="H48" s="56"/>
      <c r="I48" s="56"/>
      <c r="J48" s="56"/>
      <c r="K48" s="56"/>
      <c r="L48" s="56"/>
      <c r="M48" s="19"/>
    </row>
    <row r="49" spans="1:13" x14ac:dyDescent="0.25">
      <c r="A49" s="23" t="s">
        <v>31</v>
      </c>
      <c r="B49" s="56">
        <f t="shared" ref="B49:M49" si="9">B51+B56</f>
        <v>7547211.2999999998</v>
      </c>
      <c r="C49" s="56">
        <f t="shared" si="9"/>
        <v>0</v>
      </c>
      <c r="D49" s="56">
        <f t="shared" si="9"/>
        <v>100000</v>
      </c>
      <c r="E49" s="56">
        <f t="shared" si="9"/>
        <v>0</v>
      </c>
      <c r="F49" s="56">
        <f t="shared" si="9"/>
        <v>0</v>
      </c>
      <c r="G49" s="56">
        <f t="shared" si="9"/>
        <v>0</v>
      </c>
      <c r="H49" s="56">
        <f t="shared" si="9"/>
        <v>0</v>
      </c>
      <c r="I49" s="56">
        <f t="shared" si="9"/>
        <v>0</v>
      </c>
      <c r="J49" s="56">
        <f>J51+J56</f>
        <v>0</v>
      </c>
      <c r="K49" s="56">
        <f t="shared" si="9"/>
        <v>0</v>
      </c>
      <c r="L49" s="56">
        <f t="shared" si="9"/>
        <v>0</v>
      </c>
      <c r="M49" s="24">
        <f t="shared" si="9"/>
        <v>7647211.2999999998</v>
      </c>
    </row>
    <row r="50" spans="1:13" x14ac:dyDescent="0.25">
      <c r="A50" s="8"/>
      <c r="B50" s="56"/>
      <c r="C50" s="104"/>
      <c r="D50" s="104"/>
      <c r="E50" s="104"/>
      <c r="F50" s="104"/>
      <c r="G50" s="56"/>
      <c r="H50" s="56"/>
      <c r="I50" s="56"/>
      <c r="J50" s="56"/>
      <c r="K50" s="56"/>
      <c r="L50" s="56"/>
      <c r="M50" s="19"/>
    </row>
    <row r="51" spans="1:13" x14ac:dyDescent="0.25">
      <c r="A51" s="23" t="s">
        <v>5</v>
      </c>
      <c r="B51" s="56">
        <f t="shared" ref="B51:M51" si="10">SUM(B52:B54)</f>
        <v>1445036.83</v>
      </c>
      <c r="C51" s="56">
        <f t="shared" si="10"/>
        <v>0</v>
      </c>
      <c r="D51" s="56">
        <f t="shared" si="10"/>
        <v>100000</v>
      </c>
      <c r="E51" s="56">
        <f t="shared" si="10"/>
        <v>0</v>
      </c>
      <c r="F51" s="56">
        <f t="shared" si="10"/>
        <v>0</v>
      </c>
      <c r="G51" s="56">
        <f t="shared" si="10"/>
        <v>0</v>
      </c>
      <c r="H51" s="56">
        <f t="shared" si="10"/>
        <v>0</v>
      </c>
      <c r="I51" s="56">
        <f t="shared" si="10"/>
        <v>0</v>
      </c>
      <c r="J51" s="56">
        <f>SUM(J52:J54)</f>
        <v>0</v>
      </c>
      <c r="K51" s="56">
        <f t="shared" si="10"/>
        <v>0</v>
      </c>
      <c r="L51" s="56">
        <f t="shared" si="10"/>
        <v>0</v>
      </c>
      <c r="M51" s="24">
        <f t="shared" si="10"/>
        <v>1545036.83</v>
      </c>
    </row>
    <row r="52" spans="1:13" x14ac:dyDescent="0.25">
      <c r="A52" s="8"/>
      <c r="B52" s="57"/>
      <c r="C52" s="57"/>
      <c r="D52" s="57"/>
      <c r="E52" s="57"/>
      <c r="F52" s="57"/>
      <c r="G52" s="25"/>
      <c r="H52" s="25"/>
      <c r="I52" s="25"/>
      <c r="J52" s="25"/>
      <c r="K52" s="25"/>
      <c r="L52" s="25"/>
      <c r="M52" s="59"/>
    </row>
    <row r="53" spans="1:13" x14ac:dyDescent="0.25">
      <c r="A53" s="8" t="s">
        <v>56</v>
      </c>
      <c r="B53" s="32">
        <f>[2]RSEP!C23</f>
        <v>1445036.83</v>
      </c>
      <c r="C53" s="32">
        <f>+[2]RSEP!D23</f>
        <v>0</v>
      </c>
      <c r="D53" s="32">
        <f>+[2]RSEP!E23</f>
        <v>0</v>
      </c>
      <c r="E53" s="32">
        <f>+[2]RSEP!F23</f>
        <v>0</v>
      </c>
      <c r="F53" s="32">
        <f>+[2]RSEP!G23</f>
        <v>0</v>
      </c>
      <c r="G53" s="32">
        <f>+[2]RSEP!H23</f>
        <v>0</v>
      </c>
      <c r="H53" s="32">
        <f>+[2]RSEP!I23</f>
        <v>0</v>
      </c>
      <c r="I53" s="32">
        <f>+[2]RSEP!J23</f>
        <v>0</v>
      </c>
      <c r="J53" s="32">
        <f>+[2]RSEP!K23</f>
        <v>0</v>
      </c>
      <c r="K53" s="32">
        <f>+[2]RSEP!L23</f>
        <v>0</v>
      </c>
      <c r="L53" s="35">
        <v>0</v>
      </c>
      <c r="M53" s="53">
        <f>SUM(B53:L53)</f>
        <v>1445036.83</v>
      </c>
    </row>
    <row r="54" spans="1:13" ht="21.75" customHeight="1" x14ac:dyDescent="0.25">
      <c r="A54" s="8" t="s">
        <v>57</v>
      </c>
      <c r="B54" s="34">
        <f>'[2]Library Service Conditional'!C23</f>
        <v>0</v>
      </c>
      <c r="C54" s="34">
        <f>'[2]Library Service Conditional'!D23</f>
        <v>0</v>
      </c>
      <c r="D54" s="34">
        <f>'[2]Library Service Conditional'!E23</f>
        <v>100000</v>
      </c>
      <c r="E54" s="34">
        <f>'[2]Library Service Conditional'!F23</f>
        <v>0</v>
      </c>
      <c r="F54" s="34">
        <f>'[2]Library Service Conditional'!G23</f>
        <v>0</v>
      </c>
      <c r="G54" s="34">
        <f>'[2]Library Service Conditional'!H23</f>
        <v>0</v>
      </c>
      <c r="H54" s="34">
        <f>'[2]Library Service Conditional'!I23</f>
        <v>0</v>
      </c>
      <c r="I54" s="34">
        <f>'[2]Library Service Conditional'!J23</f>
        <v>0</v>
      </c>
      <c r="J54" s="34">
        <f>'[2]Library Service Conditional'!K23</f>
        <v>0</v>
      </c>
      <c r="K54" s="34">
        <f>'[2]Library Service Conditional'!L23</f>
        <v>0</v>
      </c>
      <c r="L54" s="34">
        <f>'[2]Library Service Conditional'!M23</f>
        <v>0</v>
      </c>
      <c r="M54" s="55">
        <f>'[2]Library Service Conditional'!N23</f>
        <v>100000</v>
      </c>
    </row>
    <row r="55" spans="1:13" ht="21.75" customHeight="1" x14ac:dyDescent="0.25">
      <c r="A55" s="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19"/>
    </row>
    <row r="56" spans="1:13" ht="21.75" customHeight="1" x14ac:dyDescent="0.25">
      <c r="A56" s="23" t="s">
        <v>58</v>
      </c>
      <c r="B56" s="57">
        <f t="shared" ref="B56:M56" si="11">SUM(B57:B57)</f>
        <v>6102174.4699999997</v>
      </c>
      <c r="C56" s="57">
        <f t="shared" si="11"/>
        <v>0</v>
      </c>
      <c r="D56" s="57">
        <f t="shared" si="11"/>
        <v>0</v>
      </c>
      <c r="E56" s="57">
        <f t="shared" si="11"/>
        <v>0</v>
      </c>
      <c r="F56" s="57">
        <f t="shared" si="11"/>
        <v>0</v>
      </c>
      <c r="G56" s="57">
        <f t="shared" si="11"/>
        <v>0</v>
      </c>
      <c r="H56" s="57">
        <f t="shared" si="11"/>
        <v>0</v>
      </c>
      <c r="I56" s="57">
        <f t="shared" si="11"/>
        <v>0</v>
      </c>
      <c r="J56" s="57">
        <f t="shared" si="11"/>
        <v>0</v>
      </c>
      <c r="K56" s="57">
        <f t="shared" si="11"/>
        <v>0</v>
      </c>
      <c r="L56" s="57">
        <f t="shared" si="11"/>
        <v>0</v>
      </c>
      <c r="M56" s="59">
        <f t="shared" si="11"/>
        <v>6102174.4699999997</v>
      </c>
    </row>
    <row r="57" spans="1:13" x14ac:dyDescent="0.25">
      <c r="A57" s="8" t="s">
        <v>59</v>
      </c>
      <c r="B57" s="60">
        <f>'[2]Housing Transhex'!C23</f>
        <v>6102174.4699999997</v>
      </c>
      <c r="C57" s="60">
        <f>'[2]Housing Transhex'!D23</f>
        <v>0</v>
      </c>
      <c r="D57" s="60">
        <f>'[2]Housing Transhex'!E23</f>
        <v>0</v>
      </c>
      <c r="E57" s="60">
        <f>'[2]Housing Transhex'!F23</f>
        <v>0</v>
      </c>
      <c r="F57" s="60">
        <f>'[2]Housing Transhex'!G23</f>
        <v>0</v>
      </c>
      <c r="G57" s="60">
        <f>'[2]Housing Transhex'!H23</f>
        <v>0</v>
      </c>
      <c r="H57" s="60">
        <f>'[2]Housing Transhex'!I23</f>
        <v>0</v>
      </c>
      <c r="I57" s="60">
        <f>'[2]Housing Transhex'!J23</f>
        <v>0</v>
      </c>
      <c r="J57" s="60">
        <f>'[2]Housing Transhex'!K23</f>
        <v>0</v>
      </c>
      <c r="K57" s="60">
        <f>'[2]Housing Transhex'!L23</f>
        <v>0</v>
      </c>
      <c r="L57" s="60">
        <f>'[2]Housing Transhex'!M23</f>
        <v>0</v>
      </c>
      <c r="M57" s="72">
        <f>'[2]Housing Transhex'!N23</f>
        <v>6102174.4699999997</v>
      </c>
    </row>
    <row r="58" spans="1:13" x14ac:dyDescent="0.25">
      <c r="A58" s="8"/>
      <c r="B58" s="56"/>
      <c r="C58" s="104"/>
      <c r="D58" s="104"/>
      <c r="E58" s="104"/>
      <c r="F58" s="104"/>
      <c r="G58" s="56"/>
      <c r="H58" s="56"/>
      <c r="I58" s="56"/>
      <c r="J58" s="56"/>
      <c r="K58" s="56"/>
      <c r="L58" s="56"/>
      <c r="M58" s="19"/>
    </row>
    <row r="59" spans="1:13" x14ac:dyDescent="0.25">
      <c r="A59" s="61" t="s">
        <v>60</v>
      </c>
      <c r="B59" s="102">
        <f t="shared" ref="B59:M59" si="12">B61+B64</f>
        <v>1001075.6200000001</v>
      </c>
      <c r="C59" s="102">
        <f t="shared" si="12"/>
        <v>0</v>
      </c>
      <c r="D59" s="102">
        <f>D61+D65</f>
        <v>0</v>
      </c>
      <c r="E59" s="102">
        <f t="shared" si="12"/>
        <v>0</v>
      </c>
      <c r="F59" s="102">
        <f t="shared" si="12"/>
        <v>0</v>
      </c>
      <c r="G59" s="102">
        <f t="shared" si="12"/>
        <v>0</v>
      </c>
      <c r="H59" s="102">
        <f t="shared" si="12"/>
        <v>0</v>
      </c>
      <c r="I59" s="102">
        <f t="shared" si="12"/>
        <v>0</v>
      </c>
      <c r="J59" s="102">
        <f t="shared" si="12"/>
        <v>0</v>
      </c>
      <c r="K59" s="102">
        <f t="shared" si="12"/>
        <v>0</v>
      </c>
      <c r="L59" s="102">
        <f t="shared" si="12"/>
        <v>0</v>
      </c>
      <c r="M59" s="22">
        <f t="shared" si="12"/>
        <v>1001075.6200000001</v>
      </c>
    </row>
    <row r="60" spans="1:13" x14ac:dyDescent="0.25">
      <c r="A60" s="23"/>
      <c r="B60" s="56"/>
      <c r="C60" s="104"/>
      <c r="D60" s="104"/>
      <c r="E60" s="104"/>
      <c r="F60" s="104"/>
      <c r="G60" s="56"/>
      <c r="H60" s="56"/>
      <c r="I60" s="56"/>
      <c r="J60" s="56"/>
      <c r="K60" s="56"/>
      <c r="L60" s="56"/>
      <c r="M60" s="19"/>
    </row>
    <row r="61" spans="1:13" x14ac:dyDescent="0.25">
      <c r="A61" s="23" t="s">
        <v>26</v>
      </c>
      <c r="B61" s="56">
        <f t="shared" ref="B61:M61" si="13">SUM(B62:B62)</f>
        <v>572320.62000000011</v>
      </c>
      <c r="C61" s="56">
        <f t="shared" si="13"/>
        <v>0</v>
      </c>
      <c r="D61" s="56">
        <f t="shared" si="13"/>
        <v>0</v>
      </c>
      <c r="E61" s="56">
        <f t="shared" si="13"/>
        <v>0</v>
      </c>
      <c r="F61" s="56">
        <f t="shared" si="13"/>
        <v>0</v>
      </c>
      <c r="G61" s="56">
        <f t="shared" si="13"/>
        <v>0</v>
      </c>
      <c r="H61" s="56">
        <f t="shared" si="13"/>
        <v>0</v>
      </c>
      <c r="I61" s="56">
        <f t="shared" si="13"/>
        <v>0</v>
      </c>
      <c r="J61" s="56">
        <f t="shared" si="13"/>
        <v>0</v>
      </c>
      <c r="K61" s="56">
        <f t="shared" si="13"/>
        <v>0</v>
      </c>
      <c r="L61" s="56">
        <f t="shared" si="13"/>
        <v>0</v>
      </c>
      <c r="M61" s="24">
        <f t="shared" si="13"/>
        <v>572320.62000000011</v>
      </c>
    </row>
    <row r="62" spans="1:13" x14ac:dyDescent="0.25">
      <c r="A62" s="8" t="s">
        <v>61</v>
      </c>
      <c r="B62" s="60">
        <f>+'[2]Cape Winelands District Mun'!C37</f>
        <v>572320.62000000011</v>
      </c>
      <c r="C62" s="60">
        <f>+'[2]Cape Winelands District Mun'!D37</f>
        <v>0</v>
      </c>
      <c r="D62" s="60">
        <f>+'[2]Cape Winelands District Mun'!E37</f>
        <v>0</v>
      </c>
      <c r="E62" s="60">
        <f>+'[2]Cape Winelands District Mun'!F37</f>
        <v>0</v>
      </c>
      <c r="F62" s="60">
        <f>+'[2]Cape Winelands District Mun'!G37</f>
        <v>0</v>
      </c>
      <c r="G62" s="60">
        <f>+'[2]Cape Winelands District Mun'!H37</f>
        <v>0</v>
      </c>
      <c r="H62" s="60">
        <f>+'[2]Cape Winelands District Mun'!I37</f>
        <v>0</v>
      </c>
      <c r="I62" s="60">
        <f>+'[2]Cape Winelands District Mun'!J37</f>
        <v>0</v>
      </c>
      <c r="J62" s="60">
        <f>+'[2]Cape Winelands District Mun'!K37</f>
        <v>0</v>
      </c>
      <c r="K62" s="60">
        <f>+'[2]Cape Winelands District Mun'!L37</f>
        <v>0</v>
      </c>
      <c r="L62" s="60">
        <f>+'[2]Cape Winelands District Mun'!M37</f>
        <v>0</v>
      </c>
      <c r="M62" s="72">
        <f>+'[2]Cape Winelands District Mun'!N37</f>
        <v>572320.62000000011</v>
      </c>
    </row>
    <row r="63" spans="1:13" x14ac:dyDescent="0.25">
      <c r="A63" s="8"/>
      <c r="B63" s="56"/>
      <c r="C63" s="104"/>
      <c r="D63" s="104"/>
      <c r="E63" s="104"/>
      <c r="F63" s="104"/>
      <c r="G63" s="56"/>
      <c r="H63" s="56"/>
      <c r="I63" s="56">
        <v>0</v>
      </c>
      <c r="J63" s="56"/>
      <c r="K63" s="56"/>
      <c r="L63" s="56"/>
      <c r="M63" s="19"/>
    </row>
    <row r="64" spans="1:13" x14ac:dyDescent="0.25">
      <c r="A64" s="23" t="s">
        <v>31</v>
      </c>
      <c r="B64" s="56">
        <f t="shared" ref="B64:M64" si="14">SUM(B65:B65)</f>
        <v>428755</v>
      </c>
      <c r="C64" s="56">
        <f t="shared" si="14"/>
        <v>0</v>
      </c>
      <c r="D64" s="56">
        <v>0</v>
      </c>
      <c r="E64" s="56">
        <f t="shared" si="14"/>
        <v>0</v>
      </c>
      <c r="F64" s="56">
        <f t="shared" si="14"/>
        <v>0</v>
      </c>
      <c r="G64" s="56">
        <f t="shared" si="14"/>
        <v>0</v>
      </c>
      <c r="H64" s="56">
        <f t="shared" si="14"/>
        <v>0</v>
      </c>
      <c r="I64" s="56">
        <f t="shared" si="14"/>
        <v>0</v>
      </c>
      <c r="J64" s="56">
        <f t="shared" si="14"/>
        <v>0</v>
      </c>
      <c r="K64" s="56">
        <f t="shared" si="14"/>
        <v>0</v>
      </c>
      <c r="L64" s="56">
        <f t="shared" si="14"/>
        <v>0</v>
      </c>
      <c r="M64" s="24">
        <f t="shared" si="14"/>
        <v>428755</v>
      </c>
    </row>
    <row r="65" spans="1:13" x14ac:dyDescent="0.25">
      <c r="A65" s="8" t="s">
        <v>61</v>
      </c>
      <c r="B65" s="62">
        <f>[2]CWDM!C21</f>
        <v>428755</v>
      </c>
      <c r="C65" s="62">
        <f>[2]CWDM!D21</f>
        <v>0</v>
      </c>
      <c r="D65" s="62">
        <f>[2]CWDM!E21</f>
        <v>0</v>
      </c>
      <c r="E65" s="62">
        <f>[2]CWDM!F21</f>
        <v>0</v>
      </c>
      <c r="F65" s="62">
        <f>[2]CWDM!G21</f>
        <v>0</v>
      </c>
      <c r="G65" s="62">
        <f>[2]CWDM!H21</f>
        <v>0</v>
      </c>
      <c r="H65" s="62">
        <f>[2]CWDM!I21</f>
        <v>0</v>
      </c>
      <c r="I65" s="62">
        <f>[2]CWDM!J21</f>
        <v>0</v>
      </c>
      <c r="J65" s="62">
        <f>[2]CWDM!K21</f>
        <v>0</v>
      </c>
      <c r="K65" s="62">
        <f>[2]CWDM!L21</f>
        <v>0</v>
      </c>
      <c r="L65" s="62">
        <f>[2]CWDM!M21</f>
        <v>0</v>
      </c>
      <c r="M65" s="72">
        <f>[2]CWDM!N21</f>
        <v>428755</v>
      </c>
    </row>
    <row r="66" spans="1:13" x14ac:dyDescent="0.25">
      <c r="A66" s="8"/>
      <c r="B66" s="56"/>
      <c r="C66" s="104"/>
      <c r="D66" s="104"/>
      <c r="E66" s="104"/>
      <c r="F66" s="104"/>
      <c r="G66" s="56"/>
      <c r="H66" s="56"/>
      <c r="I66" s="56"/>
      <c r="J66" s="56"/>
      <c r="K66" s="56"/>
      <c r="L66" s="56"/>
      <c r="M66" s="19"/>
    </row>
    <row r="67" spans="1:13" x14ac:dyDescent="0.25">
      <c r="A67" s="8"/>
      <c r="B67" s="56"/>
      <c r="C67" s="104"/>
      <c r="D67" s="104"/>
      <c r="E67" s="104"/>
      <c r="F67" s="104"/>
      <c r="G67" s="56"/>
      <c r="H67" s="56"/>
      <c r="I67" s="56"/>
      <c r="J67" s="56"/>
      <c r="K67" s="56"/>
      <c r="L67" s="56"/>
      <c r="M67" s="19"/>
    </row>
    <row r="68" spans="1:13" s="63" customFormat="1" x14ac:dyDescent="0.25">
      <c r="A68" s="23" t="s">
        <v>62</v>
      </c>
      <c r="B68" s="102">
        <f t="shared" ref="B68:M68" si="15">SUM(B70:B73)</f>
        <v>69288.83</v>
      </c>
      <c r="C68" s="102">
        <f t="shared" si="15"/>
        <v>-422643</v>
      </c>
      <c r="D68" s="102">
        <f t="shared" si="15"/>
        <v>0</v>
      </c>
      <c r="E68" s="102">
        <f t="shared" si="15"/>
        <v>0</v>
      </c>
      <c r="F68" s="102">
        <f t="shared" si="15"/>
        <v>0</v>
      </c>
      <c r="G68" s="102">
        <f t="shared" si="15"/>
        <v>0</v>
      </c>
      <c r="H68" s="102">
        <f t="shared" si="15"/>
        <v>0</v>
      </c>
      <c r="I68" s="102">
        <f t="shared" si="15"/>
        <v>0</v>
      </c>
      <c r="J68" s="102">
        <f t="shared" si="15"/>
        <v>0</v>
      </c>
      <c r="K68" s="102">
        <f t="shared" si="15"/>
        <v>0</v>
      </c>
      <c r="L68" s="102">
        <f t="shared" si="15"/>
        <v>422643</v>
      </c>
      <c r="M68" s="22">
        <f t="shared" si="15"/>
        <v>69288.83</v>
      </c>
    </row>
    <row r="69" spans="1:13" hidden="1" x14ac:dyDescent="0.25">
      <c r="A69" s="8"/>
      <c r="B69" s="56"/>
      <c r="C69" s="104"/>
      <c r="D69" s="104"/>
      <c r="E69" s="104"/>
      <c r="F69" s="104"/>
      <c r="G69" s="56"/>
      <c r="H69" s="56"/>
      <c r="I69" s="56"/>
      <c r="J69" s="56"/>
      <c r="K69" s="25"/>
      <c r="L69" s="56"/>
      <c r="M69" s="19"/>
    </row>
    <row r="70" spans="1:13" x14ac:dyDescent="0.25">
      <c r="A70" s="8" t="s">
        <v>63</v>
      </c>
      <c r="B70" s="28">
        <f>+'[2]58 Houses SAMWU'!C24</f>
        <v>44824.54</v>
      </c>
      <c r="C70" s="28">
        <f>+'[2]58 Houses SAMWU'!D24</f>
        <v>0</v>
      </c>
      <c r="D70" s="28">
        <f>+'[2]58 Houses SAMWU'!E24</f>
        <v>0</v>
      </c>
      <c r="E70" s="28"/>
      <c r="F70" s="28"/>
      <c r="G70" s="31">
        <v>0</v>
      </c>
      <c r="H70" s="42"/>
      <c r="I70" s="42">
        <f>+'[2]58 Houses SAMWU'!J24</f>
        <v>0</v>
      </c>
      <c r="J70" s="42">
        <f>+'[3]58 Houses Staff'!K30</f>
        <v>0</v>
      </c>
      <c r="K70" s="29"/>
      <c r="L70" s="29">
        <v>0</v>
      </c>
      <c r="M70" s="105">
        <f>SUM(B70:L70)</f>
        <v>44824.54</v>
      </c>
    </row>
    <row r="71" spans="1:13" x14ac:dyDescent="0.25">
      <c r="A71" s="8" t="s">
        <v>64</v>
      </c>
      <c r="B71" s="32">
        <f>+'[2]350 Houses Avian Park'!C26</f>
        <v>0</v>
      </c>
      <c r="C71" s="32">
        <f>+'[2]350 Houses Avian Park'!D26</f>
        <v>-422643</v>
      </c>
      <c r="D71" s="32">
        <f>+'[2]350 Houses Avian Park'!E26</f>
        <v>0</v>
      </c>
      <c r="E71" s="32">
        <f>+'[2]350 Houses Avian Park'!F26</f>
        <v>0</v>
      </c>
      <c r="F71" s="32">
        <f>+'[2]350 Houses Avian Park'!G26</f>
        <v>0</v>
      </c>
      <c r="G71" s="45">
        <v>0</v>
      </c>
      <c r="H71" s="46">
        <v>0</v>
      </c>
      <c r="I71" s="46">
        <f>+'[2]350 Houses Avian Park'!J26</f>
        <v>0</v>
      </c>
      <c r="J71" s="46">
        <f>+'[3]350 Housus Aviaanpark'!K30</f>
        <v>0</v>
      </c>
      <c r="K71" s="33"/>
      <c r="L71" s="33">
        <v>422643</v>
      </c>
      <c r="M71" s="19">
        <f>SUM(B71:L71)</f>
        <v>0</v>
      </c>
    </row>
    <row r="72" spans="1:13" x14ac:dyDescent="0.25">
      <c r="A72" s="8" t="s">
        <v>65</v>
      </c>
      <c r="B72" s="32">
        <f>+'[2]1800 Zwelethemba Hous Capt (A+B'!C25</f>
        <v>0</v>
      </c>
      <c r="C72" s="32">
        <f>+'[2]1800 Zwelethemba Hous Capt (A+B'!D25</f>
        <v>0</v>
      </c>
      <c r="D72" s="32">
        <f>+'[2]1800 Zwelethemba Hous Capt (A+B'!E25</f>
        <v>0</v>
      </c>
      <c r="E72" s="32">
        <f>+'[2]1800 Zwelethemba Hous Capt (A+B'!F25</f>
        <v>0</v>
      </c>
      <c r="F72" s="32">
        <f>+'[2]1800 Zwelethemba Hous Capt (A+B'!G25</f>
        <v>0</v>
      </c>
      <c r="G72" s="32">
        <f>+'[2]1800 Zwelethemba Hous Capt (A+B'!H25</f>
        <v>0</v>
      </c>
      <c r="H72" s="32">
        <f>+'[2]1800 Zwelethemba Hous Capt (A+B'!I25</f>
        <v>0</v>
      </c>
      <c r="I72" s="32">
        <f>+'[2]1800 Zwelethemba Hous Capt (A+B'!J25</f>
        <v>0</v>
      </c>
      <c r="J72" s="32">
        <f>+'[2]1800 Zwelethemba Hous Capt (A+B'!K25</f>
        <v>0</v>
      </c>
      <c r="K72" s="32">
        <f>+'[2]1800 Zwelethemba Hous Capt (A+B'!L25</f>
        <v>0</v>
      </c>
      <c r="L72" s="32">
        <f>+'[2]1800 Zwelethemba Hous Capt (A+B'!M25</f>
        <v>0</v>
      </c>
      <c r="M72" s="53">
        <f>+'[2]1800 Zwelethemba Hous Capt (A+B'!N25</f>
        <v>0</v>
      </c>
    </row>
    <row r="73" spans="1:13" x14ac:dyDescent="0.25">
      <c r="A73" s="8" t="s">
        <v>66</v>
      </c>
      <c r="B73" s="34">
        <f>+'[2]339 Houses'!C26</f>
        <v>24464.29</v>
      </c>
      <c r="C73" s="34">
        <f>+'[2]339 Houses'!D26</f>
        <v>0</v>
      </c>
      <c r="D73" s="34">
        <f>+'[2]339 Houses'!E26</f>
        <v>0</v>
      </c>
      <c r="E73" s="34">
        <f>+'[2]339 Houses'!F26</f>
        <v>0</v>
      </c>
      <c r="F73" s="34">
        <f>+'[2]339 Houses'!G26</f>
        <v>0</v>
      </c>
      <c r="G73" s="34">
        <f>+'[2]339 Houses'!H26</f>
        <v>0</v>
      </c>
      <c r="H73" s="34">
        <f>+'[2]339 Houses'!I26</f>
        <v>0</v>
      </c>
      <c r="I73" s="34">
        <f>+'[2]339 Houses'!J26</f>
        <v>0</v>
      </c>
      <c r="J73" s="34">
        <f>+'[2]339 Houses'!K26</f>
        <v>0</v>
      </c>
      <c r="K73" s="34">
        <f>+'[2]339 Houses'!L26</f>
        <v>0</v>
      </c>
      <c r="L73" s="34">
        <f>+'[2]339 Houses'!M26</f>
        <v>0</v>
      </c>
      <c r="M73" s="55">
        <f>+'[2]339 Houses'!N26</f>
        <v>24464.29</v>
      </c>
    </row>
    <row r="74" spans="1:13" x14ac:dyDescent="0.25">
      <c r="A74" s="8"/>
      <c r="B74" s="104"/>
      <c r="C74" s="104"/>
      <c r="D74" s="104"/>
      <c r="E74" s="104"/>
      <c r="F74" s="104"/>
      <c r="G74" s="56"/>
      <c r="H74" s="56"/>
      <c r="I74" s="56"/>
      <c r="J74" s="56"/>
      <c r="K74" s="56"/>
      <c r="L74" s="56"/>
      <c r="M74" s="19"/>
    </row>
    <row r="75" spans="1:13" hidden="1" x14ac:dyDescent="0.25">
      <c r="A75" s="8" t="s">
        <v>67</v>
      </c>
      <c r="B75" s="109">
        <f>SUM(B76:B78)</f>
        <v>0</v>
      </c>
      <c r="C75" s="109">
        <f t="shared" ref="C75:M75" si="16">SUM(C76:C78)</f>
        <v>0</v>
      </c>
      <c r="D75" s="109">
        <f t="shared" si="16"/>
        <v>0</v>
      </c>
      <c r="E75" s="109">
        <f t="shared" si="16"/>
        <v>0</v>
      </c>
      <c r="F75" s="109">
        <f t="shared" si="16"/>
        <v>0</v>
      </c>
      <c r="G75" s="109">
        <f t="shared" si="16"/>
        <v>0</v>
      </c>
      <c r="H75" s="109">
        <f t="shared" si="16"/>
        <v>0</v>
      </c>
      <c r="I75" s="109">
        <f t="shared" si="16"/>
        <v>0</v>
      </c>
      <c r="J75" s="109">
        <f t="shared" si="16"/>
        <v>0</v>
      </c>
      <c r="K75" s="109">
        <f t="shared" si="16"/>
        <v>0</v>
      </c>
      <c r="L75" s="109">
        <f t="shared" si="16"/>
        <v>0</v>
      </c>
      <c r="M75" s="64">
        <f t="shared" si="16"/>
        <v>0</v>
      </c>
    </row>
    <row r="76" spans="1:13" hidden="1" x14ac:dyDescent="0.25">
      <c r="A76" s="8" t="s">
        <v>68</v>
      </c>
      <c r="B76" s="28">
        <f>+'[2]708 Avian Park'!C27</f>
        <v>0</v>
      </c>
      <c r="C76" s="28">
        <f>+'[2]708 Avian Park'!D27</f>
        <v>0</v>
      </c>
      <c r="D76" s="28">
        <f>+'[2]708 Avian Park'!E27</f>
        <v>0</v>
      </c>
      <c r="E76" s="28">
        <f>+'[2]708 Avian Park'!F27</f>
        <v>0</v>
      </c>
      <c r="F76" s="28">
        <f>+'[2]708 Avian Park'!G27</f>
        <v>0</v>
      </c>
      <c r="G76" s="28">
        <f>+'[2]708 Avian Park'!H27</f>
        <v>0</v>
      </c>
      <c r="H76" s="28">
        <f>+'[2]708 Avian Park'!I27</f>
        <v>0</v>
      </c>
      <c r="I76" s="28">
        <f>+'[2]708 Avian Park'!J27</f>
        <v>0</v>
      </c>
      <c r="J76" s="28">
        <f>+'[2]708 Avian Park'!K27</f>
        <v>0</v>
      </c>
      <c r="K76" s="28">
        <f>+'[2]708 Avian Park'!L27</f>
        <v>0</v>
      </c>
      <c r="L76" s="28">
        <f>+'[2]708 Avian Park'!M27</f>
        <v>0</v>
      </c>
      <c r="M76" s="37">
        <f>+'[2]708 Avian Park'!N27</f>
        <v>0</v>
      </c>
    </row>
    <row r="77" spans="1:13" hidden="1" x14ac:dyDescent="0.25">
      <c r="A77" s="8" t="s">
        <v>69</v>
      </c>
      <c r="B77" s="32">
        <f>+'[2]331 PHP Zwelethemba(old mand)'!C25</f>
        <v>0</v>
      </c>
      <c r="C77" s="32">
        <f>+'[2]331 PHP Zwelethemba(old mand)'!D25</f>
        <v>0</v>
      </c>
      <c r="D77" s="32">
        <f>+'[2]331 PHP Zwelethemba(old mand)'!E25</f>
        <v>0</v>
      </c>
      <c r="E77" s="32">
        <f>+'[2]331 PHP Zwelethemba(old mand)'!F25</f>
        <v>0</v>
      </c>
      <c r="F77" s="32">
        <f>+'[2]331 PHP Zwelethemba(old mand)'!G25</f>
        <v>0</v>
      </c>
      <c r="G77" s="32">
        <f>+'[2]331 PHP Zwelethemba(old mand)'!H25</f>
        <v>0</v>
      </c>
      <c r="H77" s="32">
        <f>+'[2]331 PHP Zwelethemba(old mand)'!I25</f>
        <v>0</v>
      </c>
      <c r="I77" s="32">
        <f>+'[2]331 PHP Zwelethemba(old mand)'!J25</f>
        <v>0</v>
      </c>
      <c r="J77" s="32">
        <f>+'[2]331 PHP Zwelethemba(old mand)'!K25</f>
        <v>0</v>
      </c>
      <c r="K77" s="32">
        <f>+'[2]331 PHP Zwelethemba(old mand)'!L25</f>
        <v>0</v>
      </c>
      <c r="L77" s="32">
        <f>+'[2]331 PHP Zwelethemba(old mand)'!M25</f>
        <v>0</v>
      </c>
      <c r="M77" s="53">
        <f>+'[2]331 PHP Zwelethemba(old mand)'!N25</f>
        <v>0</v>
      </c>
    </row>
    <row r="78" spans="1:13" hidden="1" x14ac:dyDescent="0.25">
      <c r="A78" s="8"/>
      <c r="B78" s="34">
        <v>0</v>
      </c>
      <c r="C78" s="34">
        <v>0</v>
      </c>
      <c r="D78" s="34">
        <f>+'[2]339 Houses'!E26</f>
        <v>0</v>
      </c>
      <c r="E78" s="34"/>
      <c r="F78" s="34"/>
      <c r="G78" s="44">
        <v>0</v>
      </c>
      <c r="H78" s="65">
        <v>0</v>
      </c>
      <c r="I78" s="65">
        <f>+'[2]339 Houses'!J26</f>
        <v>0</v>
      </c>
      <c r="J78" s="65">
        <v>0</v>
      </c>
      <c r="K78" s="40"/>
      <c r="L78" s="40">
        <v>0</v>
      </c>
      <c r="M78" s="59">
        <f>SUM(B78:L78)</f>
        <v>0</v>
      </c>
    </row>
    <row r="79" spans="1:13" hidden="1" x14ac:dyDescent="0.25">
      <c r="A79" s="8"/>
      <c r="B79" s="56"/>
      <c r="C79" s="104"/>
      <c r="D79" s="104"/>
      <c r="E79" s="104"/>
      <c r="F79" s="104"/>
      <c r="G79" s="56"/>
      <c r="H79" s="56"/>
      <c r="I79" s="56"/>
      <c r="J79" s="56"/>
      <c r="K79" s="56"/>
      <c r="L79" s="56"/>
      <c r="M79" s="19"/>
    </row>
    <row r="80" spans="1:13" x14ac:dyDescent="0.25">
      <c r="A80" s="23" t="s">
        <v>70</v>
      </c>
      <c r="B80" s="102">
        <f t="shared" ref="B80:H80" si="17">B82+B88</f>
        <v>0</v>
      </c>
      <c r="C80" s="102">
        <f t="shared" si="17"/>
        <v>-175506.65</v>
      </c>
      <c r="D80" s="102">
        <f t="shared" si="17"/>
        <v>0</v>
      </c>
      <c r="E80" s="102">
        <f t="shared" si="17"/>
        <v>0</v>
      </c>
      <c r="F80" s="102">
        <f t="shared" si="17"/>
        <v>0</v>
      </c>
      <c r="G80" s="102">
        <f t="shared" si="17"/>
        <v>0</v>
      </c>
      <c r="H80" s="102">
        <f t="shared" si="17"/>
        <v>0</v>
      </c>
      <c r="I80" s="102">
        <f>SUM(I82+I88)</f>
        <v>-112115.5</v>
      </c>
      <c r="J80" s="102">
        <f>SUM(J82+J88)</f>
        <v>0</v>
      </c>
      <c r="K80" s="102">
        <f>SUM(K82)</f>
        <v>0</v>
      </c>
      <c r="L80" s="102">
        <f>SUM(L82+L88)</f>
        <v>287622.15000000002</v>
      </c>
      <c r="M80" s="22">
        <f>SUM(M82+M88)</f>
        <v>0</v>
      </c>
    </row>
    <row r="81" spans="1:20" x14ac:dyDescent="0.25">
      <c r="A81" s="8"/>
      <c r="B81" s="56"/>
      <c r="C81" s="104"/>
      <c r="D81" s="104"/>
      <c r="E81" s="104"/>
      <c r="F81" s="104"/>
      <c r="G81" s="56"/>
      <c r="H81" s="56"/>
      <c r="I81" s="56"/>
      <c r="J81" s="56"/>
      <c r="K81" s="56"/>
      <c r="L81" s="56"/>
      <c r="M81" s="19"/>
    </row>
    <row r="82" spans="1:20" x14ac:dyDescent="0.25">
      <c r="A82" s="23" t="s">
        <v>26</v>
      </c>
      <c r="B82" s="56">
        <f t="shared" ref="B82:M82" si="18">SUM(B83:B86)</f>
        <v>0</v>
      </c>
      <c r="C82" s="56">
        <f t="shared" si="18"/>
        <v>-175506.65</v>
      </c>
      <c r="D82" s="56">
        <f t="shared" si="18"/>
        <v>0</v>
      </c>
      <c r="E82" s="56">
        <f t="shared" si="18"/>
        <v>0</v>
      </c>
      <c r="F82" s="56">
        <f t="shared" si="18"/>
        <v>0</v>
      </c>
      <c r="G82" s="56">
        <f t="shared" si="18"/>
        <v>0</v>
      </c>
      <c r="H82" s="56">
        <f t="shared" si="18"/>
        <v>0</v>
      </c>
      <c r="I82" s="56">
        <f t="shared" si="18"/>
        <v>-112115.5</v>
      </c>
      <c r="J82" s="56">
        <f t="shared" si="18"/>
        <v>0</v>
      </c>
      <c r="K82" s="56">
        <f t="shared" si="18"/>
        <v>0</v>
      </c>
      <c r="L82" s="56">
        <f t="shared" si="18"/>
        <v>287622.15000000002</v>
      </c>
      <c r="M82" s="24">
        <f t="shared" si="18"/>
        <v>0</v>
      </c>
    </row>
    <row r="83" spans="1:20" x14ac:dyDescent="0.25">
      <c r="A83" s="8" t="s">
        <v>71</v>
      </c>
      <c r="B83" s="28">
        <f>+'[2]Learnership SETA'!C28</f>
        <v>0</v>
      </c>
      <c r="C83" s="28">
        <f>+'[2]Learnership SETA'!D28</f>
        <v>0</v>
      </c>
      <c r="D83" s="28">
        <f>+'[2]Learnership SETA'!E28</f>
        <v>0</v>
      </c>
      <c r="E83" s="58">
        <f>+'[2]Learnership SETA'!F28</f>
        <v>0</v>
      </c>
      <c r="F83" s="28">
        <f>+'[2]Learnership SETA'!G28</f>
        <v>0</v>
      </c>
      <c r="G83" s="28">
        <f>+'[2]Learnership SETA'!H28</f>
        <v>0</v>
      </c>
      <c r="H83" s="58">
        <f>+'[2]Learnership SETA'!I28</f>
        <v>0</v>
      </c>
      <c r="I83" s="28">
        <f>+'[2]Learnership SETA'!J28</f>
        <v>0</v>
      </c>
      <c r="J83" s="28">
        <f>+'[2]Learnership SETA'!K28</f>
        <v>0</v>
      </c>
      <c r="K83" s="30"/>
      <c r="L83" s="36">
        <v>0</v>
      </c>
      <c r="M83" s="37">
        <f>SUM(B83:L83)</f>
        <v>0</v>
      </c>
    </row>
    <row r="84" spans="1:20" x14ac:dyDescent="0.25">
      <c r="A84" s="8" t="s">
        <v>72</v>
      </c>
      <c r="B84" s="32">
        <f>+[2]LGWSETA!C29</f>
        <v>0</v>
      </c>
      <c r="C84" s="32">
        <f>+[2]LGWSETA!D29</f>
        <v>0</v>
      </c>
      <c r="D84" s="32">
        <f>+[2]LGWSETA!E29</f>
        <v>0</v>
      </c>
      <c r="E84" s="32">
        <f>+[2]LGWSETA!F29</f>
        <v>0</v>
      </c>
      <c r="F84" s="32">
        <f>+[2]LGWSETA!G29</f>
        <v>0</v>
      </c>
      <c r="G84" s="32">
        <f>+[2]LGWSETA!H29</f>
        <v>0</v>
      </c>
      <c r="H84" s="32">
        <f>+[2]LGWSETA!I29</f>
        <v>0</v>
      </c>
      <c r="I84" s="32">
        <f>+[2]LGWSETA!J29</f>
        <v>0</v>
      </c>
      <c r="J84" s="32">
        <f>+[2]LGWSETA!K29</f>
        <v>0</v>
      </c>
      <c r="K84" s="33"/>
      <c r="L84" s="32">
        <v>0</v>
      </c>
      <c r="M84" s="53">
        <f>SUM(B84:L84)</f>
        <v>0</v>
      </c>
    </row>
    <row r="85" spans="1:20" x14ac:dyDescent="0.25">
      <c r="A85" s="8" t="s">
        <v>73</v>
      </c>
      <c r="B85" s="32">
        <f>+'[4]Work for Water '!C28</f>
        <v>0</v>
      </c>
      <c r="C85" s="32">
        <f>+'[4]Work for Water '!D28</f>
        <v>-175506.65</v>
      </c>
      <c r="D85" s="32">
        <f>+'[4]Work for Water '!E28</f>
        <v>0</v>
      </c>
      <c r="E85" s="32">
        <f>+'[4]Work for Water '!F28</f>
        <v>0</v>
      </c>
      <c r="F85" s="32">
        <f>+'[4]Work for Water '!G28</f>
        <v>0</v>
      </c>
      <c r="G85" s="32">
        <f>+'[4]Work for Water '!H28</f>
        <v>0</v>
      </c>
      <c r="H85" s="32">
        <f>+'[4]Work for Water '!I28</f>
        <v>0</v>
      </c>
      <c r="I85" s="32">
        <f>+'[4]Work for Water '!J28</f>
        <v>-112115.5</v>
      </c>
      <c r="J85" s="32">
        <f>+'[4]Work for Water '!K28</f>
        <v>0</v>
      </c>
      <c r="K85" s="33"/>
      <c r="L85" s="32">
        <v>287622.15000000002</v>
      </c>
      <c r="M85" s="53">
        <f>SUM(B85:L85)</f>
        <v>0</v>
      </c>
      <c r="N85" s="18">
        <f>+'[4]Work for Water '!O28</f>
        <v>0</v>
      </c>
      <c r="O85" s="35">
        <f>+'[4]Work for Water '!P28</f>
        <v>0</v>
      </c>
      <c r="P85" s="35">
        <f>+'[4]Work for Water '!Q28</f>
        <v>0</v>
      </c>
      <c r="Q85" s="35">
        <f>+'[4]Work for Water '!R28</f>
        <v>0</v>
      </c>
      <c r="R85" s="35">
        <f>+'[4]Work for Water '!S28</f>
        <v>0</v>
      </c>
      <c r="S85" s="35">
        <f>+'[4]Work for Water '!T28</f>
        <v>0</v>
      </c>
      <c r="T85" s="35">
        <f>+'[4]Work for Water '!U28</f>
        <v>0</v>
      </c>
    </row>
    <row r="86" spans="1:20" x14ac:dyDescent="0.25">
      <c r="A86" s="8" t="s">
        <v>74</v>
      </c>
      <c r="B86" s="34">
        <f>'[2]Maintenance of Fire Equipment'!C29</f>
        <v>0</v>
      </c>
      <c r="C86" s="34">
        <f>'[2]Maintenance of Fire Equipment'!D29</f>
        <v>0</v>
      </c>
      <c r="D86" s="34">
        <f>'[2]Maintenance of Fire Equipment'!E29</f>
        <v>0</v>
      </c>
      <c r="E86" s="34">
        <f>'[2]Maintenance of Fire Equipment'!F29</f>
        <v>0</v>
      </c>
      <c r="F86" s="34">
        <f>'[2]Maintenance of Fire Equipment'!G29</f>
        <v>0</v>
      </c>
      <c r="G86" s="34">
        <f>'[2]Maintenance of Fire Equipment'!H29</f>
        <v>0</v>
      </c>
      <c r="H86" s="34">
        <f>'[2]Maintenance of Fire Equipment'!I29</f>
        <v>0</v>
      </c>
      <c r="I86" s="34">
        <f>'[2]Maintenance of Fire Equipment'!J29</f>
        <v>0</v>
      </c>
      <c r="J86" s="34">
        <f>'[2]Maintenance of Fire Equipment'!K29</f>
        <v>0</v>
      </c>
      <c r="K86" s="34">
        <f>'[2]Maintenance of Fire Equipment'!L29</f>
        <v>0</v>
      </c>
      <c r="L86" s="34">
        <f>'[2]Maintenance of Fire Equipment'!M29</f>
        <v>0</v>
      </c>
      <c r="M86" s="55">
        <f>SUM(B86:L86)</f>
        <v>0</v>
      </c>
      <c r="N86" s="18"/>
      <c r="O86" s="18"/>
      <c r="P86" s="18"/>
      <c r="Q86" s="18"/>
      <c r="R86" s="18"/>
      <c r="S86" s="18"/>
      <c r="T86" s="18"/>
    </row>
    <row r="87" spans="1:20" x14ac:dyDescent="0.25">
      <c r="A87" s="8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19"/>
    </row>
    <row r="88" spans="1:20" x14ac:dyDescent="0.25">
      <c r="A88" s="23" t="s">
        <v>31</v>
      </c>
      <c r="B88" s="56">
        <f>SUM(B89:B89)</f>
        <v>0</v>
      </c>
      <c r="C88" s="56">
        <f>SUM(C89:C89)</f>
        <v>0</v>
      </c>
      <c r="D88" s="56">
        <f>SUM(D89:D89)</f>
        <v>0</v>
      </c>
      <c r="E88" s="56">
        <f>SUM(E89:E89)</f>
        <v>0</v>
      </c>
      <c r="F88" s="56">
        <f>SUM(F89:F89)</f>
        <v>0</v>
      </c>
      <c r="G88" s="56"/>
      <c r="H88" s="56"/>
      <c r="I88" s="56">
        <f>SUM(I89:I89)</f>
        <v>0</v>
      </c>
      <c r="J88" s="56">
        <f>SUM(J89:J89)</f>
        <v>0</v>
      </c>
      <c r="K88" s="56"/>
      <c r="L88" s="109">
        <f>SUM(L89:L89)</f>
        <v>0</v>
      </c>
      <c r="M88" s="64">
        <f>SUM(M89:M89)</f>
        <v>0</v>
      </c>
    </row>
    <row r="89" spans="1:20" x14ac:dyDescent="0.25">
      <c r="A89" s="8"/>
      <c r="B89" s="66">
        <f>+'[2]Donation Nat Lottery-Zwel Sport'!C25</f>
        <v>0</v>
      </c>
      <c r="C89" s="66">
        <f>+'[2]Donation Nat Lottery-Zwel Sport'!D25</f>
        <v>0</v>
      </c>
      <c r="D89" s="66">
        <f>+'[2]Donation Nat Lottery-Zwel Sport'!E25</f>
        <v>0</v>
      </c>
      <c r="E89" s="67"/>
      <c r="F89" s="67"/>
      <c r="G89" s="66"/>
      <c r="H89" s="66"/>
      <c r="I89" s="68">
        <f>+'[2]Donation Nat Lottery-Zwel Sport'!J25</f>
        <v>0</v>
      </c>
      <c r="J89" s="66">
        <v>0</v>
      </c>
      <c r="K89" s="69"/>
      <c r="L89" s="66">
        <v>0</v>
      </c>
      <c r="M89" s="70">
        <f>SUM(B89:L89)</f>
        <v>0</v>
      </c>
    </row>
    <row r="90" spans="1:20" x14ac:dyDescent="0.25">
      <c r="A90" s="8"/>
      <c r="B90" s="56"/>
      <c r="C90" s="104"/>
      <c r="D90" s="104"/>
      <c r="E90" s="104"/>
      <c r="F90" s="104"/>
      <c r="G90" s="56"/>
      <c r="H90" s="56"/>
      <c r="I90" s="56"/>
      <c r="J90" s="56"/>
      <c r="K90" s="56"/>
      <c r="L90" s="56"/>
      <c r="M90" s="19"/>
    </row>
    <row r="91" spans="1:20" s="63" customFormat="1" x14ac:dyDescent="0.25">
      <c r="A91" s="23" t="s">
        <v>75</v>
      </c>
      <c r="B91" s="109">
        <f t="shared" ref="B91:M91" si="19">SUM(B92:B92)</f>
        <v>0</v>
      </c>
      <c r="C91" s="109">
        <f t="shared" si="19"/>
        <v>0</v>
      </c>
      <c r="D91" s="109">
        <f t="shared" si="19"/>
        <v>0</v>
      </c>
      <c r="E91" s="109">
        <f t="shared" si="19"/>
        <v>0</v>
      </c>
      <c r="F91" s="109">
        <f t="shared" si="19"/>
        <v>0</v>
      </c>
      <c r="G91" s="109">
        <f t="shared" si="19"/>
        <v>0</v>
      </c>
      <c r="H91" s="109">
        <f t="shared" si="19"/>
        <v>0</v>
      </c>
      <c r="I91" s="109">
        <f t="shared" si="19"/>
        <v>0</v>
      </c>
      <c r="J91" s="109">
        <f t="shared" si="19"/>
        <v>0</v>
      </c>
      <c r="K91" s="71">
        <f t="shared" si="19"/>
        <v>0</v>
      </c>
      <c r="L91" s="109">
        <f t="shared" si="19"/>
        <v>0</v>
      </c>
      <c r="M91" s="64">
        <f t="shared" si="19"/>
        <v>0</v>
      </c>
    </row>
    <row r="92" spans="1:20" x14ac:dyDescent="0.25">
      <c r="A92" s="8"/>
      <c r="B92" s="60">
        <v>0</v>
      </c>
      <c r="C92" s="60">
        <v>0</v>
      </c>
      <c r="D92" s="60">
        <v>0</v>
      </c>
      <c r="E92" s="60">
        <v>0</v>
      </c>
      <c r="F92" s="60">
        <v>0</v>
      </c>
      <c r="G92" s="60">
        <v>0</v>
      </c>
      <c r="H92" s="60">
        <v>0</v>
      </c>
      <c r="I92" s="60">
        <v>0</v>
      </c>
      <c r="J92" s="60">
        <v>0</v>
      </c>
      <c r="K92" s="25"/>
      <c r="L92" s="66">
        <v>0</v>
      </c>
      <c r="M92" s="72">
        <f>SUM(B92:L92)</f>
        <v>0</v>
      </c>
    </row>
    <row r="93" spans="1:20" x14ac:dyDescent="0.25">
      <c r="A93" s="8"/>
      <c r="B93" s="56"/>
      <c r="C93" s="104"/>
      <c r="D93" s="104"/>
      <c r="E93" s="104"/>
      <c r="F93" s="104"/>
      <c r="G93" s="56"/>
      <c r="H93" s="56"/>
      <c r="I93" s="56"/>
      <c r="J93" s="56"/>
      <c r="K93" s="56"/>
      <c r="L93" s="56"/>
      <c r="M93" s="19"/>
    </row>
    <row r="94" spans="1:20" s="63" customFormat="1" ht="18.75" thickBot="1" x14ac:dyDescent="0.3">
      <c r="A94" s="23"/>
      <c r="B94" s="73">
        <f t="shared" ref="B94:J94" si="20">SUM(B91,B80,B68,B59,B23,B7,B75)</f>
        <v>29081016.030000001</v>
      </c>
      <c r="C94" s="73">
        <f t="shared" si="20"/>
        <v>-598149.65</v>
      </c>
      <c r="D94" s="73">
        <f t="shared" si="20"/>
        <v>63200000</v>
      </c>
      <c r="E94" s="73">
        <f t="shared" si="20"/>
        <v>0</v>
      </c>
      <c r="F94" s="73">
        <f t="shared" si="20"/>
        <v>0</v>
      </c>
      <c r="G94" s="73">
        <f t="shared" si="20"/>
        <v>0</v>
      </c>
      <c r="H94" s="73">
        <f t="shared" si="20"/>
        <v>0</v>
      </c>
      <c r="I94" s="73">
        <f t="shared" si="20"/>
        <v>-25799900.977883998</v>
      </c>
      <c r="J94" s="73">
        <f t="shared" si="20"/>
        <v>-661547.69999999995</v>
      </c>
      <c r="K94" s="73">
        <f>K16+K49</f>
        <v>0</v>
      </c>
      <c r="L94" s="73">
        <f>SUM(L91,L80,L68,L59,L23,L7,L75)</f>
        <v>1355351.7600000002</v>
      </c>
      <c r="M94" s="74">
        <f>SUM(M91,M80,M68,M59,M23,M7,M75)</f>
        <v>66576769.462116003</v>
      </c>
    </row>
    <row r="95" spans="1:20" s="63" customFormat="1" ht="19.5" thickTop="1" thickBot="1" x14ac:dyDescent="0.3">
      <c r="A95" s="23"/>
      <c r="B95" s="102"/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22"/>
    </row>
    <row r="96" spans="1:20" s="63" customFormat="1" ht="18.75" thickBot="1" x14ac:dyDescent="0.3">
      <c r="A96" s="23"/>
      <c r="B96" s="97"/>
      <c r="C96" s="97"/>
      <c r="D96" s="75">
        <f>D94+E94+F94+G94</f>
        <v>63200000</v>
      </c>
      <c r="E96" s="97"/>
      <c r="F96" s="102"/>
      <c r="G96" s="109"/>
      <c r="H96" s="64"/>
      <c r="I96" s="76">
        <f>I94+J94</f>
        <v>-26461448.677883998</v>
      </c>
      <c r="J96" s="109"/>
      <c r="K96" s="109"/>
      <c r="L96" s="109"/>
      <c r="M96" s="22">
        <v>0</v>
      </c>
    </row>
    <row r="97" spans="1:13" s="63" customFormat="1" ht="18.75" thickBot="1" x14ac:dyDescent="0.3">
      <c r="A97" s="23"/>
      <c r="B97" s="102"/>
      <c r="C97" s="102"/>
      <c r="D97" s="102"/>
      <c r="E97" s="102"/>
      <c r="F97" s="102"/>
      <c r="G97" s="102"/>
      <c r="H97" s="102"/>
      <c r="I97" s="102"/>
      <c r="J97" s="102"/>
      <c r="K97" s="126" t="s">
        <v>76</v>
      </c>
      <c r="L97" s="126"/>
      <c r="M97" s="77">
        <f>SUM(M94:M96)</f>
        <v>66576769.462116003</v>
      </c>
    </row>
    <row r="98" spans="1:13" s="63" customFormat="1" x14ac:dyDescent="0.25">
      <c r="A98" s="78"/>
      <c r="B98" s="79"/>
      <c r="C98" s="79"/>
      <c r="D98" s="80"/>
      <c r="E98" s="79"/>
      <c r="F98" s="79"/>
      <c r="G98" s="79"/>
      <c r="H98" s="79"/>
      <c r="I98" s="79"/>
      <c r="J98" s="79"/>
      <c r="K98" s="79"/>
      <c r="L98" s="79"/>
      <c r="M98" s="81"/>
    </row>
    <row r="99" spans="1:13" s="63" customFormat="1" ht="21.75" customHeight="1" x14ac:dyDescent="0.55000000000000004">
      <c r="A99" s="23"/>
      <c r="B99" s="102"/>
      <c r="C99" s="110"/>
      <c r="D99" s="102"/>
      <c r="E99" s="102"/>
      <c r="F99" s="102"/>
      <c r="G99" s="102"/>
      <c r="H99" s="102"/>
      <c r="I99" s="102"/>
      <c r="J99" s="102"/>
      <c r="K99" s="110"/>
      <c r="L99" s="102"/>
      <c r="M99" s="22"/>
    </row>
    <row r="100" spans="1:13" s="63" customFormat="1" ht="21.75" customHeight="1" x14ac:dyDescent="0.25">
      <c r="A100" s="23"/>
      <c r="B100" s="102"/>
      <c r="C100" s="102"/>
      <c r="D100" s="102"/>
      <c r="E100" s="102"/>
      <c r="F100" s="102"/>
      <c r="G100" s="102"/>
      <c r="H100" s="102"/>
      <c r="I100" s="102"/>
      <c r="J100" s="126"/>
      <c r="K100" s="126"/>
      <c r="L100" s="111" t="s">
        <v>77</v>
      </c>
      <c r="M100" s="82"/>
    </row>
    <row r="101" spans="1:13" s="63" customFormat="1" ht="21.75" customHeight="1" x14ac:dyDescent="0.55000000000000004">
      <c r="A101" s="23"/>
      <c r="B101" s="102"/>
      <c r="C101" s="110"/>
      <c r="D101" s="102"/>
      <c r="E101" s="102"/>
      <c r="F101" s="102"/>
      <c r="G101" s="102"/>
      <c r="H101" s="102"/>
      <c r="I101" s="102"/>
      <c r="J101" s="102"/>
      <c r="K101" s="110"/>
      <c r="L101" s="112" t="s">
        <v>78</v>
      </c>
      <c r="M101" s="83">
        <v>62192000</v>
      </c>
    </row>
    <row r="102" spans="1:13" s="63" customFormat="1" ht="21.75" customHeight="1" x14ac:dyDescent="0.55000000000000004">
      <c r="A102" s="23"/>
      <c r="B102" s="102"/>
      <c r="C102" s="110"/>
      <c r="D102" s="102"/>
      <c r="E102" s="102"/>
      <c r="F102" s="102"/>
      <c r="G102" s="102"/>
      <c r="H102" s="102"/>
      <c r="I102" s="102"/>
      <c r="J102" s="102"/>
      <c r="K102" s="110"/>
      <c r="L102" s="112" t="s">
        <v>79</v>
      </c>
      <c r="M102" s="83">
        <v>1008000</v>
      </c>
    </row>
    <row r="103" spans="1:13" s="63" customFormat="1" ht="21.75" customHeight="1" x14ac:dyDescent="0.55000000000000004">
      <c r="A103" s="23"/>
      <c r="B103" s="102"/>
      <c r="C103" s="110"/>
      <c r="D103" s="102"/>
      <c r="E103" s="102"/>
      <c r="F103" s="102"/>
      <c r="G103" s="102"/>
      <c r="H103" s="102"/>
      <c r="I103" s="102"/>
      <c r="J103" s="102"/>
      <c r="K103" s="110"/>
      <c r="L103" s="112" t="s">
        <v>80</v>
      </c>
      <c r="M103" s="83">
        <v>0</v>
      </c>
    </row>
    <row r="104" spans="1:13" s="63" customFormat="1" ht="21.75" customHeight="1" x14ac:dyDescent="0.25">
      <c r="A104" s="23"/>
      <c r="B104" s="97"/>
      <c r="C104" s="97"/>
      <c r="D104" s="102"/>
      <c r="E104" s="102"/>
      <c r="F104" s="102"/>
      <c r="G104" s="102"/>
      <c r="H104" s="102"/>
      <c r="I104" s="109"/>
      <c r="J104" s="126"/>
      <c r="K104" s="126"/>
      <c r="L104" s="112" t="s">
        <v>81</v>
      </c>
      <c r="M104" s="83">
        <v>0</v>
      </c>
    </row>
    <row r="105" spans="1:13" s="63" customFormat="1" ht="21.75" customHeight="1" x14ac:dyDescent="0.55000000000000004">
      <c r="A105" s="23"/>
      <c r="B105" s="102"/>
      <c r="C105" s="102"/>
      <c r="D105" s="102"/>
      <c r="E105" s="102"/>
      <c r="F105" s="102"/>
      <c r="G105" s="102"/>
      <c r="H105" s="102"/>
      <c r="I105" s="102"/>
      <c r="J105" s="102"/>
      <c r="K105" s="110"/>
      <c r="L105" s="96" t="s">
        <v>82</v>
      </c>
      <c r="M105" s="83">
        <v>0</v>
      </c>
    </row>
    <row r="106" spans="1:13" s="63" customFormat="1" ht="21.75" customHeight="1" x14ac:dyDescent="0.55000000000000004">
      <c r="A106" s="23"/>
      <c r="B106" s="102"/>
      <c r="C106" s="102"/>
      <c r="D106" s="102"/>
      <c r="E106" s="102"/>
      <c r="F106" s="102"/>
      <c r="G106" s="102"/>
      <c r="H106" s="102"/>
      <c r="I106" s="102"/>
      <c r="J106" s="102"/>
      <c r="K106" s="110"/>
      <c r="L106" s="96" t="s">
        <v>83</v>
      </c>
      <c r="M106" s="83">
        <v>0</v>
      </c>
    </row>
    <row r="107" spans="1:13" s="63" customFormat="1" ht="21.75" customHeight="1" x14ac:dyDescent="0.55000000000000004">
      <c r="A107" s="23"/>
      <c r="B107" s="102"/>
      <c r="C107" s="102"/>
      <c r="D107" s="102"/>
      <c r="E107" s="102"/>
      <c r="F107" s="102"/>
      <c r="G107" s="102"/>
      <c r="H107" s="102"/>
      <c r="I107" s="102"/>
      <c r="J107" s="102"/>
      <c r="K107" s="110"/>
      <c r="L107" s="95" t="s">
        <v>84</v>
      </c>
      <c r="M107" s="83">
        <v>0</v>
      </c>
    </row>
    <row r="108" spans="1:13" s="63" customFormat="1" ht="21.75" customHeight="1" x14ac:dyDescent="0.55000000000000004">
      <c r="A108" s="23"/>
      <c r="B108" s="102"/>
      <c r="C108" s="102"/>
      <c r="D108" s="102"/>
      <c r="E108" s="102"/>
      <c r="F108" s="102"/>
      <c r="G108" s="102"/>
      <c r="H108" s="102"/>
      <c r="I108" s="102"/>
      <c r="J108" s="102"/>
      <c r="K108" s="110"/>
      <c r="L108" s="96"/>
      <c r="M108" s="85">
        <f>SUM(M101:M107)</f>
        <v>63200000</v>
      </c>
    </row>
    <row r="109" spans="1:13" s="63" customFormat="1" ht="21.75" customHeight="1" x14ac:dyDescent="0.55000000000000004">
      <c r="A109" s="23"/>
      <c r="B109" s="113"/>
      <c r="C109" s="100"/>
      <c r="D109" s="110"/>
      <c r="E109" s="102"/>
      <c r="F109" s="102"/>
      <c r="G109" s="102"/>
      <c r="H109" s="102"/>
      <c r="I109" s="102"/>
      <c r="J109" s="102"/>
      <c r="K109" s="110"/>
      <c r="L109" s="110"/>
      <c r="M109" s="22"/>
    </row>
    <row r="110" spans="1:13" s="63" customFormat="1" ht="30" customHeight="1" x14ac:dyDescent="0.25">
      <c r="A110" s="23"/>
      <c r="B110" s="97"/>
      <c r="C110" s="97"/>
      <c r="D110" s="97"/>
      <c r="E110" s="100"/>
      <c r="F110" s="114"/>
      <c r="G110" s="100"/>
      <c r="H110" s="113"/>
      <c r="I110" s="95"/>
      <c r="J110" s="95"/>
      <c r="K110" s="96"/>
      <c r="L110" s="115" t="s">
        <v>85</v>
      </c>
      <c r="M110" s="87">
        <f>+D96</f>
        <v>63200000</v>
      </c>
    </row>
    <row r="111" spans="1:13" s="63" customFormat="1" x14ac:dyDescent="0.25">
      <c r="A111" s="23"/>
      <c r="B111" s="95"/>
      <c r="C111" s="95"/>
      <c r="D111" s="97"/>
      <c r="E111" s="97"/>
      <c r="F111" s="97"/>
      <c r="G111" s="97"/>
      <c r="H111" s="95"/>
      <c r="I111" s="97"/>
      <c r="J111" s="97"/>
      <c r="K111" s="95" t="s">
        <v>86</v>
      </c>
      <c r="L111" s="97"/>
      <c r="M111" s="88"/>
    </row>
    <row r="112" spans="1:13" s="63" customFormat="1" ht="18.75" thickBot="1" x14ac:dyDescent="0.3">
      <c r="A112" s="91"/>
      <c r="B112" s="89"/>
      <c r="C112" s="89"/>
      <c r="D112" s="89"/>
      <c r="E112" s="89"/>
      <c r="F112" s="89"/>
      <c r="G112" s="89"/>
      <c r="H112" s="89"/>
      <c r="I112" s="90"/>
      <c r="J112" s="89"/>
      <c r="K112" s="89"/>
      <c r="L112" s="116"/>
      <c r="M112" s="117"/>
    </row>
    <row r="113" spans="1:13" s="63" customFormat="1" x14ac:dyDescent="0.25">
      <c r="A113" s="97"/>
      <c r="B113" s="95"/>
      <c r="C113" s="98"/>
      <c r="D113" s="118"/>
      <c r="E113" s="118"/>
      <c r="F113" s="119"/>
      <c r="G113" s="119"/>
      <c r="H113" s="98"/>
      <c r="I113" s="118"/>
      <c r="J113" s="118"/>
      <c r="K113" s="95"/>
      <c r="L113" s="97"/>
      <c r="M113" s="97"/>
    </row>
    <row r="114" spans="1:13" s="63" customFormat="1" x14ac:dyDescent="0.25">
      <c r="A114" s="97"/>
      <c r="B114" s="95"/>
      <c r="C114" s="95"/>
      <c r="D114" s="118"/>
      <c r="E114" s="118"/>
      <c r="F114" s="118"/>
      <c r="G114" s="118"/>
      <c r="H114" s="95"/>
      <c r="I114" s="118"/>
      <c r="J114" s="119"/>
      <c r="K114" s="96"/>
      <c r="L114" s="97"/>
      <c r="M114" s="99"/>
    </row>
    <row r="115" spans="1:13" s="63" customFormat="1" x14ac:dyDescent="0.25">
      <c r="A115" s="97"/>
      <c r="B115" s="95"/>
      <c r="C115" s="95"/>
      <c r="D115" s="118"/>
      <c r="E115" s="118"/>
      <c r="F115" s="118"/>
      <c r="G115" s="118"/>
      <c r="H115" s="95"/>
      <c r="I115" s="97"/>
      <c r="J115" s="97"/>
      <c r="K115" s="96"/>
      <c r="L115" s="97"/>
      <c r="M115" s="97"/>
    </row>
    <row r="116" spans="1:13" s="63" customFormat="1" x14ac:dyDescent="0.25">
      <c r="A116" s="97"/>
      <c r="B116" s="95"/>
      <c r="C116" s="95"/>
      <c r="D116" s="100"/>
      <c r="E116" s="100"/>
      <c r="F116" s="100"/>
      <c r="G116" s="100"/>
      <c r="H116" s="95"/>
      <c r="I116" s="97"/>
      <c r="J116" s="97"/>
      <c r="K116" s="96"/>
      <c r="L116" s="97"/>
      <c r="M116" s="97"/>
    </row>
    <row r="117" spans="1:13" s="63" customFormat="1" x14ac:dyDescent="0.25">
      <c r="A117" s="97"/>
      <c r="B117" s="95"/>
      <c r="C117" s="95"/>
      <c r="D117" s="95"/>
      <c r="E117" s="95"/>
      <c r="F117" s="95"/>
      <c r="G117" s="95"/>
      <c r="H117" s="95"/>
      <c r="I117" s="97"/>
      <c r="J117" s="97"/>
      <c r="K117" s="96"/>
      <c r="L117" s="97"/>
      <c r="M117" s="97"/>
    </row>
    <row r="118" spans="1:13" s="63" customFormat="1" x14ac:dyDescent="0.25">
      <c r="A118" s="97"/>
      <c r="B118" s="95"/>
      <c r="C118" s="97"/>
      <c r="D118" s="95"/>
      <c r="E118" s="95"/>
      <c r="F118" s="118"/>
      <c r="G118" s="118"/>
      <c r="H118" s="95"/>
      <c r="I118" s="101"/>
      <c r="J118" s="101"/>
      <c r="K118" s="96"/>
      <c r="L118" s="97"/>
      <c r="M118" s="97"/>
    </row>
    <row r="119" spans="1:13" s="63" customFormat="1" x14ac:dyDescent="0.25">
      <c r="A119" s="97"/>
      <c r="B119" s="95"/>
      <c r="C119" s="95"/>
      <c r="D119" s="118"/>
      <c r="E119" s="118"/>
      <c r="F119" s="119"/>
      <c r="G119" s="119"/>
      <c r="H119" s="95"/>
      <c r="I119" s="120"/>
      <c r="J119" s="120"/>
      <c r="K119" s="102"/>
      <c r="L119" s="103"/>
      <c r="M119" s="100"/>
    </row>
    <row r="120" spans="1:13" s="63" customFormat="1" x14ac:dyDescent="0.25">
      <c r="A120" s="97"/>
      <c r="B120" s="95"/>
      <c r="C120" s="95"/>
      <c r="D120" s="118"/>
      <c r="E120" s="118"/>
      <c r="F120" s="95"/>
      <c r="G120" s="95"/>
      <c r="H120" s="95"/>
      <c r="I120" s="95"/>
      <c r="J120" s="95"/>
      <c r="K120" s="96"/>
      <c r="L120" s="96"/>
      <c r="M120" s="100"/>
    </row>
    <row r="121" spans="1:13" s="63" customFormat="1" x14ac:dyDescent="0.25">
      <c r="A121" s="97"/>
      <c r="B121" s="95"/>
      <c r="C121" s="95"/>
      <c r="D121" s="95"/>
      <c r="E121" s="95"/>
      <c r="F121" s="95"/>
      <c r="G121" s="95"/>
      <c r="H121" s="95"/>
      <c r="I121" s="95"/>
      <c r="J121" s="95"/>
      <c r="K121" s="96"/>
      <c r="L121" s="96"/>
      <c r="M121" s="100"/>
    </row>
    <row r="122" spans="1:13" s="63" customFormat="1" x14ac:dyDescent="0.25">
      <c r="A122" s="97"/>
      <c r="B122" s="95"/>
      <c r="C122" s="95"/>
      <c r="D122" s="95"/>
      <c r="E122" s="95"/>
      <c r="F122" s="95"/>
      <c r="G122" s="95"/>
      <c r="H122" s="95"/>
      <c r="I122" s="95"/>
      <c r="J122" s="95"/>
      <c r="K122" s="96"/>
      <c r="L122" s="96"/>
      <c r="M122" s="100"/>
    </row>
    <row r="123" spans="1:13" s="63" customFormat="1" x14ac:dyDescent="0.25">
      <c r="A123" s="97"/>
      <c r="B123" s="95"/>
      <c r="C123" s="95"/>
      <c r="D123" s="95"/>
      <c r="E123" s="95"/>
      <c r="F123" s="95"/>
      <c r="G123" s="95"/>
      <c r="H123" s="95"/>
      <c r="I123" s="95"/>
      <c r="J123" s="95"/>
      <c r="K123" s="96"/>
      <c r="L123" s="96"/>
      <c r="M123" s="100"/>
    </row>
    <row r="124" spans="1:13" s="63" customFormat="1" x14ac:dyDescent="0.25">
      <c r="A124" s="97"/>
      <c r="B124" s="95"/>
      <c r="C124" s="95"/>
      <c r="D124" s="95"/>
      <c r="E124" s="95"/>
      <c r="F124" s="95"/>
      <c r="G124" s="95"/>
      <c r="H124" s="95"/>
      <c r="I124" s="95"/>
      <c r="J124" s="95"/>
      <c r="K124" s="96"/>
      <c r="L124" s="96"/>
      <c r="M124" s="100"/>
    </row>
    <row r="125" spans="1:13" s="63" customFormat="1" x14ac:dyDescent="0.25">
      <c r="A125" s="97"/>
      <c r="B125" s="95"/>
      <c r="C125" s="95"/>
      <c r="D125" s="95"/>
      <c r="E125" s="95"/>
      <c r="F125" s="95"/>
      <c r="G125" s="95"/>
      <c r="H125" s="95"/>
      <c r="I125" s="95"/>
      <c r="J125" s="95"/>
      <c r="K125" s="96"/>
      <c r="L125" s="96"/>
      <c r="M125" s="100"/>
    </row>
    <row r="126" spans="1:13" s="63" customFormat="1" x14ac:dyDescent="0.25">
      <c r="A126" s="97"/>
      <c r="B126" s="95"/>
      <c r="C126" s="95"/>
      <c r="D126" s="95"/>
      <c r="E126" s="95"/>
      <c r="F126" s="95"/>
      <c r="G126" s="95"/>
      <c r="H126" s="95"/>
      <c r="I126" s="95"/>
      <c r="J126" s="95"/>
      <c r="K126" s="96"/>
      <c r="L126" s="96"/>
      <c r="M126" s="100"/>
    </row>
    <row r="127" spans="1:13" s="63" customFormat="1" x14ac:dyDescent="0.25">
      <c r="B127" s="6"/>
      <c r="C127" s="6"/>
      <c r="D127" s="6"/>
      <c r="E127" s="6"/>
      <c r="F127" s="6"/>
      <c r="G127" s="6"/>
      <c r="H127" s="6"/>
      <c r="I127" s="6"/>
      <c r="J127" s="6"/>
      <c r="K127" s="84"/>
      <c r="L127" s="84"/>
      <c r="M127" s="86"/>
    </row>
    <row r="128" spans="1:13" s="63" customFormat="1" x14ac:dyDescent="0.25">
      <c r="B128" s="6"/>
      <c r="C128" s="6"/>
      <c r="D128" s="6"/>
      <c r="E128" s="6"/>
      <c r="F128" s="6"/>
      <c r="G128" s="6"/>
      <c r="H128" s="6"/>
      <c r="I128" s="6"/>
      <c r="J128" s="6"/>
      <c r="K128" s="84"/>
      <c r="L128" s="84"/>
      <c r="M128" s="86"/>
    </row>
    <row r="129" spans="2:26" s="63" customFormat="1" x14ac:dyDescent="0.25">
      <c r="B129" s="6"/>
      <c r="C129" s="6"/>
      <c r="D129" s="6"/>
      <c r="E129" s="6"/>
      <c r="F129" s="6"/>
      <c r="G129" s="6"/>
      <c r="H129" s="6"/>
      <c r="I129" s="6"/>
      <c r="J129" s="6"/>
      <c r="K129" s="84"/>
      <c r="L129" s="84"/>
      <c r="M129" s="86"/>
    </row>
    <row r="130" spans="2:26" s="63" customFormat="1" x14ac:dyDescent="0.25">
      <c r="B130" s="21"/>
      <c r="C130" s="21"/>
      <c r="D130" s="21"/>
      <c r="E130" s="21"/>
      <c r="F130" s="21"/>
      <c r="G130" s="21"/>
      <c r="H130" s="21" t="s">
        <v>87</v>
      </c>
      <c r="I130" s="21"/>
      <c r="J130" s="21"/>
      <c r="K130" s="21"/>
      <c r="L130" s="21"/>
      <c r="M130" s="21"/>
    </row>
    <row r="131" spans="2:26" s="63" customFormat="1" x14ac:dyDescent="0.25"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</row>
    <row r="132" spans="2:26" s="63" customFormat="1" x14ac:dyDescent="0.25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</row>
    <row r="133" spans="2:26" s="63" customFormat="1" x14ac:dyDescent="0.25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</row>
    <row r="138" spans="2:26" x14ac:dyDescent="0.25">
      <c r="Z138" s="29"/>
    </row>
    <row r="141" spans="2:26" x14ac:dyDescent="0.25">
      <c r="G141" s="92"/>
      <c r="H141" s="92" t="s">
        <v>88</v>
      </c>
      <c r="I141" s="92"/>
      <c r="J141" s="92"/>
      <c r="K141" s="92"/>
      <c r="L141" s="92"/>
      <c r="M141" s="93"/>
    </row>
    <row r="145" spans="1:9" x14ac:dyDescent="0.25">
      <c r="G145" s="94"/>
      <c r="H145" s="94"/>
      <c r="I145" s="94"/>
    </row>
    <row r="146" spans="1:9" x14ac:dyDescent="0.25">
      <c r="A146" s="6" t="s">
        <v>89</v>
      </c>
    </row>
  </sheetData>
  <mergeCells count="17">
    <mergeCell ref="D115:G115"/>
    <mergeCell ref="I1:J1"/>
    <mergeCell ref="A2:L2"/>
    <mergeCell ref="K3:K5"/>
    <mergeCell ref="K97:L97"/>
    <mergeCell ref="J100:K100"/>
    <mergeCell ref="J104:K104"/>
    <mergeCell ref="D113:E113"/>
    <mergeCell ref="F113:G113"/>
    <mergeCell ref="I113:J113"/>
    <mergeCell ref="D114:G114"/>
    <mergeCell ref="I114:J114"/>
    <mergeCell ref="F118:G118"/>
    <mergeCell ref="D119:E119"/>
    <mergeCell ref="F119:G119"/>
    <mergeCell ref="I119:J119"/>
    <mergeCell ref="D120:E120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41" fitToHeight="2" orientation="landscape" r:id="rId1"/>
  <headerFooter alignWithMargins="0">
    <oddHeader>&amp;C&amp;"Arial,Bold"&amp;12&amp;A</oddHeader>
    <oddFooter>&amp;C&amp;D&amp;R&amp;P</oddFooter>
  </headerFooter>
  <rowBreaks count="1" manualBreakCount="1">
    <brk id="5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Summary for Grants 2020.2021</vt:lpstr>
      <vt:lpstr>'Summary for Grants 2020.2021'!Print_Area</vt:lpstr>
      <vt:lpstr>'Summary for Grants 2020.2021'!Print_Titles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Josephine Petro</dc:creator>
  <cp:lastModifiedBy>Noxie Mapua</cp:lastModifiedBy>
  <dcterms:created xsi:type="dcterms:W3CDTF">2020-09-14T05:49:29Z</dcterms:created>
  <dcterms:modified xsi:type="dcterms:W3CDTF">2020-09-14T08:53:15Z</dcterms:modified>
</cp:coreProperties>
</file>