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tro\Desktop\"/>
    </mc:Choice>
  </mc:AlternateContent>
  <xr:revisionPtr revIDLastSave="0" documentId="13_ncr:1_{48580648-27FB-455F-9ECD-44BFCA7AB7B9}" xr6:coauthVersionLast="45" xr6:coauthVersionMax="45" xr10:uidLastSave="{00000000-0000-0000-0000-000000000000}"/>
  <bookViews>
    <workbookView xWindow="-120" yWindow="-120" windowWidth="24240" windowHeight="13140" xr2:uid="{D896B2F5-5EA6-45DC-B783-CBAC40C8C244}"/>
  </bookViews>
  <sheets>
    <sheet name="Cash and Cash Equivalents" sheetId="1" r:id="rId1"/>
  </sheets>
  <externalReferences>
    <externalReference r:id="rId2"/>
  </externalReferences>
  <definedNames>
    <definedName name="_xlnm.Print_Area" localSheetId="0">'Cash and Cash Equivalents'!$A$1:$AC$44</definedName>
    <definedName name="_xlnm.Print_Titles" localSheetId="0">'Cash and Cash Equivalents'!$A:$A,'Cash and Cash Equivalents'!$1:$4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D6" i="1"/>
  <c r="E6" i="1"/>
  <c r="F6" i="1"/>
  <c r="G6" i="1" s="1"/>
  <c r="G19" i="1" s="1"/>
  <c r="H6" i="1"/>
  <c r="I6" i="1"/>
  <c r="J6" i="1"/>
  <c r="K6" i="1" s="1"/>
  <c r="K19" i="1" s="1"/>
  <c r="L6" i="1"/>
  <c r="M6" i="1"/>
  <c r="N6" i="1"/>
  <c r="O6" i="1" s="1"/>
  <c r="P6" i="1"/>
  <c r="Q6" i="1"/>
  <c r="Q19" i="1" s="1"/>
  <c r="Q20" i="1" s="1"/>
  <c r="R6" i="1"/>
  <c r="S6" i="1" s="1"/>
  <c r="T6" i="1"/>
  <c r="U6" i="1"/>
  <c r="U19" i="1" s="1"/>
  <c r="V6" i="1"/>
  <c r="X6" i="1"/>
  <c r="Y6" i="1"/>
  <c r="AA6" i="1"/>
  <c r="AB6" i="1"/>
  <c r="AC6" i="1" s="1"/>
  <c r="AD6" i="1"/>
  <c r="AE6" i="1"/>
  <c r="AF6" i="1"/>
  <c r="AH6" i="1"/>
  <c r="AI6" i="1"/>
  <c r="AJ6" i="1"/>
  <c r="AK6" i="1" s="1"/>
  <c r="AL6" i="1"/>
  <c r="AM6" i="1" s="1"/>
  <c r="AN6" i="1"/>
  <c r="AO6" i="1" s="1"/>
  <c r="AP6" i="1"/>
  <c r="AQ6" i="1"/>
  <c r="AR6" i="1"/>
  <c r="AS6" i="1" s="1"/>
  <c r="AT6" i="1"/>
  <c r="AU6" i="1"/>
  <c r="AV6" i="1"/>
  <c r="AW6" i="1" s="1"/>
  <c r="AX6" i="1"/>
  <c r="AY6" i="1"/>
  <c r="AZ6" i="1"/>
  <c r="BA6" i="1" s="1"/>
  <c r="BC6" i="1"/>
  <c r="BD6" i="1"/>
  <c r="BE6" i="1" s="1"/>
  <c r="BF6" i="1"/>
  <c r="BG6" i="1" s="1"/>
  <c r="BH6" i="1"/>
  <c r="BI6" i="1"/>
  <c r="BJ6" i="1"/>
  <c r="BK6" i="1" s="1"/>
  <c r="BL6" i="1"/>
  <c r="BM6" i="1"/>
  <c r="BN6" i="1"/>
  <c r="BO6" i="1" s="1"/>
  <c r="BP6" i="1"/>
  <c r="BQ6" i="1"/>
  <c r="BR6" i="1"/>
  <c r="BS6" i="1" s="1"/>
  <c r="BT6" i="1"/>
  <c r="BU6" i="1" s="1"/>
  <c r="BV6" i="1"/>
  <c r="BW6" i="1" s="1"/>
  <c r="BX6" i="1"/>
  <c r="BY6" i="1"/>
  <c r="BZ6" i="1"/>
  <c r="CA6" i="1" s="1"/>
  <c r="CB6" i="1"/>
  <c r="CC6" i="1"/>
  <c r="CD6" i="1"/>
  <c r="CF6" i="1"/>
  <c r="CG6" i="1" s="1"/>
  <c r="CH6" i="1"/>
  <c r="CI6" i="1" s="1"/>
  <c r="CJ6" i="1"/>
  <c r="CK6" i="1" s="1"/>
  <c r="CK19" i="1" s="1"/>
  <c r="CL6" i="1"/>
  <c r="CM6" i="1" s="1"/>
  <c r="CN6" i="1"/>
  <c r="CO6" i="1" s="1"/>
  <c r="CP6" i="1"/>
  <c r="CQ6" i="1" s="1"/>
  <c r="CR6" i="1"/>
  <c r="CS6" i="1" s="1"/>
  <c r="CT6" i="1"/>
  <c r="CU6" i="1" s="1"/>
  <c r="CV6" i="1"/>
  <c r="CW6" i="1"/>
  <c r="CX6" i="1"/>
  <c r="CY6" i="1" s="1"/>
  <c r="CZ6" i="1"/>
  <c r="DA6" i="1" s="1"/>
  <c r="DB6" i="1"/>
  <c r="DD6" i="1"/>
  <c r="DE6" i="1" s="1"/>
  <c r="DF6" i="1"/>
  <c r="DG6" i="1" s="1"/>
  <c r="DH6" i="1"/>
  <c r="DI6" i="1" s="1"/>
  <c r="DI19" i="1" s="1"/>
  <c r="DI20" i="1" s="1"/>
  <c r="DJ6" i="1"/>
  <c r="DK6" i="1" s="1"/>
  <c r="DL6" i="1"/>
  <c r="DM6" i="1"/>
  <c r="DN6" i="1"/>
  <c r="DP6" i="1"/>
  <c r="DQ6" i="1" s="1"/>
  <c r="DR6" i="1"/>
  <c r="DS6" i="1" s="1"/>
  <c r="DT6" i="1"/>
  <c r="DU6" i="1" s="1"/>
  <c r="DU19" i="1" s="1"/>
  <c r="DV6" i="1"/>
  <c r="DW6" i="1" s="1"/>
  <c r="DX6" i="1"/>
  <c r="DY6" i="1"/>
  <c r="DZ6" i="1"/>
  <c r="EB6" i="1"/>
  <c r="EC6" i="1"/>
  <c r="ED6" i="1"/>
  <c r="EF6" i="1"/>
  <c r="EG6" i="1" s="1"/>
  <c r="EH6" i="1"/>
  <c r="EI6" i="1" s="1"/>
  <c r="EJ6" i="1"/>
  <c r="EK6" i="1"/>
  <c r="EL6" i="1"/>
  <c r="EM6" i="1" s="1"/>
  <c r="EN6" i="1"/>
  <c r="EO6" i="1" s="1"/>
  <c r="EP6" i="1"/>
  <c r="ER6" i="1"/>
  <c r="ET6" i="1"/>
  <c r="EU6" i="1" s="1"/>
  <c r="EV6" i="1"/>
  <c r="EW6" i="1" s="1"/>
  <c r="EX6" i="1"/>
  <c r="EY6" i="1" s="1"/>
  <c r="EZ6" i="1"/>
  <c r="FA6" i="1"/>
  <c r="FB6" i="1"/>
  <c r="FC6" i="1" s="1"/>
  <c r="B7" i="1"/>
  <c r="D7" i="1"/>
  <c r="E7" i="1" s="1"/>
  <c r="F7" i="1"/>
  <c r="G7" i="1"/>
  <c r="H7" i="1"/>
  <c r="I7" i="1" s="1"/>
  <c r="J7" i="1"/>
  <c r="K7" i="1" s="1"/>
  <c r="L7" i="1"/>
  <c r="N7" i="1"/>
  <c r="O7" i="1" s="1"/>
  <c r="O19" i="1" s="1"/>
  <c r="P7" i="1"/>
  <c r="Q7" i="1" s="1"/>
  <c r="R7" i="1"/>
  <c r="S7" i="1" s="1"/>
  <c r="T7" i="1"/>
  <c r="U7" i="1" s="1"/>
  <c r="V7" i="1"/>
  <c r="W7" i="1"/>
  <c r="X7" i="1"/>
  <c r="Y7" i="1" s="1"/>
  <c r="AA7" i="1"/>
  <c r="AB7" i="1"/>
  <c r="AC7" i="1"/>
  <c r="AD7" i="1"/>
  <c r="AF7" i="1"/>
  <c r="AG7" i="1"/>
  <c r="AH7" i="1"/>
  <c r="AI7" i="1" s="1"/>
  <c r="AJ7" i="1"/>
  <c r="AK7" i="1"/>
  <c r="AL7" i="1"/>
  <c r="AM7" i="1" s="1"/>
  <c r="AN7" i="1"/>
  <c r="AO7" i="1"/>
  <c r="AP7" i="1"/>
  <c r="AQ7" i="1" s="1"/>
  <c r="AR7" i="1"/>
  <c r="AS7" i="1"/>
  <c r="AT7" i="1"/>
  <c r="AV7" i="1"/>
  <c r="AW7" i="1"/>
  <c r="AX7" i="1"/>
  <c r="AY7" i="1" s="1"/>
  <c r="AZ7" i="1"/>
  <c r="BA7" i="1"/>
  <c r="BB7" i="1"/>
  <c r="BD7" i="1"/>
  <c r="BE7" i="1"/>
  <c r="BF7" i="1"/>
  <c r="BG7" i="1" s="1"/>
  <c r="BH7" i="1"/>
  <c r="BI7" i="1"/>
  <c r="BJ7" i="1"/>
  <c r="BK7" i="1" s="1"/>
  <c r="BL7" i="1"/>
  <c r="BM7" i="1"/>
  <c r="BN7" i="1"/>
  <c r="BO7" i="1" s="1"/>
  <c r="BP7" i="1"/>
  <c r="BQ7" i="1"/>
  <c r="BR7" i="1"/>
  <c r="BS7" i="1" s="1"/>
  <c r="BT7" i="1"/>
  <c r="BU7" i="1"/>
  <c r="BV7" i="1"/>
  <c r="BW7" i="1" s="1"/>
  <c r="BX7" i="1"/>
  <c r="BY7" i="1"/>
  <c r="BZ7" i="1"/>
  <c r="CA7" i="1" s="1"/>
  <c r="CB7" i="1"/>
  <c r="CC7" i="1" s="1"/>
  <c r="CD7" i="1"/>
  <c r="CE7" i="1" s="1"/>
  <c r="CF7" i="1"/>
  <c r="CG7" i="1"/>
  <c r="CH7" i="1"/>
  <c r="CJ7" i="1"/>
  <c r="CK7" i="1" s="1"/>
  <c r="CL7" i="1"/>
  <c r="CM7" i="1"/>
  <c r="CM19" i="1" s="1"/>
  <c r="CM20" i="1" s="1"/>
  <c r="CN7" i="1"/>
  <c r="CP7" i="1"/>
  <c r="CQ7" i="1"/>
  <c r="CR7" i="1"/>
  <c r="CS7" i="1" s="1"/>
  <c r="CT7" i="1"/>
  <c r="CU7" i="1" s="1"/>
  <c r="CV7" i="1"/>
  <c r="CW7" i="1" s="1"/>
  <c r="CX7" i="1"/>
  <c r="CZ7" i="1"/>
  <c r="DA7" i="1" s="1"/>
  <c r="DB7" i="1"/>
  <c r="DC7" i="1" s="1"/>
  <c r="DD7" i="1"/>
  <c r="DE7" i="1" s="1"/>
  <c r="DF7" i="1"/>
  <c r="DG7" i="1"/>
  <c r="DH7" i="1"/>
  <c r="DI7" i="1" s="1"/>
  <c r="DJ7" i="1"/>
  <c r="DK7" i="1"/>
  <c r="DK19" i="1" s="1"/>
  <c r="DL7" i="1"/>
  <c r="DM7" i="1" s="1"/>
  <c r="DN7" i="1"/>
  <c r="DO7" i="1"/>
  <c r="DP7" i="1"/>
  <c r="DQ7" i="1" s="1"/>
  <c r="DQ19" i="1" s="1"/>
  <c r="DR7" i="1"/>
  <c r="DS7" i="1"/>
  <c r="DT7" i="1"/>
  <c r="DU7" i="1" s="1"/>
  <c r="DV7" i="1"/>
  <c r="DW7" i="1" s="1"/>
  <c r="DW19" i="1" s="1"/>
  <c r="DW20" i="1" s="1"/>
  <c r="DX7" i="1"/>
  <c r="DY7" i="1" s="1"/>
  <c r="DY19" i="1" s="1"/>
  <c r="DZ7" i="1"/>
  <c r="EA7" i="1" s="1"/>
  <c r="EB7" i="1"/>
  <c r="EC7" i="1" s="1"/>
  <c r="ED7" i="1"/>
  <c r="EE7" i="1" s="1"/>
  <c r="EF7" i="1"/>
  <c r="EG7" i="1" s="1"/>
  <c r="EH7" i="1"/>
  <c r="EI7" i="1"/>
  <c r="EJ7" i="1"/>
  <c r="EL7" i="1"/>
  <c r="EM7" i="1"/>
  <c r="EN7" i="1"/>
  <c r="EO7" i="1" s="1"/>
  <c r="EP7" i="1"/>
  <c r="EQ7" i="1" s="1"/>
  <c r="ER7" i="1"/>
  <c r="ES7" i="1" s="1"/>
  <c r="ET7" i="1"/>
  <c r="EU7" i="1"/>
  <c r="EV7" i="1"/>
  <c r="EW7" i="1" s="1"/>
  <c r="EX7" i="1"/>
  <c r="EY7" i="1"/>
  <c r="EZ7" i="1"/>
  <c r="FA7" i="1" s="1"/>
  <c r="FB7" i="1"/>
  <c r="FC7" i="1" s="1"/>
  <c r="B8" i="1"/>
  <c r="C8" i="1" s="1"/>
  <c r="D8" i="1"/>
  <c r="F8" i="1"/>
  <c r="G8" i="1" s="1"/>
  <c r="H8" i="1"/>
  <c r="H19" i="1" s="1"/>
  <c r="J8" i="1"/>
  <c r="K8" i="1" s="1"/>
  <c r="L8" i="1"/>
  <c r="M8" i="1"/>
  <c r="N8" i="1"/>
  <c r="O8" i="1" s="1"/>
  <c r="P8" i="1"/>
  <c r="Q8" i="1"/>
  <c r="R8" i="1"/>
  <c r="S8" i="1" s="1"/>
  <c r="T8" i="1"/>
  <c r="U8" i="1" s="1"/>
  <c r="V8" i="1"/>
  <c r="W8" i="1" s="1"/>
  <c r="Y8" i="1"/>
  <c r="AC8" i="1"/>
  <c r="AE8" i="1"/>
  <c r="AG8" i="1"/>
  <c r="AI8" i="1"/>
  <c r="AK8" i="1"/>
  <c r="AM8" i="1"/>
  <c r="AO8" i="1"/>
  <c r="AQ8" i="1"/>
  <c r="AS8" i="1"/>
  <c r="AU8" i="1"/>
  <c r="AW8" i="1"/>
  <c r="AY8" i="1"/>
  <c r="BA8" i="1"/>
  <c r="BC8" i="1"/>
  <c r="BE8" i="1"/>
  <c r="BG8" i="1"/>
  <c r="BI8" i="1"/>
  <c r="BK8" i="1"/>
  <c r="BM8" i="1"/>
  <c r="BO8" i="1"/>
  <c r="BQ8" i="1"/>
  <c r="BS8" i="1"/>
  <c r="BU8" i="1"/>
  <c r="BW8" i="1"/>
  <c r="BV8" i="1" s="1"/>
  <c r="BX8" i="1"/>
  <c r="BZ8" i="1"/>
  <c r="CA8" i="1"/>
  <c r="CB8" i="1"/>
  <c r="CE8" i="1"/>
  <c r="CF8" i="1"/>
  <c r="CG8" i="1"/>
  <c r="CH8" i="1"/>
  <c r="CI8" i="1" s="1"/>
  <c r="CJ8" i="1"/>
  <c r="CK8" i="1" s="1"/>
  <c r="CL8" i="1"/>
  <c r="CM8" i="1" s="1"/>
  <c r="CN8" i="1"/>
  <c r="CO8" i="1" s="1"/>
  <c r="CP8" i="1"/>
  <c r="CQ8" i="1" s="1"/>
  <c r="CR8" i="1"/>
  <c r="CS8" i="1" s="1"/>
  <c r="CT8" i="1"/>
  <c r="CU8" i="1" s="1"/>
  <c r="CV8" i="1"/>
  <c r="CW8" i="1"/>
  <c r="CX8" i="1"/>
  <c r="CY8" i="1" s="1"/>
  <c r="CZ8" i="1"/>
  <c r="DA8" i="1" s="1"/>
  <c r="DB8" i="1"/>
  <c r="DC8" i="1" s="1"/>
  <c r="DD8" i="1"/>
  <c r="DE8" i="1" s="1"/>
  <c r="DE19" i="1" s="1"/>
  <c r="DF8" i="1"/>
  <c r="DG8" i="1" s="1"/>
  <c r="DH8" i="1"/>
  <c r="DI8" i="1" s="1"/>
  <c r="DJ8" i="1"/>
  <c r="DK8" i="1" s="1"/>
  <c r="DL8" i="1"/>
  <c r="DM8" i="1" s="1"/>
  <c r="DM19" i="1" s="1"/>
  <c r="DN8" i="1"/>
  <c r="DO8" i="1" s="1"/>
  <c r="DP8" i="1"/>
  <c r="DQ8" i="1" s="1"/>
  <c r="DR8" i="1"/>
  <c r="DT8" i="1"/>
  <c r="DU8" i="1" s="1"/>
  <c r="DV8" i="1"/>
  <c r="DW8" i="1" s="1"/>
  <c r="DX8" i="1"/>
  <c r="DY8" i="1" s="1"/>
  <c r="DZ8" i="1"/>
  <c r="EA8" i="1" s="1"/>
  <c r="EB8" i="1"/>
  <c r="EC8" i="1" s="1"/>
  <c r="ED8" i="1"/>
  <c r="EE8" i="1" s="1"/>
  <c r="EF8" i="1"/>
  <c r="EG8" i="1" s="1"/>
  <c r="EG19" i="1" s="1"/>
  <c r="EH8" i="1"/>
  <c r="EI8" i="1" s="1"/>
  <c r="EJ8" i="1"/>
  <c r="EK8" i="1" s="1"/>
  <c r="EL8" i="1"/>
  <c r="EM8" i="1" s="1"/>
  <c r="EN8" i="1"/>
  <c r="EO8" i="1" s="1"/>
  <c r="EP8" i="1"/>
  <c r="EQ8" i="1" s="1"/>
  <c r="ER8" i="1"/>
  <c r="ES8" i="1"/>
  <c r="ET8" i="1"/>
  <c r="EU8" i="1" s="1"/>
  <c r="EV8" i="1"/>
  <c r="EW8" i="1" s="1"/>
  <c r="EX8" i="1"/>
  <c r="EY8" i="1" s="1"/>
  <c r="EZ8" i="1"/>
  <c r="FA8" i="1" s="1"/>
  <c r="FB8" i="1"/>
  <c r="FC8" i="1" s="1"/>
  <c r="C10" i="1"/>
  <c r="E10" i="1"/>
  <c r="G10" i="1"/>
  <c r="I10" i="1"/>
  <c r="J10" i="1"/>
  <c r="K10" i="1" s="1"/>
  <c r="L10" i="1"/>
  <c r="M10" i="1" s="1"/>
  <c r="O10" i="1"/>
  <c r="Q10" i="1"/>
  <c r="S10" i="1"/>
  <c r="U10" i="1"/>
  <c r="W10" i="1"/>
  <c r="Y10" i="1"/>
  <c r="AA10" i="1"/>
  <c r="AC10" i="1"/>
  <c r="AE10" i="1"/>
  <c r="AG10" i="1"/>
  <c r="AI10" i="1"/>
  <c r="AK10" i="1"/>
  <c r="AM10" i="1"/>
  <c r="AO10" i="1"/>
  <c r="AQ10" i="1"/>
  <c r="AS10" i="1"/>
  <c r="AU10" i="1"/>
  <c r="AW10" i="1"/>
  <c r="AY10" i="1"/>
  <c r="BA10" i="1"/>
  <c r="BC10" i="1"/>
  <c r="BE10" i="1"/>
  <c r="BF10" i="1"/>
  <c r="BG10" i="1" s="1"/>
  <c r="BH10" i="1"/>
  <c r="BI10" i="1" s="1"/>
  <c r="BK10" i="1"/>
  <c r="BM10" i="1"/>
  <c r="BO10" i="1"/>
  <c r="BQ10" i="1"/>
  <c r="BR10" i="1"/>
  <c r="BS10" i="1" s="1"/>
  <c r="BT10" i="1"/>
  <c r="BU10" i="1" s="1"/>
  <c r="BV10" i="1"/>
  <c r="BW10" i="1" s="1"/>
  <c r="BX10" i="1"/>
  <c r="BY10" i="1" s="1"/>
  <c r="CA10" i="1"/>
  <c r="CC10" i="1"/>
  <c r="CE10" i="1"/>
  <c r="CG10" i="1"/>
  <c r="CI10" i="1"/>
  <c r="CK10" i="1"/>
  <c r="CM10" i="1"/>
  <c r="CO10" i="1"/>
  <c r="CQ10" i="1"/>
  <c r="CS10" i="1"/>
  <c r="CU10" i="1"/>
  <c r="CW10" i="1"/>
  <c r="CY10" i="1"/>
  <c r="DA10" i="1"/>
  <c r="DC10" i="1"/>
  <c r="DE10" i="1"/>
  <c r="DG10" i="1"/>
  <c r="DH10" i="1"/>
  <c r="DI10" i="1"/>
  <c r="DJ10" i="1"/>
  <c r="DK10" i="1" s="1"/>
  <c r="DM10" i="1"/>
  <c r="DO10" i="1"/>
  <c r="DQ10" i="1"/>
  <c r="DS10" i="1"/>
  <c r="DU10" i="1"/>
  <c r="DW10" i="1"/>
  <c r="DY10" i="1"/>
  <c r="EA10" i="1"/>
  <c r="EC10" i="1"/>
  <c r="EE10" i="1"/>
  <c r="EG10" i="1"/>
  <c r="EI10" i="1"/>
  <c r="EK10" i="1"/>
  <c r="EM10" i="1"/>
  <c r="EO10" i="1"/>
  <c r="EQ10" i="1"/>
  <c r="ES10" i="1"/>
  <c r="EU10" i="1"/>
  <c r="EW10" i="1"/>
  <c r="EY10" i="1"/>
  <c r="FA10" i="1"/>
  <c r="FC10" i="1"/>
  <c r="B11" i="1"/>
  <c r="C11" i="1" s="1"/>
  <c r="D11" i="1"/>
  <c r="E11" i="1" s="1"/>
  <c r="F11" i="1"/>
  <c r="G11" i="1" s="1"/>
  <c r="H11" i="1"/>
  <c r="I11" i="1" s="1"/>
  <c r="J11" i="1"/>
  <c r="K11" i="1" s="1"/>
  <c r="L11" i="1"/>
  <c r="M11" i="1" s="1"/>
  <c r="N11" i="1"/>
  <c r="O11" i="1" s="1"/>
  <c r="P11" i="1"/>
  <c r="Q11" i="1"/>
  <c r="R11" i="1"/>
  <c r="S11" i="1" s="1"/>
  <c r="U11" i="1"/>
  <c r="V11" i="1"/>
  <c r="W11" i="1" s="1"/>
  <c r="X11" i="1"/>
  <c r="Y11" i="1" s="1"/>
  <c r="Z11" i="1"/>
  <c r="AB11" i="1"/>
  <c r="AC11" i="1" s="1"/>
  <c r="AD11" i="1"/>
  <c r="AE11" i="1" s="1"/>
  <c r="AF11" i="1"/>
  <c r="AG11" i="1" s="1"/>
  <c r="AH11" i="1"/>
  <c r="AI11" i="1" s="1"/>
  <c r="AJ11" i="1"/>
  <c r="AK11" i="1" s="1"/>
  <c r="AL11" i="1"/>
  <c r="AN11" i="1"/>
  <c r="AO11" i="1" s="1"/>
  <c r="AP11" i="1"/>
  <c r="AQ11" i="1"/>
  <c r="AR11" i="1"/>
  <c r="AT11" i="1"/>
  <c r="AU11" i="1" s="1"/>
  <c r="AV11" i="1"/>
  <c r="AW11" i="1" s="1"/>
  <c r="AX11" i="1"/>
  <c r="AY11" i="1" s="1"/>
  <c r="AZ11" i="1"/>
  <c r="BA11" i="1" s="1"/>
  <c r="BB11" i="1"/>
  <c r="BC11" i="1" s="1"/>
  <c r="BD11" i="1"/>
  <c r="BE11" i="1" s="1"/>
  <c r="BF11" i="1"/>
  <c r="BG11" i="1"/>
  <c r="BH11" i="1"/>
  <c r="BI11" i="1" s="1"/>
  <c r="BJ11" i="1"/>
  <c r="BK11" i="1"/>
  <c r="BL11" i="1"/>
  <c r="BN11" i="1"/>
  <c r="BO11" i="1" s="1"/>
  <c r="BP11" i="1"/>
  <c r="BQ11" i="1" s="1"/>
  <c r="BR11" i="1"/>
  <c r="BS11" i="1"/>
  <c r="BT11" i="1"/>
  <c r="BU11" i="1" s="1"/>
  <c r="BV11" i="1"/>
  <c r="BW11" i="1"/>
  <c r="BX11" i="1"/>
  <c r="BY11" i="1" s="1"/>
  <c r="BZ11" i="1"/>
  <c r="CA11" i="1"/>
  <c r="CB11" i="1"/>
  <c r="CC11" i="1" s="1"/>
  <c r="CE11" i="1"/>
  <c r="CF11" i="1"/>
  <c r="CG11" i="1" s="1"/>
  <c r="CH11" i="1"/>
  <c r="CI11" i="1" s="1"/>
  <c r="CJ11" i="1"/>
  <c r="CK11" i="1" s="1"/>
  <c r="CL11" i="1"/>
  <c r="CM11" i="1" s="1"/>
  <c r="CN11" i="1"/>
  <c r="CO11" i="1" s="1"/>
  <c r="CP11" i="1"/>
  <c r="CQ11" i="1" s="1"/>
  <c r="CR11" i="1"/>
  <c r="CS11" i="1" s="1"/>
  <c r="CT11" i="1"/>
  <c r="CU11" i="1" s="1"/>
  <c r="CV11" i="1"/>
  <c r="CW11" i="1" s="1"/>
  <c r="CX11" i="1"/>
  <c r="CY11" i="1" s="1"/>
  <c r="CZ11" i="1"/>
  <c r="DA11" i="1" s="1"/>
  <c r="DB11" i="1"/>
  <c r="DC11" i="1" s="1"/>
  <c r="DD11" i="1"/>
  <c r="DE11" i="1" s="1"/>
  <c r="DF11" i="1"/>
  <c r="DG11" i="1" s="1"/>
  <c r="DH11" i="1"/>
  <c r="DI11" i="1" s="1"/>
  <c r="DJ11" i="1"/>
  <c r="DK11" i="1" s="1"/>
  <c r="DL11" i="1"/>
  <c r="DM11" i="1" s="1"/>
  <c r="DN11" i="1"/>
  <c r="DO11" i="1" s="1"/>
  <c r="DP11" i="1"/>
  <c r="DQ11" i="1" s="1"/>
  <c r="DR11" i="1"/>
  <c r="DS11" i="1" s="1"/>
  <c r="DT11" i="1"/>
  <c r="DU11" i="1" s="1"/>
  <c r="DV11" i="1"/>
  <c r="DW11" i="1" s="1"/>
  <c r="DX11" i="1"/>
  <c r="DY11" i="1" s="1"/>
  <c r="DZ11" i="1"/>
  <c r="EA11" i="1" s="1"/>
  <c r="EB11" i="1"/>
  <c r="EC11" i="1" s="1"/>
  <c r="ED11" i="1"/>
  <c r="EE11" i="1" s="1"/>
  <c r="EF11" i="1"/>
  <c r="EG11" i="1" s="1"/>
  <c r="EH11" i="1"/>
  <c r="EI11" i="1" s="1"/>
  <c r="EJ11" i="1"/>
  <c r="EK11" i="1" s="1"/>
  <c r="EL11" i="1"/>
  <c r="EM11" i="1" s="1"/>
  <c r="EN11" i="1"/>
  <c r="EO11" i="1" s="1"/>
  <c r="EP11" i="1"/>
  <c r="EQ11" i="1" s="1"/>
  <c r="ER11" i="1"/>
  <c r="ES11" i="1" s="1"/>
  <c r="ET11" i="1"/>
  <c r="EU11" i="1" s="1"/>
  <c r="EV11" i="1"/>
  <c r="EW11" i="1" s="1"/>
  <c r="EX11" i="1"/>
  <c r="EY11" i="1" s="1"/>
  <c r="EZ11" i="1"/>
  <c r="FA11" i="1" s="1"/>
  <c r="FB11" i="1"/>
  <c r="FC11" i="1" s="1"/>
  <c r="B12" i="1"/>
  <c r="C12" i="1" s="1"/>
  <c r="D12" i="1"/>
  <c r="E12" i="1" s="1"/>
  <c r="F12" i="1"/>
  <c r="G12" i="1" s="1"/>
  <c r="H12" i="1"/>
  <c r="I12" i="1" s="1"/>
  <c r="J12" i="1"/>
  <c r="K12" i="1" s="1"/>
  <c r="L12" i="1"/>
  <c r="M12" i="1" s="1"/>
  <c r="N12" i="1"/>
  <c r="O12" i="1" s="1"/>
  <c r="P12" i="1"/>
  <c r="Q12" i="1" s="1"/>
  <c r="R12" i="1"/>
  <c r="S12" i="1" s="1"/>
  <c r="T12" i="1"/>
  <c r="U12" i="1" s="1"/>
  <c r="V12" i="1"/>
  <c r="W12" i="1" s="1"/>
  <c r="X12" i="1"/>
  <c r="Y12" i="1" s="1"/>
  <c r="Z12" i="1"/>
  <c r="AA12" i="1" s="1"/>
  <c r="AB12" i="1"/>
  <c r="AC12" i="1" s="1"/>
  <c r="AD12" i="1"/>
  <c r="AE12" i="1" s="1"/>
  <c r="AF12" i="1"/>
  <c r="AG12" i="1" s="1"/>
  <c r="AH12" i="1"/>
  <c r="AJ12" i="1"/>
  <c r="AK12" i="1" s="1"/>
  <c r="AL12" i="1"/>
  <c r="AM12" i="1" s="1"/>
  <c r="AN12" i="1"/>
  <c r="AO12" i="1" s="1"/>
  <c r="AP12" i="1"/>
  <c r="AR12" i="1"/>
  <c r="AS12" i="1" s="1"/>
  <c r="AT12" i="1"/>
  <c r="AU12" i="1" s="1"/>
  <c r="AV12" i="1"/>
  <c r="AW12" i="1" s="1"/>
  <c r="AX12" i="1"/>
  <c r="AZ12" i="1"/>
  <c r="BA12" i="1" s="1"/>
  <c r="BB12" i="1"/>
  <c r="BC12" i="1" s="1"/>
  <c r="BD12" i="1"/>
  <c r="BE12" i="1" s="1"/>
  <c r="BF12" i="1"/>
  <c r="BH12" i="1"/>
  <c r="BI12" i="1" s="1"/>
  <c r="BJ12" i="1"/>
  <c r="BK12" i="1" s="1"/>
  <c r="BL12" i="1"/>
  <c r="BM12" i="1" s="1"/>
  <c r="BN12" i="1"/>
  <c r="BP12" i="1"/>
  <c r="BR12" i="1"/>
  <c r="BS12" i="1" s="1"/>
  <c r="BT12" i="1"/>
  <c r="BU12" i="1" s="1"/>
  <c r="BV12" i="1"/>
  <c r="BW12" i="1" s="1"/>
  <c r="BX12" i="1"/>
  <c r="BY12" i="1" s="1"/>
  <c r="BZ12" i="1"/>
  <c r="CA12" i="1" s="1"/>
  <c r="CB12" i="1"/>
  <c r="CC12" i="1" s="1"/>
  <c r="CE12" i="1"/>
  <c r="CF12" i="1"/>
  <c r="CG12" i="1" s="1"/>
  <c r="CH12" i="1"/>
  <c r="CI12" i="1"/>
  <c r="CJ12" i="1"/>
  <c r="CK12" i="1" s="1"/>
  <c r="CL12" i="1"/>
  <c r="CM12" i="1"/>
  <c r="CN12" i="1"/>
  <c r="CO12" i="1" s="1"/>
  <c r="CP12" i="1"/>
  <c r="CQ12" i="1"/>
  <c r="CR12" i="1"/>
  <c r="CS12" i="1" s="1"/>
  <c r="CT12" i="1"/>
  <c r="CU12" i="1"/>
  <c r="CV12" i="1"/>
  <c r="CW12" i="1" s="1"/>
  <c r="CX12" i="1"/>
  <c r="CY12" i="1"/>
  <c r="CZ12" i="1"/>
  <c r="DA12" i="1" s="1"/>
  <c r="DB12" i="1"/>
  <c r="DC12" i="1"/>
  <c r="DD12" i="1"/>
  <c r="DE12" i="1" s="1"/>
  <c r="DF12" i="1"/>
  <c r="DG12" i="1"/>
  <c r="DH12" i="1"/>
  <c r="DI12" i="1" s="1"/>
  <c r="DJ12" i="1"/>
  <c r="DK12" i="1"/>
  <c r="DL12" i="1"/>
  <c r="DM12" i="1" s="1"/>
  <c r="DN12" i="1"/>
  <c r="DO12" i="1"/>
  <c r="DP12" i="1"/>
  <c r="DQ12" i="1" s="1"/>
  <c r="DR12" i="1"/>
  <c r="DS12" i="1"/>
  <c r="DT12" i="1"/>
  <c r="DU12" i="1" s="1"/>
  <c r="DV12" i="1"/>
  <c r="DW12" i="1"/>
  <c r="DX12" i="1"/>
  <c r="DY12" i="1" s="1"/>
  <c r="DZ12" i="1"/>
  <c r="EA12" i="1"/>
  <c r="EB12" i="1"/>
  <c r="EC12" i="1" s="1"/>
  <c r="ED12" i="1"/>
  <c r="EE12" i="1"/>
  <c r="EF12" i="1"/>
  <c r="EG12" i="1" s="1"/>
  <c r="EH12" i="1"/>
  <c r="EI12" i="1" s="1"/>
  <c r="EJ12" i="1"/>
  <c r="EK12" i="1" s="1"/>
  <c r="EL12" i="1"/>
  <c r="EM12" i="1"/>
  <c r="EN12" i="1"/>
  <c r="EO12" i="1" s="1"/>
  <c r="EP12" i="1"/>
  <c r="EQ12" i="1"/>
  <c r="ER12" i="1"/>
  <c r="ES12" i="1" s="1"/>
  <c r="ET12" i="1"/>
  <c r="EU12" i="1"/>
  <c r="EV12" i="1"/>
  <c r="EW12" i="1" s="1"/>
  <c r="EX12" i="1"/>
  <c r="EY12" i="1" s="1"/>
  <c r="EZ12" i="1"/>
  <c r="FA12" i="1" s="1"/>
  <c r="FB12" i="1"/>
  <c r="FC12" i="1" s="1"/>
  <c r="B13" i="1"/>
  <c r="C13" i="1" s="1"/>
  <c r="D13" i="1"/>
  <c r="E13" i="1"/>
  <c r="F13" i="1"/>
  <c r="G13" i="1" s="1"/>
  <c r="H13" i="1"/>
  <c r="I13" i="1"/>
  <c r="J13" i="1"/>
  <c r="K13" i="1" s="1"/>
  <c r="L13" i="1"/>
  <c r="M13" i="1" s="1"/>
  <c r="N13" i="1"/>
  <c r="O13" i="1" s="1"/>
  <c r="P13" i="1"/>
  <c r="Q13" i="1" s="1"/>
  <c r="R13" i="1"/>
  <c r="S13" i="1" s="1"/>
  <c r="T13" i="1"/>
  <c r="U13" i="1"/>
  <c r="V13" i="1"/>
  <c r="W13" i="1" s="1"/>
  <c r="X13" i="1"/>
  <c r="Y13" i="1"/>
  <c r="Z13" i="1"/>
  <c r="AA13" i="1" s="1"/>
  <c r="AB13" i="1"/>
  <c r="AC13" i="1" s="1"/>
  <c r="AD13" i="1"/>
  <c r="AE13" i="1" s="1"/>
  <c r="AF13" i="1"/>
  <c r="AG13" i="1"/>
  <c r="AH13" i="1"/>
  <c r="AI13" i="1" s="1"/>
  <c r="AJ13" i="1"/>
  <c r="AK13" i="1"/>
  <c r="AL13" i="1"/>
  <c r="AM13" i="1" s="1"/>
  <c r="AN13" i="1"/>
  <c r="AO13" i="1"/>
  <c r="AP13" i="1"/>
  <c r="AQ13" i="1" s="1"/>
  <c r="AR13" i="1"/>
  <c r="AS13" i="1" s="1"/>
  <c r="AT13" i="1"/>
  <c r="AU13" i="1" s="1"/>
  <c r="AV13" i="1"/>
  <c r="AW13" i="1"/>
  <c r="AX13" i="1"/>
  <c r="AY13" i="1" s="1"/>
  <c r="AZ13" i="1"/>
  <c r="BA13" i="1"/>
  <c r="BB13" i="1"/>
  <c r="BC13" i="1" s="1"/>
  <c r="BD13" i="1"/>
  <c r="BE13" i="1"/>
  <c r="BF13" i="1"/>
  <c r="BG13" i="1" s="1"/>
  <c r="BH13" i="1"/>
  <c r="BI13" i="1" s="1"/>
  <c r="BJ13" i="1"/>
  <c r="BK13" i="1" s="1"/>
  <c r="BL13" i="1"/>
  <c r="BM13" i="1" s="1"/>
  <c r="BN13" i="1"/>
  <c r="BO13" i="1" s="1"/>
  <c r="BP13" i="1"/>
  <c r="BQ13" i="1"/>
  <c r="BR13" i="1"/>
  <c r="BS13" i="1" s="1"/>
  <c r="BT13" i="1"/>
  <c r="BU13" i="1"/>
  <c r="BV13" i="1"/>
  <c r="BW13" i="1" s="1"/>
  <c r="BX13" i="1"/>
  <c r="BY13" i="1" s="1"/>
  <c r="BZ13" i="1"/>
  <c r="CA13" i="1" s="1"/>
  <c r="CB13" i="1"/>
  <c r="CC13" i="1" s="1"/>
  <c r="CD13" i="1"/>
  <c r="CE13" i="1" s="1"/>
  <c r="CF13" i="1"/>
  <c r="CG13" i="1"/>
  <c r="CH13" i="1"/>
  <c r="CI13" i="1" s="1"/>
  <c r="CJ13" i="1"/>
  <c r="CK13" i="1"/>
  <c r="CL13" i="1"/>
  <c r="CM13" i="1" s="1"/>
  <c r="CN13" i="1"/>
  <c r="CO13" i="1" s="1"/>
  <c r="CP13" i="1"/>
  <c r="CQ13" i="1" s="1"/>
  <c r="CR13" i="1"/>
  <c r="CS13" i="1"/>
  <c r="CT13" i="1"/>
  <c r="CU13" i="1" s="1"/>
  <c r="CV13" i="1"/>
  <c r="CW13" i="1"/>
  <c r="CX13" i="1"/>
  <c r="CY13" i="1" s="1"/>
  <c r="CZ13" i="1"/>
  <c r="DA13" i="1"/>
  <c r="DB13" i="1"/>
  <c r="DC13" i="1" s="1"/>
  <c r="DD13" i="1"/>
  <c r="DE13" i="1" s="1"/>
  <c r="DF13" i="1"/>
  <c r="DG13" i="1" s="1"/>
  <c r="DH13" i="1"/>
  <c r="DI13" i="1"/>
  <c r="DJ13" i="1"/>
  <c r="DK13" i="1" s="1"/>
  <c r="DL13" i="1"/>
  <c r="DM13" i="1"/>
  <c r="DN13" i="1"/>
  <c r="DO13" i="1" s="1"/>
  <c r="DP13" i="1"/>
  <c r="DQ13" i="1"/>
  <c r="DR13" i="1"/>
  <c r="DS13" i="1" s="1"/>
  <c r="DT13" i="1"/>
  <c r="DU13" i="1" s="1"/>
  <c r="DV13" i="1"/>
  <c r="DW13" i="1" s="1"/>
  <c r="DX13" i="1"/>
  <c r="DY13" i="1" s="1"/>
  <c r="DZ13" i="1"/>
  <c r="EA13" i="1" s="1"/>
  <c r="EB13" i="1"/>
  <c r="EC13" i="1"/>
  <c r="ED13" i="1"/>
  <c r="EE13" i="1" s="1"/>
  <c r="EF13" i="1"/>
  <c r="EG13" i="1"/>
  <c r="EH13" i="1"/>
  <c r="EI13" i="1" s="1"/>
  <c r="EJ13" i="1"/>
  <c r="EK13" i="1" s="1"/>
  <c r="EL13" i="1"/>
  <c r="EM13" i="1" s="1"/>
  <c r="EN13" i="1"/>
  <c r="EO13" i="1" s="1"/>
  <c r="EP13" i="1"/>
  <c r="EQ13" i="1" s="1"/>
  <c r="ES13" i="1"/>
  <c r="EU13" i="1"/>
  <c r="EW13" i="1"/>
  <c r="EY13" i="1"/>
  <c r="FA13" i="1"/>
  <c r="FC13" i="1"/>
  <c r="C14" i="1"/>
  <c r="E14" i="1"/>
  <c r="G14" i="1"/>
  <c r="I14" i="1"/>
  <c r="K14" i="1"/>
  <c r="M14" i="1"/>
  <c r="O14" i="1"/>
  <c r="Q14" i="1"/>
  <c r="S14" i="1"/>
  <c r="U14" i="1"/>
  <c r="W14" i="1"/>
  <c r="Y14" i="1"/>
  <c r="AA14" i="1"/>
  <c r="AC14" i="1"/>
  <c r="AE14" i="1"/>
  <c r="AG14" i="1"/>
  <c r="AI14" i="1"/>
  <c r="AK14" i="1"/>
  <c r="AM14" i="1"/>
  <c r="AO14" i="1"/>
  <c r="AQ14" i="1"/>
  <c r="AS14" i="1"/>
  <c r="AU14" i="1"/>
  <c r="AW14" i="1"/>
  <c r="AY14" i="1"/>
  <c r="BA14" i="1"/>
  <c r="BB14" i="1"/>
  <c r="BC14" i="1"/>
  <c r="BE14" i="1"/>
  <c r="BF14" i="1"/>
  <c r="BG14" i="1" s="1"/>
  <c r="BH14" i="1"/>
  <c r="BI14" i="1" s="1"/>
  <c r="BJ14" i="1"/>
  <c r="BK14" i="1" s="1"/>
  <c r="BM14" i="1"/>
  <c r="BO14" i="1"/>
  <c r="BQ14" i="1"/>
  <c r="BS14" i="1"/>
  <c r="BT14" i="1"/>
  <c r="BU14" i="1" s="1"/>
  <c r="BV14" i="1"/>
  <c r="BW14" i="1" s="1"/>
  <c r="BX14" i="1"/>
  <c r="BY14" i="1" s="1"/>
  <c r="CA14" i="1"/>
  <c r="CB14" i="1"/>
  <c r="CC14" i="1" s="1"/>
  <c r="CE14" i="1"/>
  <c r="CG14" i="1"/>
  <c r="CH14" i="1"/>
  <c r="CI14" i="1" s="1"/>
  <c r="CK14" i="1"/>
  <c r="CM14" i="1"/>
  <c r="CO14" i="1"/>
  <c r="CQ14" i="1"/>
  <c r="CR14" i="1"/>
  <c r="CS14" i="1" s="1"/>
  <c r="CT14" i="1"/>
  <c r="CU14" i="1"/>
  <c r="CW14" i="1"/>
  <c r="CX14" i="1"/>
  <c r="CY14" i="1" s="1"/>
  <c r="CZ14" i="1"/>
  <c r="DA14" i="1" s="1"/>
  <c r="DB14" i="1"/>
  <c r="DC14" i="1" s="1"/>
  <c r="DD14" i="1"/>
  <c r="DE14" i="1" s="1"/>
  <c r="DF14" i="1"/>
  <c r="DG14" i="1" s="1"/>
  <c r="DH14" i="1"/>
  <c r="DI14" i="1" s="1"/>
  <c r="DK14" i="1"/>
  <c r="DM14" i="1"/>
  <c r="DN14" i="1"/>
  <c r="DO14" i="1" s="1"/>
  <c r="DQ14" i="1"/>
  <c r="DR14" i="1"/>
  <c r="DS14" i="1" s="1"/>
  <c r="DU14" i="1"/>
  <c r="DV14" i="1"/>
  <c r="DW14" i="1" s="1"/>
  <c r="DX14" i="1"/>
  <c r="DY14" i="1" s="1"/>
  <c r="DZ14" i="1"/>
  <c r="EA14" i="1" s="1"/>
  <c r="EB14" i="1"/>
  <c r="EC14" i="1" s="1"/>
  <c r="ED14" i="1"/>
  <c r="EE14" i="1" s="1"/>
  <c r="EF14" i="1"/>
  <c r="EG14" i="1" s="1"/>
  <c r="EH14" i="1"/>
  <c r="EI14" i="1" s="1"/>
  <c r="EK14" i="1"/>
  <c r="EL14" i="1"/>
  <c r="EM14" i="1" s="1"/>
  <c r="EN14" i="1"/>
  <c r="EO14" i="1" s="1"/>
  <c r="EP14" i="1"/>
  <c r="EQ14" i="1" s="1"/>
  <c r="ER14" i="1"/>
  <c r="ES14" i="1" s="1"/>
  <c r="ET14" i="1"/>
  <c r="EU14" i="1" s="1"/>
  <c r="EV14" i="1"/>
  <c r="EW14" i="1"/>
  <c r="EX14" i="1"/>
  <c r="EY14" i="1" s="1"/>
  <c r="EZ14" i="1"/>
  <c r="FA14" i="1"/>
  <c r="FB14" i="1"/>
  <c r="FC14" i="1" s="1"/>
  <c r="B15" i="1"/>
  <c r="C15" i="1" s="1"/>
  <c r="D15" i="1"/>
  <c r="E15" i="1" s="1"/>
  <c r="F15" i="1"/>
  <c r="G15" i="1"/>
  <c r="H15" i="1"/>
  <c r="I15" i="1" s="1"/>
  <c r="J15" i="1"/>
  <c r="K15" i="1"/>
  <c r="L15" i="1"/>
  <c r="M15" i="1" s="1"/>
  <c r="N15" i="1"/>
  <c r="O15" i="1"/>
  <c r="P15" i="1"/>
  <c r="Q15" i="1" s="1"/>
  <c r="R15" i="1"/>
  <c r="S15" i="1" s="1"/>
  <c r="T15" i="1"/>
  <c r="U15" i="1" s="1"/>
  <c r="V15" i="1"/>
  <c r="W15" i="1"/>
  <c r="X15" i="1"/>
  <c r="Y15" i="1" s="1"/>
  <c r="AA15" i="1"/>
  <c r="AB15" i="1"/>
  <c r="AC15" i="1" s="1"/>
  <c r="AD15" i="1"/>
  <c r="AE15" i="1" s="1"/>
  <c r="AF15" i="1"/>
  <c r="AG15" i="1"/>
  <c r="AH15" i="1"/>
  <c r="AI15" i="1" s="1"/>
  <c r="AJ15" i="1"/>
  <c r="AK15" i="1" s="1"/>
  <c r="AL15" i="1"/>
  <c r="AM15" i="1" s="1"/>
  <c r="AN15" i="1"/>
  <c r="AO15" i="1"/>
  <c r="AP15" i="1"/>
  <c r="AQ15" i="1" s="1"/>
  <c r="AR15" i="1"/>
  <c r="AS15" i="1" s="1"/>
  <c r="AT15" i="1"/>
  <c r="AU15" i="1" s="1"/>
  <c r="AV15" i="1"/>
  <c r="AW15" i="1"/>
  <c r="AX15" i="1"/>
  <c r="AY15" i="1" s="1"/>
  <c r="AZ15" i="1"/>
  <c r="BA15" i="1" s="1"/>
  <c r="BB15" i="1"/>
  <c r="BC15" i="1" s="1"/>
  <c r="BD15" i="1"/>
  <c r="BF15" i="1"/>
  <c r="BG15" i="1" s="1"/>
  <c r="BH15" i="1"/>
  <c r="BI15" i="1" s="1"/>
  <c r="BJ15" i="1"/>
  <c r="BK15" i="1" s="1"/>
  <c r="BL15" i="1"/>
  <c r="BM15" i="1" s="1"/>
  <c r="BN15" i="1"/>
  <c r="BO15" i="1" s="1"/>
  <c r="BP15" i="1"/>
  <c r="BQ15" i="1" s="1"/>
  <c r="BR15" i="1"/>
  <c r="BT15" i="1"/>
  <c r="BU15" i="1"/>
  <c r="BV15" i="1"/>
  <c r="BW15" i="1" s="1"/>
  <c r="BX15" i="1"/>
  <c r="BY15" i="1" s="1"/>
  <c r="BZ15" i="1"/>
  <c r="CA15" i="1" s="1"/>
  <c r="CB15" i="1"/>
  <c r="CC15" i="1" s="1"/>
  <c r="CD15" i="1"/>
  <c r="CE15" i="1" s="1"/>
  <c r="CF15" i="1"/>
  <c r="CG15" i="1" s="1"/>
  <c r="CH15" i="1"/>
  <c r="CI15" i="1" s="1"/>
  <c r="CJ15" i="1"/>
  <c r="CK15" i="1" s="1"/>
  <c r="CL15" i="1"/>
  <c r="CM15" i="1" s="1"/>
  <c r="CN15" i="1"/>
  <c r="CO15" i="1" s="1"/>
  <c r="CP15" i="1"/>
  <c r="CQ15" i="1" s="1"/>
  <c r="CR15" i="1"/>
  <c r="CS15" i="1"/>
  <c r="CT15" i="1"/>
  <c r="CU15" i="1" s="1"/>
  <c r="CV15" i="1"/>
  <c r="CW15" i="1" s="1"/>
  <c r="CX15" i="1"/>
  <c r="CY15" i="1" s="1"/>
  <c r="CZ15" i="1"/>
  <c r="DA15" i="1" s="1"/>
  <c r="DB15" i="1"/>
  <c r="DC15" i="1" s="1"/>
  <c r="DD15" i="1"/>
  <c r="DE15" i="1" s="1"/>
  <c r="DF15" i="1"/>
  <c r="DG15" i="1" s="1"/>
  <c r="DH15" i="1"/>
  <c r="DI15" i="1" s="1"/>
  <c r="DJ15" i="1"/>
  <c r="DK15" i="1" s="1"/>
  <c r="DL15" i="1"/>
  <c r="DM15" i="1" s="1"/>
  <c r="DN15" i="1"/>
  <c r="DO15" i="1" s="1"/>
  <c r="DP15" i="1"/>
  <c r="DQ15" i="1" s="1"/>
  <c r="DR15" i="1"/>
  <c r="DS15" i="1" s="1"/>
  <c r="DT15" i="1"/>
  <c r="DU15" i="1" s="1"/>
  <c r="DV15" i="1"/>
  <c r="DW15" i="1" s="1"/>
  <c r="DX15" i="1"/>
  <c r="DY15" i="1" s="1"/>
  <c r="DZ15" i="1"/>
  <c r="EA15" i="1" s="1"/>
  <c r="EB15" i="1"/>
  <c r="EC15" i="1" s="1"/>
  <c r="ED15" i="1"/>
  <c r="EE15" i="1" s="1"/>
  <c r="EF15" i="1"/>
  <c r="EG15" i="1" s="1"/>
  <c r="EH15" i="1"/>
  <c r="EI15" i="1" s="1"/>
  <c r="EJ15" i="1"/>
  <c r="EK15" i="1" s="1"/>
  <c r="EL15" i="1"/>
  <c r="EM15" i="1" s="1"/>
  <c r="EN15" i="1"/>
  <c r="EO15" i="1" s="1"/>
  <c r="EP15" i="1"/>
  <c r="EQ15" i="1" s="1"/>
  <c r="ER15" i="1"/>
  <c r="ES15" i="1" s="1"/>
  <c r="ET15" i="1"/>
  <c r="EV15" i="1"/>
  <c r="EW15" i="1" s="1"/>
  <c r="EX15" i="1"/>
  <c r="EZ15" i="1"/>
  <c r="FA15" i="1" s="1"/>
  <c r="FB15" i="1"/>
  <c r="C16" i="1"/>
  <c r="E16" i="1"/>
  <c r="G16" i="1"/>
  <c r="I16" i="1"/>
  <c r="K16" i="1"/>
  <c r="M16" i="1"/>
  <c r="O16" i="1"/>
  <c r="Q16" i="1"/>
  <c r="S16" i="1"/>
  <c r="U16" i="1"/>
  <c r="W16" i="1"/>
  <c r="Y16" i="1"/>
  <c r="AA16" i="1"/>
  <c r="AC16" i="1"/>
  <c r="AE16" i="1"/>
  <c r="AG16" i="1"/>
  <c r="AI16" i="1"/>
  <c r="AK16" i="1"/>
  <c r="AM16" i="1"/>
  <c r="AO16" i="1"/>
  <c r="AQ16" i="1"/>
  <c r="AS16" i="1"/>
  <c r="AU16" i="1"/>
  <c r="AW16" i="1"/>
  <c r="AY16" i="1"/>
  <c r="BA16" i="1"/>
  <c r="BC16" i="1"/>
  <c r="BE16" i="1"/>
  <c r="BG16" i="1"/>
  <c r="BI16" i="1"/>
  <c r="BK16" i="1"/>
  <c r="BM16" i="1"/>
  <c r="BO16" i="1"/>
  <c r="BQ16" i="1"/>
  <c r="BS16" i="1"/>
  <c r="BU16" i="1"/>
  <c r="BW16" i="1"/>
  <c r="BY16" i="1"/>
  <c r="CA16" i="1"/>
  <c r="CC16" i="1"/>
  <c r="CE16" i="1"/>
  <c r="CG16" i="1"/>
  <c r="CI16" i="1"/>
  <c r="CK16" i="1"/>
  <c r="CM16" i="1"/>
  <c r="CO16" i="1"/>
  <c r="CQ16" i="1"/>
  <c r="CS16" i="1"/>
  <c r="CU16" i="1"/>
  <c r="CW16" i="1"/>
  <c r="CY16" i="1"/>
  <c r="DA16" i="1"/>
  <c r="DC16" i="1"/>
  <c r="DE16" i="1"/>
  <c r="DG16" i="1"/>
  <c r="DI16" i="1"/>
  <c r="DJ16" i="1"/>
  <c r="DK16" i="1" s="1"/>
  <c r="DM16" i="1"/>
  <c r="DO16" i="1"/>
  <c r="DQ16" i="1"/>
  <c r="DS16" i="1"/>
  <c r="DU16" i="1"/>
  <c r="DW16" i="1"/>
  <c r="DY16" i="1"/>
  <c r="EA16" i="1"/>
  <c r="EC16" i="1"/>
  <c r="EE16" i="1"/>
  <c r="EG16" i="1"/>
  <c r="EI16" i="1"/>
  <c r="EK16" i="1"/>
  <c r="EM16" i="1"/>
  <c r="EO16" i="1"/>
  <c r="EQ16" i="1"/>
  <c r="ES16" i="1"/>
  <c r="EU16" i="1"/>
  <c r="EW16" i="1"/>
  <c r="EY16" i="1"/>
  <c r="FA16" i="1"/>
  <c r="FC16" i="1"/>
  <c r="DE17" i="1"/>
  <c r="C18" i="1"/>
  <c r="E18" i="1"/>
  <c r="G18" i="1"/>
  <c r="I18" i="1"/>
  <c r="K18" i="1"/>
  <c r="M18" i="1"/>
  <c r="O18" i="1"/>
  <c r="Q18" i="1"/>
  <c r="S18" i="1"/>
  <c r="U18" i="1"/>
  <c r="W18" i="1"/>
  <c r="Y18" i="1"/>
  <c r="AA18" i="1"/>
  <c r="AC18" i="1"/>
  <c r="AE18" i="1"/>
  <c r="AG18" i="1"/>
  <c r="AI18" i="1"/>
  <c r="AK18" i="1"/>
  <c r="AM18" i="1"/>
  <c r="AO18" i="1"/>
  <c r="AQ18" i="1"/>
  <c r="AS18" i="1"/>
  <c r="AU18" i="1"/>
  <c r="AW18" i="1"/>
  <c r="AY18" i="1"/>
  <c r="BA18" i="1"/>
  <c r="BC18" i="1"/>
  <c r="BE18" i="1"/>
  <c r="BG18" i="1"/>
  <c r="BI18" i="1"/>
  <c r="BK18" i="1"/>
  <c r="BM18" i="1"/>
  <c r="BO18" i="1"/>
  <c r="BQ18" i="1"/>
  <c r="BS18" i="1"/>
  <c r="BU18" i="1"/>
  <c r="BW18" i="1"/>
  <c r="BY18" i="1"/>
  <c r="CA18" i="1"/>
  <c r="CC18" i="1"/>
  <c r="CE18" i="1"/>
  <c r="CG18" i="1"/>
  <c r="CI18" i="1"/>
  <c r="CK18" i="1"/>
  <c r="CM18" i="1"/>
  <c r="CO18" i="1"/>
  <c r="CQ18" i="1"/>
  <c r="CS18" i="1"/>
  <c r="CU18" i="1"/>
  <c r="CW18" i="1"/>
  <c r="CY18" i="1"/>
  <c r="DA18" i="1"/>
  <c r="DC18" i="1"/>
  <c r="DE18" i="1"/>
  <c r="DG18" i="1"/>
  <c r="DI18" i="1"/>
  <c r="DK18" i="1"/>
  <c r="DM18" i="1"/>
  <c r="DO18" i="1"/>
  <c r="DQ18" i="1"/>
  <c r="DS18" i="1"/>
  <c r="DU18" i="1"/>
  <c r="DW18" i="1"/>
  <c r="DY18" i="1"/>
  <c r="EA18" i="1"/>
  <c r="EC18" i="1"/>
  <c r="EE18" i="1"/>
  <c r="EG18" i="1"/>
  <c r="EI18" i="1"/>
  <c r="EK18" i="1"/>
  <c r="EM18" i="1"/>
  <c r="EO18" i="1"/>
  <c r="EQ18" i="1"/>
  <c r="ES18" i="1"/>
  <c r="EU18" i="1"/>
  <c r="EW18" i="1"/>
  <c r="EY18" i="1"/>
  <c r="FA18" i="1"/>
  <c r="FC18" i="1"/>
  <c r="J19" i="1"/>
  <c r="K20" i="1" s="1"/>
  <c r="P19" i="1"/>
  <c r="R19" i="1"/>
  <c r="T19" i="1"/>
  <c r="X19" i="1"/>
  <c r="AB19" i="1"/>
  <c r="AC20" i="1" s="1"/>
  <c r="AC19" i="1"/>
  <c r="AN19" i="1"/>
  <c r="AN50" i="1" s="1"/>
  <c r="AV19" i="1"/>
  <c r="BT19" i="1"/>
  <c r="BZ19" i="1"/>
  <c r="CA19" i="1"/>
  <c r="CF19" i="1"/>
  <c r="CG20" i="1" s="1"/>
  <c r="CG19" i="1"/>
  <c r="CL19" i="1"/>
  <c r="CP19" i="1"/>
  <c r="CT19" i="1"/>
  <c r="CU19" i="1"/>
  <c r="CU20" i="1" s="1"/>
  <c r="CV19" i="1"/>
  <c r="CZ19" i="1"/>
  <c r="DA19" i="1"/>
  <c r="DF19" i="1"/>
  <c r="DH19" i="1"/>
  <c r="DJ19" i="1"/>
  <c r="DT19" i="1"/>
  <c r="DV19" i="1"/>
  <c r="DX19" i="1"/>
  <c r="EB19" i="1"/>
  <c r="EC20" i="1" s="1"/>
  <c r="EC19" i="1"/>
  <c r="EF19" i="1"/>
  <c r="EH19" i="1"/>
  <c r="EL19" i="1"/>
  <c r="EM19" i="1"/>
  <c r="CA20" i="1"/>
  <c r="DK20" i="1"/>
  <c r="EM20" i="1"/>
  <c r="B24" i="1"/>
  <c r="D24" i="1"/>
  <c r="F24" i="1"/>
  <c r="H24" i="1"/>
  <c r="J24" i="1"/>
  <c r="L24" i="1"/>
  <c r="N24" i="1"/>
  <c r="P24" i="1"/>
  <c r="R24" i="1"/>
  <c r="T24" i="1"/>
  <c r="V24" i="1"/>
  <c r="X24" i="1"/>
  <c r="Z24" i="1"/>
  <c r="AB24" i="1"/>
  <c r="AD24" i="1"/>
  <c r="AF24" i="1"/>
  <c r="AH24" i="1"/>
  <c r="AJ24" i="1"/>
  <c r="AL24" i="1"/>
  <c r="AN24" i="1"/>
  <c r="AP24" i="1"/>
  <c r="AR24" i="1"/>
  <c r="AT24" i="1"/>
  <c r="AV24" i="1"/>
  <c r="AX24" i="1"/>
  <c r="AZ24" i="1"/>
  <c r="BB24" i="1"/>
  <c r="BD24" i="1"/>
  <c r="BF24" i="1"/>
  <c r="BH24" i="1"/>
  <c r="BJ24" i="1"/>
  <c r="BL24" i="1"/>
  <c r="BN24" i="1"/>
  <c r="BP24" i="1"/>
  <c r="BR24" i="1"/>
  <c r="BT24" i="1"/>
  <c r="BV24" i="1"/>
  <c r="BX24" i="1"/>
  <c r="BZ24" i="1"/>
  <c r="CB24" i="1"/>
  <c r="CD24" i="1"/>
  <c r="CF24" i="1"/>
  <c r="CH24" i="1"/>
  <c r="CJ24" i="1"/>
  <c r="CL24" i="1"/>
  <c r="CN24" i="1"/>
  <c r="CP24" i="1"/>
  <c r="CR24" i="1"/>
  <c r="CT24" i="1"/>
  <c r="CV24" i="1"/>
  <c r="CX24" i="1"/>
  <c r="CZ24" i="1"/>
  <c r="DB24" i="1"/>
  <c r="DD24" i="1"/>
  <c r="DF24" i="1"/>
  <c r="DH24" i="1"/>
  <c r="DJ24" i="1"/>
  <c r="DL24" i="1"/>
  <c r="DN24" i="1"/>
  <c r="DP24" i="1"/>
  <c r="DR24" i="1"/>
  <c r="DT24" i="1"/>
  <c r="DV24" i="1"/>
  <c r="DX24" i="1"/>
  <c r="DZ24" i="1"/>
  <c r="EB24" i="1"/>
  <c r="ED24" i="1"/>
  <c r="EF24" i="1"/>
  <c r="EH24" i="1"/>
  <c r="EJ24" i="1"/>
  <c r="EL24" i="1"/>
  <c r="EN24" i="1"/>
  <c r="EP24" i="1"/>
  <c r="ER24" i="1"/>
  <c r="ET24" i="1"/>
  <c r="EV24" i="1"/>
  <c r="EX24" i="1"/>
  <c r="EZ24" i="1"/>
  <c r="FB24" i="1"/>
  <c r="B30" i="1"/>
  <c r="B34" i="1" s="1"/>
  <c r="C5" i="1" s="1"/>
  <c r="D30" i="1"/>
  <c r="F30" i="1"/>
  <c r="F34" i="1" s="1"/>
  <c r="G5" i="1" s="1"/>
  <c r="H30" i="1"/>
  <c r="H34" i="1" s="1"/>
  <c r="I5" i="1" s="1"/>
  <c r="J30" i="1"/>
  <c r="J34" i="1" s="1"/>
  <c r="K5" i="1" s="1"/>
  <c r="L30" i="1"/>
  <c r="L34" i="1" s="1"/>
  <c r="M5" i="1" s="1"/>
  <c r="N30" i="1"/>
  <c r="N34" i="1" s="1"/>
  <c r="O5" i="1" s="1"/>
  <c r="P30" i="1"/>
  <c r="R30" i="1"/>
  <c r="R34" i="1" s="1"/>
  <c r="S5" i="1" s="1"/>
  <c r="T30" i="1"/>
  <c r="V30" i="1"/>
  <c r="V34" i="1" s="1"/>
  <c r="W5" i="1" s="1"/>
  <c r="X30" i="1"/>
  <c r="X34" i="1" s="1"/>
  <c r="Y5" i="1" s="1"/>
  <c r="Z30" i="1"/>
  <c r="Z34" i="1" s="1"/>
  <c r="AA5" i="1" s="1"/>
  <c r="AB30" i="1"/>
  <c r="AD30" i="1"/>
  <c r="AD34" i="1" s="1"/>
  <c r="AE5" i="1" s="1"/>
  <c r="AF30" i="1"/>
  <c r="AF34" i="1" s="1"/>
  <c r="AG5" i="1" s="1"/>
  <c r="AH30" i="1"/>
  <c r="AH34" i="1" s="1"/>
  <c r="AI5" i="1" s="1"/>
  <c r="AJ30" i="1"/>
  <c r="AL30" i="1"/>
  <c r="AL34" i="1" s="1"/>
  <c r="AM5" i="1" s="1"/>
  <c r="AN30" i="1"/>
  <c r="AN34" i="1" s="1"/>
  <c r="AO5" i="1" s="1"/>
  <c r="AP30" i="1"/>
  <c r="AP34" i="1" s="1"/>
  <c r="AQ5" i="1" s="1"/>
  <c r="AR30" i="1"/>
  <c r="AT30" i="1"/>
  <c r="AT34" i="1" s="1"/>
  <c r="AU5" i="1" s="1"/>
  <c r="AV30" i="1"/>
  <c r="AV34" i="1" s="1"/>
  <c r="AW5" i="1" s="1"/>
  <c r="AX30" i="1"/>
  <c r="AX34" i="1" s="1"/>
  <c r="AY5" i="1" s="1"/>
  <c r="AZ30" i="1"/>
  <c r="AZ34" i="1" s="1"/>
  <c r="BA5" i="1" s="1"/>
  <c r="BB30" i="1"/>
  <c r="BB34" i="1" s="1"/>
  <c r="BC5" i="1" s="1"/>
  <c r="BD30" i="1"/>
  <c r="BD34" i="1" s="1"/>
  <c r="BE5" i="1" s="1"/>
  <c r="BF30" i="1"/>
  <c r="BF34" i="1" s="1"/>
  <c r="BG5" i="1" s="1"/>
  <c r="BH30" i="1"/>
  <c r="BJ30" i="1"/>
  <c r="BJ34" i="1" s="1"/>
  <c r="BK5" i="1" s="1"/>
  <c r="BL30" i="1"/>
  <c r="BN30" i="1"/>
  <c r="BN34" i="1" s="1"/>
  <c r="BO5" i="1" s="1"/>
  <c r="BP30" i="1"/>
  <c r="BR30" i="1"/>
  <c r="BR34" i="1" s="1"/>
  <c r="BS5" i="1" s="1"/>
  <c r="BT30" i="1"/>
  <c r="BV30" i="1"/>
  <c r="BV34" i="1" s="1"/>
  <c r="BW5" i="1" s="1"/>
  <c r="BX30" i="1"/>
  <c r="BX34" i="1" s="1"/>
  <c r="BY5" i="1" s="1"/>
  <c r="BZ30" i="1"/>
  <c r="BZ34" i="1" s="1"/>
  <c r="CA5" i="1" s="1"/>
  <c r="CB30" i="1"/>
  <c r="CB34" i="1" s="1"/>
  <c r="CC5" i="1" s="1"/>
  <c r="CD30" i="1"/>
  <c r="CD34" i="1" s="1"/>
  <c r="CE5" i="1" s="1"/>
  <c r="CF30" i="1"/>
  <c r="CH30" i="1"/>
  <c r="CH34" i="1" s="1"/>
  <c r="CI5" i="1" s="1"/>
  <c r="CJ30" i="1"/>
  <c r="CL30" i="1"/>
  <c r="CL34" i="1" s="1"/>
  <c r="CM5" i="1" s="1"/>
  <c r="CN30" i="1"/>
  <c r="CN34" i="1" s="1"/>
  <c r="CO5" i="1" s="1"/>
  <c r="CP30" i="1"/>
  <c r="CP34" i="1" s="1"/>
  <c r="CQ5" i="1" s="1"/>
  <c r="CR30" i="1"/>
  <c r="CR34" i="1" s="1"/>
  <c r="CS5" i="1" s="1"/>
  <c r="CT30" i="1"/>
  <c r="CT34" i="1" s="1"/>
  <c r="CU5" i="1" s="1"/>
  <c r="CV30" i="1"/>
  <c r="CV34" i="1" s="1"/>
  <c r="CW5" i="1" s="1"/>
  <c r="CX30" i="1"/>
  <c r="CX34" i="1" s="1"/>
  <c r="CY5" i="1" s="1"/>
  <c r="CZ30" i="1"/>
  <c r="DB30" i="1"/>
  <c r="DB34" i="1" s="1"/>
  <c r="DC5" i="1" s="1"/>
  <c r="DD30" i="1"/>
  <c r="DD34" i="1" s="1"/>
  <c r="DE5" i="1" s="1"/>
  <c r="DF30" i="1"/>
  <c r="DF34" i="1" s="1"/>
  <c r="DG5" i="1" s="1"/>
  <c r="DH30" i="1"/>
  <c r="DJ30" i="1"/>
  <c r="DJ34" i="1" s="1"/>
  <c r="DK5" i="1" s="1"/>
  <c r="DL30" i="1"/>
  <c r="DN30" i="1"/>
  <c r="DN34" i="1" s="1"/>
  <c r="DO5" i="1" s="1"/>
  <c r="DP30" i="1"/>
  <c r="DP34" i="1" s="1"/>
  <c r="DQ5" i="1" s="1"/>
  <c r="DR30" i="1"/>
  <c r="DR34" i="1" s="1"/>
  <c r="DS5" i="1" s="1"/>
  <c r="DT30" i="1"/>
  <c r="DT34" i="1" s="1"/>
  <c r="DU5" i="1" s="1"/>
  <c r="DV30" i="1"/>
  <c r="DV34" i="1" s="1"/>
  <c r="DW5" i="1" s="1"/>
  <c r="DX30" i="1"/>
  <c r="DZ30" i="1"/>
  <c r="DZ34" i="1" s="1"/>
  <c r="EA5" i="1" s="1"/>
  <c r="EB30" i="1"/>
  <c r="ED30" i="1"/>
  <c r="ED34" i="1" s="1"/>
  <c r="EE5" i="1" s="1"/>
  <c r="EF30" i="1"/>
  <c r="EF34" i="1" s="1"/>
  <c r="EG5" i="1" s="1"/>
  <c r="EH30" i="1"/>
  <c r="EH34" i="1" s="1"/>
  <c r="EI5" i="1" s="1"/>
  <c r="EJ30" i="1"/>
  <c r="EJ34" i="1" s="1"/>
  <c r="EK5" i="1" s="1"/>
  <c r="EL30" i="1"/>
  <c r="EL34" i="1" s="1"/>
  <c r="EM5" i="1" s="1"/>
  <c r="EN30" i="1"/>
  <c r="EN34" i="1" s="1"/>
  <c r="EO5" i="1" s="1"/>
  <c r="EP30" i="1"/>
  <c r="EP34" i="1" s="1"/>
  <c r="EQ5" i="1" s="1"/>
  <c r="ER30" i="1"/>
  <c r="ET30" i="1"/>
  <c r="EV30" i="1"/>
  <c r="EV34" i="1" s="1"/>
  <c r="EW5" i="1" s="1"/>
  <c r="EX30" i="1"/>
  <c r="EX34" i="1" s="1"/>
  <c r="EY5" i="1" s="1"/>
  <c r="EZ30" i="1"/>
  <c r="FB30" i="1"/>
  <c r="BP32" i="1"/>
  <c r="BP34" i="1" s="1"/>
  <c r="BQ5" i="1" s="1"/>
  <c r="BT32" i="1"/>
  <c r="BT34" i="1" s="1"/>
  <c r="BU5" i="1" s="1"/>
  <c r="D34" i="1"/>
  <c r="E5" i="1" s="1"/>
  <c r="P34" i="1"/>
  <c r="Q5" i="1" s="1"/>
  <c r="T34" i="1"/>
  <c r="U5" i="1" s="1"/>
  <c r="AB34" i="1"/>
  <c r="AC5" i="1" s="1"/>
  <c r="AJ34" i="1"/>
  <c r="AK5" i="1" s="1"/>
  <c r="AR34" i="1"/>
  <c r="AS5" i="1" s="1"/>
  <c r="BH34" i="1"/>
  <c r="BI5" i="1" s="1"/>
  <c r="BL34" i="1"/>
  <c r="BM5" i="1" s="1"/>
  <c r="CF34" i="1"/>
  <c r="CG5" i="1" s="1"/>
  <c r="CJ34" i="1"/>
  <c r="CK5" i="1" s="1"/>
  <c r="CZ34" i="1"/>
  <c r="DA5" i="1" s="1"/>
  <c r="DH34" i="1"/>
  <c r="DI5" i="1" s="1"/>
  <c r="DL34" i="1"/>
  <c r="DM5" i="1" s="1"/>
  <c r="DX34" i="1"/>
  <c r="DY5" i="1" s="1"/>
  <c r="EB34" i="1"/>
  <c r="EC5" i="1" s="1"/>
  <c r="ER34" i="1"/>
  <c r="ES5" i="1" s="1"/>
  <c r="ET34" i="1"/>
  <c r="EU5" i="1" s="1"/>
  <c r="EZ34" i="1"/>
  <c r="FA5" i="1" s="1"/>
  <c r="FB34" i="1"/>
  <c r="FC5" i="1" s="1"/>
  <c r="BX59" i="1"/>
  <c r="BV59" i="1"/>
  <c r="BT59" i="1"/>
  <c r="BP57" i="1"/>
  <c r="BE50" i="1"/>
  <c r="BC50" i="1"/>
  <c r="BA50" i="1"/>
  <c r="AY50" i="1"/>
  <c r="AW50" i="1"/>
  <c r="AU50" i="1"/>
  <c r="AS50" i="1"/>
  <c r="Z49" i="1"/>
  <c r="Z50" i="1" s="1"/>
  <c r="Z47" i="1"/>
  <c r="E19" i="1" l="1"/>
  <c r="BM11" i="1"/>
  <c r="BL19" i="1"/>
  <c r="AS11" i="1"/>
  <c r="AR19" i="1"/>
  <c r="CC8" i="1"/>
  <c r="CC19" i="1" s="1"/>
  <c r="CB19" i="1"/>
  <c r="EI19" i="1"/>
  <c r="EI20" i="1" s="1"/>
  <c r="CH19" i="1"/>
  <c r="BC7" i="1"/>
  <c r="BB19" i="1"/>
  <c r="W6" i="1"/>
  <c r="W19" i="1" s="1"/>
  <c r="V19" i="1"/>
  <c r="EN19" i="1"/>
  <c r="DU20" i="1"/>
  <c r="DD19" i="1"/>
  <c r="BJ19" i="1"/>
  <c r="BE15" i="1"/>
  <c r="BE19" i="1" s="1"/>
  <c r="BE20" i="1" s="1"/>
  <c r="BD19" i="1"/>
  <c r="BU19" i="1"/>
  <c r="CY7" i="1"/>
  <c r="CY19" i="1" s="1"/>
  <c r="CY20" i="1" s="1"/>
  <c r="CX19" i="1"/>
  <c r="BW19" i="1"/>
  <c r="CJ19" i="1"/>
  <c r="BH19" i="1"/>
  <c r="AJ19" i="1"/>
  <c r="AJ50" i="1" s="1"/>
  <c r="F19" i="1"/>
  <c r="G20" i="1" s="1"/>
  <c r="AA11" i="1"/>
  <c r="AA19" i="1" s="1"/>
  <c r="AA20" i="1" s="1"/>
  <c r="Z19" i="1"/>
  <c r="I8" i="1"/>
  <c r="I19" i="1" s="1"/>
  <c r="I20" i="1" s="1"/>
  <c r="AU7" i="1"/>
  <c r="AT19" i="1"/>
  <c r="AE7" i="1"/>
  <c r="AE19" i="1" s="1"/>
  <c r="AE20" i="1" s="1"/>
  <c r="AD19" i="1"/>
  <c r="AD50" i="1" s="1"/>
  <c r="M7" i="1"/>
  <c r="M19" i="1" s="1"/>
  <c r="M20" i="1" s="1"/>
  <c r="L19" i="1"/>
  <c r="EA6" i="1"/>
  <c r="EA19" i="1" s="1"/>
  <c r="EA20" i="1" s="1"/>
  <c r="DZ19" i="1"/>
  <c r="DO6" i="1"/>
  <c r="DO19" i="1" s="1"/>
  <c r="DO20" i="1" s="1"/>
  <c r="DN19" i="1"/>
  <c r="DC6" i="1"/>
  <c r="DC19" i="1" s="1"/>
  <c r="DC20" i="1" s="1"/>
  <c r="DB19" i="1"/>
  <c r="CO19" i="1"/>
  <c r="BQ12" i="1"/>
  <c r="BP19" i="1"/>
  <c r="C7" i="1"/>
  <c r="C19" i="1" s="1"/>
  <c r="C20" i="1" s="1"/>
  <c r="B19" i="1"/>
  <c r="CS19" i="1"/>
  <c r="DL19" i="1"/>
  <c r="DM20" i="1" s="1"/>
  <c r="Y19" i="1"/>
  <c r="Y20" i="1" s="1"/>
  <c r="E8" i="1"/>
  <c r="D19" i="1"/>
  <c r="E20" i="1" s="1"/>
  <c r="CQ19" i="1"/>
  <c r="CQ20" i="1" s="1"/>
  <c r="AG6" i="1"/>
  <c r="AG19" i="1" s="1"/>
  <c r="AG20" i="1" s="1"/>
  <c r="AF19" i="1"/>
  <c r="AF50" i="1" s="1"/>
  <c r="EZ19" i="1"/>
  <c r="DP19" i="1"/>
  <c r="CR19" i="1"/>
  <c r="BV19" i="1"/>
  <c r="AZ19" i="1"/>
  <c r="U20" i="1"/>
  <c r="N19" i="1"/>
  <c r="O20" i="1" s="1"/>
  <c r="BY8" i="1"/>
  <c r="BY19" i="1" s="1"/>
  <c r="BY20" i="1" s="1"/>
  <c r="BX19" i="1"/>
  <c r="S19" i="1"/>
  <c r="S20" i="1" s="1"/>
  <c r="EK7" i="1"/>
  <c r="EK19" i="1" s="1"/>
  <c r="EK20" i="1" s="1"/>
  <c r="EJ19" i="1"/>
  <c r="DG19" i="1"/>
  <c r="DG20" i="1" s="1"/>
  <c r="CO7" i="1"/>
  <c r="CN19" i="1"/>
  <c r="CO20" i="1" s="1"/>
  <c r="CI7" i="1"/>
  <c r="CI19" i="1" s="1"/>
  <c r="ES6" i="1"/>
  <c r="ES19" i="1" s="1"/>
  <c r="ER19" i="1"/>
  <c r="EE6" i="1"/>
  <c r="EE19" i="1" s="1"/>
  <c r="ED19" i="1"/>
  <c r="CE6" i="1"/>
  <c r="CD19" i="1"/>
  <c r="CD36" i="1" s="1"/>
  <c r="FC15" i="1"/>
  <c r="FB19" i="1"/>
  <c r="EU15" i="1"/>
  <c r="EU19" i="1" s="1"/>
  <c r="ET19" i="1"/>
  <c r="BS15" i="1"/>
  <c r="BS19" i="1" s="1"/>
  <c r="BS20" i="1" s="1"/>
  <c r="BR19" i="1"/>
  <c r="AS19" i="1"/>
  <c r="AS20" i="1" s="1"/>
  <c r="BK19" i="1"/>
  <c r="BK20" i="1" s="1"/>
  <c r="BC19" i="1"/>
  <c r="AU19" i="1"/>
  <c r="AU20" i="1" s="1"/>
  <c r="EV19" i="1"/>
  <c r="DQ20" i="1"/>
  <c r="DA20" i="1"/>
  <c r="FA19" i="1"/>
  <c r="FA20" i="1" s="1"/>
  <c r="EY15" i="1"/>
  <c r="EY19" i="1" s="1"/>
  <c r="EY20" i="1" s="1"/>
  <c r="EX19" i="1"/>
  <c r="BI19" i="1"/>
  <c r="BI20" i="1" s="1"/>
  <c r="BQ19" i="1"/>
  <c r="BA19" i="1"/>
  <c r="BA20" i="1" s="1"/>
  <c r="AK19" i="1"/>
  <c r="BO12" i="1"/>
  <c r="BO19" i="1" s="1"/>
  <c r="BN19" i="1"/>
  <c r="BG12" i="1"/>
  <c r="BG19" i="1" s="1"/>
  <c r="BG20" i="1" s="1"/>
  <c r="BF19" i="1"/>
  <c r="AY12" i="1"/>
  <c r="AY19" i="1" s="1"/>
  <c r="AX19" i="1"/>
  <c r="AX36" i="1" s="1"/>
  <c r="AQ12" i="1"/>
  <c r="AQ19" i="1" s="1"/>
  <c r="AQ20" i="1" s="1"/>
  <c r="AP19" i="1"/>
  <c r="AP36" i="1" s="1"/>
  <c r="AI12" i="1"/>
  <c r="AI19" i="1" s="1"/>
  <c r="AH19" i="1"/>
  <c r="AH50" i="1" s="1"/>
  <c r="BM19" i="1"/>
  <c r="BM20" i="1" s="1"/>
  <c r="AM11" i="1"/>
  <c r="AM19" i="1" s="1"/>
  <c r="AL19" i="1"/>
  <c r="AL50" i="1" s="1"/>
  <c r="FC19" i="1"/>
  <c r="FC20" i="1" s="1"/>
  <c r="BU20" i="1"/>
  <c r="AW19" i="1"/>
  <c r="AW20" i="1" s="1"/>
  <c r="AO19" i="1"/>
  <c r="AO20" i="1" s="1"/>
  <c r="EG20" i="1"/>
  <c r="DS8" i="1"/>
  <c r="DR19" i="1"/>
  <c r="DR60" i="1" s="1"/>
  <c r="DR61" i="1" s="1"/>
  <c r="DE20" i="1"/>
  <c r="CC20" i="1"/>
  <c r="EO19" i="1"/>
  <c r="EO20" i="1" s="1"/>
  <c r="DY20" i="1"/>
  <c r="DS19" i="1"/>
  <c r="DS20" i="1" s="1"/>
  <c r="CW19" i="1"/>
  <c r="CW20" i="1" s="1"/>
  <c r="EW19" i="1"/>
  <c r="EQ6" i="1"/>
  <c r="EQ19" i="1" s="1"/>
  <c r="EQ20" i="1" s="1"/>
  <c r="EP19" i="1"/>
  <c r="CK20" i="1"/>
  <c r="CE19" i="1"/>
  <c r="CE20" i="1" s="1"/>
  <c r="BT61" i="1"/>
  <c r="BX61" i="1"/>
  <c r="CJ60" i="1"/>
  <c r="CJ62" i="1" s="1"/>
  <c r="CN61" i="1"/>
  <c r="CR61" i="1"/>
  <c r="CV60" i="1"/>
  <c r="CV61" i="1" s="1"/>
  <c r="CZ60" i="1"/>
  <c r="CZ61" i="1" s="1"/>
  <c r="DD60" i="1"/>
  <c r="DD61" i="1" s="1"/>
  <c r="DH60" i="1"/>
  <c r="DH61" i="1" s="1"/>
  <c r="DL60" i="1"/>
  <c r="DL61" i="1" s="1"/>
  <c r="DP60" i="1"/>
  <c r="DP61" i="1" s="1"/>
  <c r="DT60" i="1"/>
  <c r="DT61" i="1" s="1"/>
  <c r="DX60" i="1"/>
  <c r="DX61" i="1" s="1"/>
  <c r="EB60" i="1"/>
  <c r="EB61" i="1" s="1"/>
  <c r="EF60" i="1"/>
  <c r="EF61" i="1" s="1"/>
  <c r="EJ60" i="1"/>
  <c r="EJ61" i="1" s="1"/>
  <c r="EN60" i="1"/>
  <c r="EN61" i="1" s="1"/>
  <c r="BV61" i="1"/>
  <c r="CL61" i="1"/>
  <c r="CP61" i="1"/>
  <c r="CX60" i="1"/>
  <c r="CX61" i="1" s="1"/>
  <c r="DB60" i="1"/>
  <c r="DB61" i="1" s="1"/>
  <c r="DF60" i="1"/>
  <c r="DF61" i="1" s="1"/>
  <c r="DJ60" i="1"/>
  <c r="DJ61" i="1" s="1"/>
  <c r="DN60" i="1"/>
  <c r="DN61" i="1" s="1"/>
  <c r="DV60" i="1"/>
  <c r="DV61" i="1" s="1"/>
  <c r="DZ60" i="1"/>
  <c r="DZ61" i="1" s="1"/>
  <c r="ED60" i="1"/>
  <c r="ED61" i="1" s="1"/>
  <c r="EH60" i="1"/>
  <c r="EH61" i="1" s="1"/>
  <c r="EL60" i="1"/>
  <c r="EL61" i="1" s="1"/>
  <c r="F36" i="1"/>
  <c r="N36" i="1"/>
  <c r="V36" i="1"/>
  <c r="AD36" i="1"/>
  <c r="AL36" i="1"/>
  <c r="AT36" i="1"/>
  <c r="BB36" i="1"/>
  <c r="BJ36" i="1"/>
  <c r="BR36" i="1"/>
  <c r="BZ36" i="1"/>
  <c r="CH36" i="1"/>
  <c r="CH60" i="1"/>
  <c r="CH62" i="1" s="1"/>
  <c r="L36" i="1"/>
  <c r="AR36" i="1"/>
  <c r="CF36" i="1"/>
  <c r="H36" i="1"/>
  <c r="P36" i="1"/>
  <c r="X36" i="1"/>
  <c r="AN36" i="1"/>
  <c r="AV36" i="1"/>
  <c r="BD36" i="1"/>
  <c r="BL36" i="1"/>
  <c r="BT36" i="1"/>
  <c r="CB36" i="1"/>
  <c r="CJ36" i="1"/>
  <c r="BP36" i="1"/>
  <c r="T36" i="1"/>
  <c r="AZ36" i="1"/>
  <c r="B36" i="1"/>
  <c r="J36" i="1"/>
  <c r="R36" i="1"/>
  <c r="Z36" i="1"/>
  <c r="AH36" i="1"/>
  <c r="BF36" i="1"/>
  <c r="BN36" i="1"/>
  <c r="BV36" i="1"/>
  <c r="AB36" i="1"/>
  <c r="BH36" i="1"/>
  <c r="D36" i="1"/>
  <c r="AJ36" i="1"/>
  <c r="BX36" i="1"/>
  <c r="CF60" i="1"/>
  <c r="CF62" i="1" s="1"/>
  <c r="BQ20" i="1" l="1"/>
  <c r="EE20" i="1"/>
  <c r="CI20" i="1"/>
  <c r="BW20" i="1"/>
  <c r="AF36" i="1"/>
  <c r="AK20" i="1"/>
  <c r="BC20" i="1"/>
  <c r="ES20" i="1"/>
  <c r="CS20" i="1"/>
  <c r="W20" i="1"/>
  <c r="EW20" i="1"/>
  <c r="AM20" i="1"/>
  <c r="AI20" i="1"/>
  <c r="AY20" i="1"/>
  <c r="BO20" i="1"/>
  <c r="EU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Berdine Volschenk</author>
    <author>berdinevolschenk</author>
    <author>berdine</author>
  </authors>
  <commentList>
    <comment ref="Y8" authorId="0" shapeId="0" xr:uid="{443DF62D-7307-488D-A4FE-07739CD9D3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A8" authorId="0" shapeId="0" xr:uid="{1A51DACF-9D73-4EB7-8347-23EF02EC8D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C8" authorId="0" shapeId="0" xr:uid="{D50E74C1-0BA6-402C-B80F-2A74B8EC4D3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E8" authorId="0" shapeId="0" xr:uid="{DFEDA328-674B-4FD9-AA5C-CF16BCED6DC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G8" authorId="0" shapeId="0" xr:uid="{A77A80D6-D0C9-447A-AB2A-2E99EE1034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I8" authorId="0" shapeId="0" xr:uid="{5A6339D0-6608-4547-84D1-6A92A0C50DF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K8" authorId="0" shapeId="0" xr:uid="{8F917E2E-6B4D-49E0-BEA9-60024852A0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M8" authorId="0" shapeId="0" xr:uid="{43E4AA7C-BAE7-4CDE-B5F2-E228076C823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O8" authorId="0" shapeId="0" xr:uid="{E94890BE-D5E8-4FD8-A3B7-B0C4A66315D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Q8" authorId="0" shapeId="0" xr:uid="{281BE653-51EC-48B5-8D36-0E8FEE9A4D4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S8" authorId="0" shapeId="0" xr:uid="{B663F800-301A-45F3-9137-A81F2A5FB3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U8" authorId="0" shapeId="0" xr:uid="{7E3A8A6D-4742-4AF8-96B6-3C95488C5F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W8" authorId="0" shapeId="0" xr:uid="{96EF4C8C-209D-4B8F-ABA6-477F14007B7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AY8" authorId="0" shapeId="0" xr:uid="{437EACD1-489E-408F-8715-349B3D3411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A8" authorId="0" shapeId="0" xr:uid="{B4B5278E-7766-43E3-A180-1BA83044151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C8" authorId="0" shapeId="0" xr:uid="{F95EF7E8-57F3-416B-9776-46CCE3AE074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E8" authorId="0" shapeId="0" xr:uid="{74980A7F-40BD-4A94-B8D9-6A10CE972E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G8" authorId="0" shapeId="0" xr:uid="{B77074A6-8B35-47F3-A6C8-AA239FC641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I8" authorId="0" shapeId="0" xr:uid="{62C97B80-81D5-4005-A565-0A54CA06DC9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K8" authorId="0" shapeId="0" xr:uid="{439119C7-6F48-4D3B-B3D8-7531200E54B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M8" authorId="0" shapeId="0" xr:uid="{9F408E7B-C98A-4605-BADF-42DF1DB0BE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O8" authorId="0" shapeId="0" xr:uid="{29E0CC23-1E28-441D-B525-1C1DFEED0A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Q8" authorId="0" shapeId="0" xr:uid="{C8065B24-2EB4-472B-94C3-6263376DF7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S8" authorId="0" shapeId="0" xr:uid="{9F90227B-AD09-44C4-87CC-FC91B752578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U8" authorId="0" shapeId="0" xr:uid="{CAB201BA-14E0-416A-B546-7B08E7E13CE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W8" authorId="0" shapeId="0" xr:uid="{B6022D13-EF00-420A-9BFF-C7D24F8549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BY8" authorId="0" shapeId="0" xr:uid="{87C72BE8-3FD9-4A82-9E3F-ECF07F376D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A8" authorId="0" shapeId="0" xr:uid="{045ADA3D-2EA9-4782-93C3-9798A71CF5F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C8" authorId="0" shapeId="0" xr:uid="{62841185-C8A1-4AE3-B314-EB2F93D10A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E8" authorId="0" shapeId="0" xr:uid="{A85660A0-D9F6-44F0-9B30-17290B79E7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G8" authorId="0" shapeId="0" xr:uid="{6A030253-102A-453B-863B-2B2AA6D2AD9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I8" authorId="0" shapeId="0" xr:uid="{DDFF22DC-E668-40E0-8628-96B1983D04C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K8" authorId="0" shapeId="0" xr:uid="{EDE4D893-F232-4B27-8F2C-8D9D4988DC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M8" authorId="0" shapeId="0" xr:uid="{6298ED37-BCC9-4474-8778-0C7036623C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O8" authorId="0" shapeId="0" xr:uid="{855C45A9-1D55-42FE-AC76-BED7165878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Q8" authorId="0" shapeId="0" xr:uid="{9086BDF1-B6E6-463D-8FEE-EA248B4BAD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S8" authorId="0" shapeId="0" xr:uid="{497C8756-3CE8-4B5B-9FDD-F1C44A1930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U8" authorId="0" shapeId="0" xr:uid="{880C8AC7-EB21-4C64-A4DA-B3B3F4580DD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W8" authorId="0" shapeId="0" xr:uid="{861018C8-5EC7-4EF7-B488-2F81AA92D15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CY8" authorId="0" shapeId="0" xr:uid="{581FCC9B-F69C-46F9-A232-FF08C59DA0A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A8" authorId="0" shapeId="0" xr:uid="{0BF7806F-3CC3-485E-944F-3359B844F43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C8" authorId="0" shapeId="0" xr:uid="{BE890DCC-75EB-463D-83B4-7605E77AC60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E8" authorId="0" shapeId="0" xr:uid="{8E480988-2DDE-4D76-880B-99395B6523E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G8" authorId="0" shapeId="0" xr:uid="{D1FDFED9-7E38-4785-9F4E-D285D02943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I8" authorId="0" shapeId="0" xr:uid="{00582A5D-6B05-4296-8B94-E87F1132A1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K8" authorId="0" shapeId="0" xr:uid="{29C4FAF7-3CA2-4E4D-BEC8-BF0B2BFA17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M8" authorId="0" shapeId="0" xr:uid="{B019D1BF-2C1A-4D94-8925-BE30A79E075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O8" authorId="0" shapeId="0" xr:uid="{6FD97853-2C84-418A-9953-C5ED72CB671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Q8" authorId="0" shapeId="0" xr:uid="{7EF0B576-0882-4CD5-B921-3B7835242CB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S8" authorId="0" shapeId="0" xr:uid="{0B9DCD65-EA66-4F83-BC74-AAB89F7FB5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U8" authorId="0" shapeId="0" xr:uid="{F4326066-1296-41E1-A7B4-AC6BBFEA237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W8" authorId="0" shapeId="0" xr:uid="{828557A1-9703-4581-B490-138E0288734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DY8" authorId="0" shapeId="0" xr:uid="{9584EBE0-C79E-4C03-8D63-9C1AEF273A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A8" authorId="0" shapeId="0" xr:uid="{9BCC0568-F873-4CF3-A7E5-2DAC492F79E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C8" authorId="0" shapeId="0" xr:uid="{A9E12F7F-F5F8-448B-B05D-E6CC43D932E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E8" authorId="0" shapeId="0" xr:uid="{6350EF19-3887-4CFA-BA1C-07178744E27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G8" authorId="0" shapeId="0" xr:uid="{A828691C-FB85-460B-B764-E012F79380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I8" authorId="0" shapeId="0" xr:uid="{A6AC645F-A9B4-493F-8949-0BF8E82593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K8" authorId="0" shapeId="0" xr:uid="{544C256E-3CF7-46F9-99E1-D319BC8377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M8" authorId="0" shapeId="0" xr:uid="{BC823E7A-97DF-4EB0-B73B-E7B56E93A3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O8" authorId="0" shapeId="0" xr:uid="{9E47E70D-CD02-4901-9CBB-77D156180D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Q8" authorId="0" shapeId="0" xr:uid="{3DDD2F3F-89D6-4226-ABFE-2D03179298E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S8" authorId="0" shapeId="0" xr:uid="{F8731576-89BC-4762-BAD9-B61AF5835B5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U8" authorId="0" shapeId="0" xr:uid="{CE197BDF-7F3E-4F29-A296-9199A8A5F93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W8" authorId="0" shapeId="0" xr:uid="{DAF87BEF-1F81-43CE-AD9B-DF116F19DF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EY8" authorId="0" shapeId="0" xr:uid="{F2DDBB02-4012-4BEC-9FF3-3DEBAEA3C5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A8" authorId="0" shapeId="0" xr:uid="{349E0F8D-1A09-4CA4-8EF8-10E0EDEC386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FC8" authorId="0" shapeId="0" xr:uid="{D7BD695C-4C07-48E0-8887-B577611451E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Portion included in the Current liabilities.</t>
        </r>
      </text>
    </comment>
    <comment ref="Y9" authorId="0" shapeId="0" xr:uid="{20456C43-0B94-47FD-A2C7-5CD962F0F6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A9" authorId="0" shapeId="0" xr:uid="{172A24E3-E552-43BB-9FB6-C88C7E076D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C9" authorId="0" shapeId="0" xr:uid="{BB884C7D-0639-4105-BB3C-B75E9AA17D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E9" authorId="0" shapeId="0" xr:uid="{5ABABD9E-022D-42AF-816C-14729E17E5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G9" authorId="0" shapeId="0" xr:uid="{AF869880-15C3-485A-82E2-C8B88B34AC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I9" authorId="0" shapeId="0" xr:uid="{7B128688-98BD-467E-B06F-32F6EF93741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K9" authorId="0" shapeId="0" xr:uid="{6D2A889B-A63C-478A-A189-E1714CF3EA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M9" authorId="0" shapeId="0" xr:uid="{F21F7457-3BBF-4BBF-BA68-0D72E3DAD7F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O9" authorId="0" shapeId="0" xr:uid="{42F91CE3-547F-4D7E-B57D-A7011CCCB35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Q9" authorId="0" shapeId="0" xr:uid="{B535CF4A-FB2A-496B-9A86-F30F40AAF7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S9" authorId="0" shapeId="0" xr:uid="{1112D12D-DD95-4B9A-A306-529D42C9C9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U9" authorId="0" shapeId="0" xr:uid="{6488AC2D-4994-472E-81CF-9D03DAFCA19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W9" authorId="0" shapeId="0" xr:uid="{63CC3E57-5B0A-459E-ABD6-E971BB1619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AY9" authorId="0" shapeId="0" xr:uid="{9544D0A0-1A14-4505-82B0-F29A0A197F8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A9" authorId="0" shapeId="0" xr:uid="{FA76A63C-52B0-4E43-B481-5E55B4FA325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C9" authorId="0" shapeId="0" xr:uid="{60EA72CD-BDDC-4FBB-976E-59A08ECC04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E9" authorId="0" shapeId="0" xr:uid="{56CA50CB-F88F-4BDA-B2E2-3152345E32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G9" authorId="0" shapeId="0" xr:uid="{D22C06EE-CA52-44F0-82BC-4660517E9B0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I9" authorId="0" shapeId="0" xr:uid="{B2EDC000-D740-44DA-8758-4287BD87EE9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K9" authorId="0" shapeId="0" xr:uid="{A45D1CB0-06B9-4803-AA23-101D7E8C06F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M9" authorId="0" shapeId="0" xr:uid="{A1041BE9-C488-410F-937C-2DE117437D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O9" authorId="0" shapeId="0" xr:uid="{43263EDA-D696-4285-9E16-76568D77642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Q9" authorId="0" shapeId="0" xr:uid="{0522EDBF-3843-4636-B6DF-D34626E89D6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S9" authorId="0" shapeId="0" xr:uid="{0E7918BA-5443-4A80-B31E-94A5433295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U9" authorId="0" shapeId="0" xr:uid="{5FF5B043-C59A-4A40-8407-FBB3B54350D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W9" authorId="0" shapeId="0" xr:uid="{9C7F8F1A-438A-4D1F-864D-CE7BA7999A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Y9" authorId="0" shapeId="0" xr:uid="{220717FC-9D69-4D45-B2A7-2959DE48D6A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A9" authorId="0" shapeId="0" xr:uid="{D42CDDA4-4EE3-4111-8D6F-531799228C2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C9" authorId="0" shapeId="0" xr:uid="{B41EF589-CA77-4B4B-9827-51634F622C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E9" authorId="0" shapeId="0" xr:uid="{B1238C72-0051-4313-BA4D-848B764F61B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G9" authorId="0" shapeId="0" xr:uid="{D7F3B3CA-0B85-4DBF-A995-73ABF9DB7C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I9" authorId="0" shapeId="0" xr:uid="{44E9DB6E-B2E4-41BF-8151-9B7EDCB2B5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K9" authorId="0" shapeId="0" xr:uid="{6CBFF0AF-DB55-4D9C-A8CD-6B353996A5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M9" authorId="0" shapeId="0" xr:uid="{0E97B077-7EF9-45D3-B292-077AA12C790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O9" authorId="0" shapeId="0" xr:uid="{21120622-9B0E-43C5-82F0-281802551B3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Q9" authorId="0" shapeId="0" xr:uid="{2399A7D1-2FC3-493D-8928-B5B6C2BFBFE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S9" authorId="0" shapeId="0" xr:uid="{118C05C1-4D0A-4793-8370-09E38A34D76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U9" authorId="0" shapeId="0" xr:uid="{B2D7FA71-7AA4-44C9-A78E-88AA95A0F94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W9" authorId="0" shapeId="0" xr:uid="{04758D62-07E4-439A-B87B-EB3B0BB5621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CY9" authorId="0" shapeId="0" xr:uid="{819EAAAB-7A45-4F8B-A5B8-F62F61A418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A9" authorId="0" shapeId="0" xr:uid="{AA1F0E6F-C8E5-433B-83A2-CC525838989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C9" authorId="0" shapeId="0" xr:uid="{593DEB56-4D47-4EEE-BAC5-BEDA83A505E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E9" authorId="0" shapeId="0" xr:uid="{B535B1D5-5050-4F3E-8475-5D28105DF1E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G9" authorId="0" shapeId="0" xr:uid="{2A830211-0FB2-4D65-8095-F9EC4742427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I9" authorId="0" shapeId="0" xr:uid="{F790404F-1F1F-4A09-A27E-EBE20EDF59D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K9" authorId="0" shapeId="0" xr:uid="{33C5D66C-DCBA-4107-A843-4CA50A75328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M9" authorId="0" shapeId="0" xr:uid="{0E89C072-2B0B-42C3-A4CC-505DD1F03C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O9" authorId="0" shapeId="0" xr:uid="{197A7664-8531-4CB4-88D2-8EA479B0FB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Q9" authorId="0" shapeId="0" xr:uid="{76377BAE-C78D-4882-A066-0343C0CF33F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S9" authorId="0" shapeId="0" xr:uid="{37C8FA26-C4FE-49AF-BF15-90DCB025C3F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U9" authorId="0" shapeId="0" xr:uid="{ACEF7D85-DD02-4DAE-8BF6-A7D6C3D302D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W9" authorId="0" shapeId="0" xr:uid="{C7E0B86C-5B0D-45ED-B2EC-C3A430CA7A9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DY9" authorId="0" shapeId="0" xr:uid="{2607707B-A5FD-4224-933A-7D380D218D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A9" authorId="0" shapeId="0" xr:uid="{18345ECB-673C-4745-922E-CA4A972151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C9" authorId="0" shapeId="0" xr:uid="{500BA6FB-1D7F-4DD2-94EC-F09CDD3EF5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E9" authorId="0" shapeId="0" xr:uid="{D3612AD1-529D-4A95-8CB2-797204A1308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G9" authorId="0" shapeId="0" xr:uid="{6E3DF52B-84AC-43B6-B98A-F920984BA10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I9" authorId="0" shapeId="0" xr:uid="{83997CA9-8FC6-4467-80A1-5E428CC78D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K9" authorId="0" shapeId="0" xr:uid="{EE2758A6-1DE8-4E07-949D-82D84654A34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M9" authorId="0" shapeId="0" xr:uid="{73BCD715-DA36-48F7-8F62-EB6845D382A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O9" authorId="0" shapeId="0" xr:uid="{48193609-BFE0-44DC-8AD1-3406B2CE05F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Q9" authorId="0" shapeId="0" xr:uid="{8DA16E06-A250-4140-9B58-01EF7F3F0A3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S9" authorId="0" shapeId="0" xr:uid="{669AB3CA-3DD1-4427-8FB0-D141936CBDD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U9" authorId="0" shapeId="0" xr:uid="{04290531-F908-4AFD-85E6-B91E165179BB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W9" authorId="0" shapeId="0" xr:uid="{C609CFA1-528D-4E2E-8E9D-47DDDDED2CA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EY9" authorId="0" shapeId="0" xr:uid="{BB3F8B92-3D19-4253-87F8-CB6CD0E990B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FA9" authorId="0" shapeId="0" xr:uid="{12E7E73B-7979-443E-9F6E-965952AE3F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FC9" authorId="0" shapeId="0" xr:uid="{472D2BD2-6B64-4F98-B640-C9C2A21BA68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Recon portion between actual loan amount still not spend less amount in current liabiiteis</t>
        </r>
      </text>
    </comment>
    <comment ref="B10" authorId="1" shapeId="0" xr:uid="{7ECF5533-83A1-42A0-A125-D610C37009C5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D10" authorId="1" shapeId="0" xr:uid="{62D4CAA0-85CE-434B-A6DF-144069A9223D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F10" authorId="1" shapeId="0" xr:uid="{5FA96E14-46C9-49BF-979E-DAEB1258B560}">
      <text>
        <r>
          <rPr>
            <b/>
            <sz val="9"/>
            <color indexed="81"/>
            <rFont val="Tahoma"/>
            <family val="2"/>
          </rPr>
          <t>berdinevolschenk:</t>
        </r>
        <r>
          <rPr>
            <sz val="9"/>
            <color indexed="81"/>
            <rFont val="Tahoma"/>
            <family val="2"/>
          </rPr>
          <t xml:space="preserve">
Capital payment on loans for September 2014 is R 14 500 000 - provision over 6 months = R 2 416 667 for a month * MONTHS</t>
        </r>
      </text>
    </comment>
    <comment ref="H10" authorId="0" shapeId="0" xr:uid="{2B9A4377-9396-4B9C-92D4-E32164FE4D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J10" authorId="0" shapeId="0" xr:uid="{4E6286D9-3934-47A1-AE06-25EE1191A90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L10" authorId="0" shapeId="0" xr:uid="{7661DB98-9659-4489-9CCD-63539D8A4F6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N10" authorId="0" shapeId="0" xr:uid="{EA3678AB-CA1B-4155-A030-1DD833E175A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P10" authorId="0" shapeId="0" xr:uid="{CF2FDBD2-AC89-4D18-B5F1-0096816015E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R10" authorId="0" shapeId="0" xr:uid="{21B97229-10DF-4A86-B1F7-2344B72B812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T10" authorId="0" shapeId="0" xr:uid="{C6DC09BE-F7F8-4D3C-8E0B-F0DD52A508D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V10" authorId="0" shapeId="0" xr:uid="{2A4EDCC1-30B1-47A9-86BB-DD0D7B66F42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X10" authorId="0" shapeId="0" xr:uid="{59608ED1-48E8-4EC7-B0E4-7390E0087A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Z10" authorId="0" shapeId="0" xr:uid="{4D6CA818-372C-4D08-A5C4-ACC9939F0C8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B10" authorId="0" shapeId="0" xr:uid="{5F92DB60-7312-4354-8531-C50A846A2AE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D10" authorId="0" shapeId="0" xr:uid="{57BC3D92-BC14-49D2-9802-DFE63B34D31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F10" authorId="0" shapeId="0" xr:uid="{83F513C5-CB73-4F68-8961-9198EF3FC8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H10" authorId="0" shapeId="0" xr:uid="{ADF26478-9B02-4736-9DA4-A649B6CD32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J10" authorId="0" shapeId="0" xr:uid="{5420B95C-023B-4E5C-B528-2977A8D501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L10" authorId="0" shapeId="0" xr:uid="{D345E6F5-77D4-415C-90A5-5E45A07FE2B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N10" authorId="0" shapeId="0" xr:uid="{4766B462-0544-4D6D-B627-F6C13C84DCF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P10" authorId="0" shapeId="0" xr:uid="{F03F479E-03C7-47C5-9343-80650AB12D5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R10" authorId="0" shapeId="0" xr:uid="{19479B94-EAA6-44A5-B224-BB23759A411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T10" authorId="0" shapeId="0" xr:uid="{E80FCA55-0DCF-4E12-9AC6-F0FE16F0222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V10" authorId="0" shapeId="0" xr:uid="{A79C5033-97DC-4C69-908B-C8E1F5850A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X10" authorId="0" shapeId="0" xr:uid="{245D18DC-776E-4ACC-A376-13EA2E2D46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AZ10" authorId="0" shapeId="0" xr:uid="{7B8EAC74-C344-4023-9735-954BE12DE7B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B10" authorId="0" shapeId="0" xr:uid="{11549211-F633-432B-A8C5-2398D853B71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D10" authorId="0" shapeId="0" xr:uid="{AF00BCDF-D8D3-40F1-9011-E0F57E4B7F1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F10" authorId="0" shapeId="0" xr:uid="{936ED9D5-3D4D-4653-B8FD-DB33D0B09254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H10" authorId="0" shapeId="0" xr:uid="{3F93CFB0-036E-4A2C-9849-50730985EA0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J10" authorId="0" shapeId="0" xr:uid="{C933ACB9-21F6-428F-B862-CDA2FF9E0FA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L10" authorId="0" shapeId="0" xr:uid="{1B7C18E9-32F1-49C5-9515-A3995BCF2E3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N10" authorId="0" shapeId="0" xr:uid="{57E48DF6-FAB7-4BF0-9843-E0FBA2C68C3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P10" authorId="0" shapeId="0" xr:uid="{55067ABF-9FF9-4684-817C-BB369F69744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R10" authorId="0" shapeId="0" xr:uid="{BB482061-6F63-46C8-B456-F8BF04D5E52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T10" authorId="0" shapeId="0" xr:uid="{D615606C-5F9B-4ECE-95D9-7E811384962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V10" authorId="0" shapeId="0" xr:uid="{0E3FE2C7-C1A5-4BDE-9114-FCC48360E14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14 500 000 /6 = R2 416 700.</t>
        </r>
      </text>
    </comment>
    <comment ref="BX10" authorId="0" shapeId="0" xr:uid="{CFE1EFF2-E8C1-4B83-BC89-BD0C9124B33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BZ10" authorId="0" shapeId="0" xr:uid="{E6FE50C0-9DBD-480E-8086-078BFF2F34F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B10" authorId="0" shapeId="0" xr:uid="{ABDD108D-4F34-4FE6-A493-55149BEA909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D10" authorId="0" shapeId="0" xr:uid="{82BE1373-0766-4FD5-A99C-514D68386767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F10" authorId="0" shapeId="0" xr:uid="{8F2FD2FA-397A-47AC-878D-CD9CB473A7C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H10" authorId="0" shapeId="0" xr:uid="{0C11167E-6786-489F-B369-C6EB60AFDDE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J10" authorId="0" shapeId="0" xr:uid="{2AC9283D-E373-4ECE-9F05-2684CF41848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L10" authorId="0" shapeId="0" xr:uid="{B959F68F-F137-4493-BBF2-8A31EE262D8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N10" authorId="0" shapeId="0" xr:uid="{D7AE398E-47BA-4AA0-83DF-6F4EC739801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P10" authorId="0" shapeId="0" xr:uid="{5C970ED5-88E5-4EAC-8ED7-194C3693148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R10" authorId="0" shapeId="0" xr:uid="{310E000D-BC0A-4B59-9438-A89376A33C7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T10" authorId="0" shapeId="0" xr:uid="{F6A971F1-BBA4-4828-A152-867899419CD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V10" authorId="0" shapeId="0" xr:uid="{30A4939C-D7DE-4053-8CC9-708AA3B8787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X10" authorId="0" shapeId="0" xr:uid="{545B5366-40F8-4F90-8773-7C462D79D67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CZ10" authorId="0" shapeId="0" xr:uid="{6C0BFAC6-1498-4734-BDEC-1A1C2A249B4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B10" authorId="0" shapeId="0" xr:uid="{6298A2D9-52D2-412F-A99E-7EFBFB9A4FE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D10" authorId="0" shapeId="0" xr:uid="{EB0E35F3-4C3E-4174-8D00-BD51307D79F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F10" authorId="0" shapeId="0" xr:uid="{494D2113-6C59-447F-AFA1-B3CD8F5614F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H10" authorId="0" shapeId="0" xr:uid="{26638142-DCFA-45B7-93ED-0BE4BBF543B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J10" authorId="0" shapeId="0" xr:uid="{F538CA11-6B51-4C10-AA18-4EFD83E0AB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L10" authorId="0" shapeId="0" xr:uid="{3CC268FD-9109-4A17-BAB1-248A87F05E9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N10" authorId="0" shapeId="0" xr:uid="{05934DDB-F1A8-46B2-A46D-84FC992BE36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P10" authorId="0" shapeId="0" xr:uid="{F98C1D8E-9B72-47B1-B6B1-6141434C4F1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R10" authorId="0" shapeId="0" xr:uid="{CBCC30A0-EA82-4DB2-8A55-1C66B7D976C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T10" authorId="0" shapeId="0" xr:uid="{051A5335-E47A-4FC3-8B81-197FA201994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V10" authorId="0" shapeId="0" xr:uid="{B46E4B61-3EE3-4BFC-A652-ACF2ABD95B26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X10" authorId="0" shapeId="0" xr:uid="{224FE237-CF96-4CAA-80D1-86575D158F98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DZ10" authorId="0" shapeId="0" xr:uid="{9556E46E-9F39-4628-B8D4-1DDA571FA479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B10" authorId="0" shapeId="0" xr:uid="{1CC2033D-2B7A-4E07-A9EE-18CD0DFFC4EA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D10" authorId="0" shapeId="0" xr:uid="{F7871B68-887D-44C5-90A2-3802E8CE533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F10" authorId="0" shapeId="0" xr:uid="{CC79832F-885C-4CB3-86D8-1912037A1BB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H10" authorId="0" shapeId="0" xr:uid="{EAAC552F-7A56-42DC-9555-E6704A19E940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J10" authorId="0" shapeId="0" xr:uid="{CD4527A4-206E-4311-B9C1-101841869443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L10" authorId="0" shapeId="0" xr:uid="{247DA2D9-2E40-43D2-9617-B40ED0550671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N10" authorId="0" shapeId="0" xr:uid="{E2671D54-333D-43C1-8696-A5F792E33755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P10" authorId="0" shapeId="0" xr:uid="{C4F3B1DB-43A6-4828-B968-BF81D3D3167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12 638 730 /6 = R2 106 455.</t>
        </r>
      </text>
    </comment>
    <comment ref="ER10" authorId="0" shapeId="0" xr:uid="{4A58D677-A9D3-4C18-A6E8-42BC4B11FDE2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T10" authorId="0" shapeId="0" xr:uid="{D2233DE6-DBC2-4252-AC78-B9093CD74BCC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V10" authorId="0" shapeId="0" xr:uid="{A478F2C5-BEFA-4EC2-B3D8-5C8F691E984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X10" authorId="0" shapeId="0" xr:uid="{25D96B5C-00CB-4538-9C5F-D9B406A2247D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EZ10" authorId="0" shapeId="0" xr:uid="{68CC3897-D45C-4E81-A005-9A51B6AFE0BF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FB10" authorId="0" shapeId="0" xr:uid="{C4728562-8854-41EE-ABFE-FAE556004D6E}">
      <text>
        <r>
          <rPr>
            <b/>
            <sz val="9"/>
            <color indexed="81"/>
            <rFont val="Tahoma"/>
            <family val="2"/>
          </rPr>
          <t>Berdine Volschenk:</t>
        </r>
        <r>
          <rPr>
            <sz val="9"/>
            <color indexed="81"/>
            <rFont val="Tahoma"/>
            <family val="2"/>
          </rPr>
          <t xml:space="preserve">
Provision if for 6 months - R 10 875 000 /6 = R 1 812 500.</t>
        </r>
      </text>
    </comment>
    <comment ref="B18" authorId="2" shapeId="0" xr:uid="{613C082D-D6C8-4B6F-9ADC-E27CBA633C7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14 959 340* 20% =    R2 991 868
</t>
        </r>
      </text>
    </comment>
    <comment ref="D18" authorId="2" shapeId="0" xr:uid="{367AF578-8BA9-43CE-9EAA-AB6E409468E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F18" authorId="2" shapeId="0" xr:uid="{DF01BA09-38EF-4506-9954-27EC1D9514D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H18" authorId="2" shapeId="0" xr:uid="{98584920-A274-4193-BAF4-648A6D982A1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J18" authorId="2" shapeId="0" xr:uid="{3FD95C6C-ED23-44C4-A52D-8054EDE1A11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L18" authorId="2" shapeId="0" xr:uid="{06ACAD6E-88D7-4C6E-8838-1D4C9DC4D65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N18" authorId="2" shapeId="0" xr:uid="{AF4241C8-8A9E-49B9-A45F-4E20AFAB66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P18" authorId="2" shapeId="0" xr:uid="{BC1FD47B-228B-480B-BACA-DAC30DF7BE2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R18" authorId="2" shapeId="0" xr:uid="{F51A7094-B12C-479D-B6F1-39DF1ED182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T18" authorId="2" shapeId="0" xr:uid="{44084C24-1199-47B5-8B23-108EEA2F5F0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V18" authorId="2" shapeId="0" xr:uid="{E4FCF50F-769C-44EF-906D-40ACBE22CB6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X18" authorId="2" shapeId="0" xr:uid="{D7FF2E1B-7FA8-4088-BF50-B3A39F3D9891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14 993 839* 20% =    R2 998 768
</t>
        </r>
      </text>
    </comment>
    <comment ref="Z18" authorId="2" shapeId="0" xr:uid="{5DF3A939-1FA0-475F-B69E-5B602E0A3E6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16 932 404* 20% =    R3 386 480.80
</t>
        </r>
      </text>
    </comment>
    <comment ref="AB18" authorId="2" shapeId="0" xr:uid="{54B4D0F5-2223-4F36-881C-10ED09CB164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D18" authorId="2" shapeId="0" xr:uid="{916C3187-0FB4-4F95-8095-3317639C704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F18" authorId="2" shapeId="0" xr:uid="{28D7611D-C983-46FC-B717-A62F5CFE71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H18" authorId="2" shapeId="0" xr:uid="{01CB8570-3D6C-442C-9018-A17A9FDAA2A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J18" authorId="2" shapeId="0" xr:uid="{A59F3874-17E1-4096-8C4D-C3A354BE08F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L18" authorId="2" shapeId="0" xr:uid="{D8324883-5E27-4CB1-86AD-112A731038A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N18" authorId="2" shapeId="0" xr:uid="{C04C6BF4-2253-495A-BB28-8805B38D6F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P18" authorId="2" shapeId="0" xr:uid="{A72427D2-6ACA-4002-9E77-A43BB700534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R18" authorId="2" shapeId="0" xr:uid="{D9EBF567-8CF4-45D3-B441-FF5679CC78A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T18" authorId="2" shapeId="0" xr:uid="{E096DDE7-40E9-47BE-BBEC-60F47EB5B50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V18" authorId="2" shapeId="0" xr:uid="{0EB7B083-5799-4F3C-BA1E-4F5D0E3D85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X18" authorId="2" shapeId="0" xr:uid="{E9B6FBCF-8568-443E-9975-3CE2F4947C7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AZ18" authorId="2" shapeId="0" xr:uid="{49552FC3-13F4-4BC3-BD3C-AC64024AB8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B18" authorId="2" shapeId="0" xr:uid="{D89B1621-0037-456D-A564-8083B37BB2C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D18" authorId="2" shapeId="0" xr:uid="{1D595739-1DB7-4250-A581-4962AD49733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F18" authorId="2" shapeId="0" xr:uid="{9CE41AB5-986D-4FF4-8235-5999B2720F8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H18" authorId="2" shapeId="0" xr:uid="{62A88128-1A06-4727-BFCD-C754C4CFA45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J18" authorId="2" shapeId="0" xr:uid="{7FA31723-2706-47E8-9A07-DE303BCF52A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L18" authorId="2" shapeId="0" xr:uid="{E22B4B28-81C7-4866-9CDB-19186883554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N18" authorId="2" shapeId="0" xr:uid="{1067E88B-5232-44D8-B1D8-E3A4CF47497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P18" authorId="2" shapeId="0" xr:uid="{07C22FB0-47E3-47F2-B902-DF1256A1246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R18" authorId="2" shapeId="0" xr:uid="{BB6F7738-CF58-4C97-B9BE-F33616C6D7F9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T18" authorId="2" shapeId="0" xr:uid="{B813A191-BA4B-4CB4-AF96-365FD73F7F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V18" authorId="2" shapeId="0" xr:uid="{C83828C1-4581-431D-AA25-E02D3A6636F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X18" authorId="2" shapeId="0" xr:uid="{475AF6EE-CDCD-43CE-9568-4383212922B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16387152.42* 20% =    R3 277 430.48
</t>
        </r>
      </text>
    </comment>
    <comment ref="BZ18" authorId="2" shapeId="0" xr:uid="{54C828D6-6563-48A3-A5F0-CB50042B1FA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B18" authorId="2" shapeId="0" xr:uid="{3E0603F0-0C95-442E-AABD-7E715634A05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D18" authorId="2" shapeId="0" xr:uid="{B867A289-D3DC-47F9-A998-AFE84904C44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F18" authorId="2" shapeId="0" xr:uid="{878D6824-621A-4670-AA1C-0974EA38249A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H18" authorId="2" shapeId="0" xr:uid="{8D6FABE9-096F-4A5D-881C-17DD36F0A13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J18" authorId="2" shapeId="0" xr:uid="{0D9A07F9-F1AB-47EA-BBC8-410B90A49F9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L18" authorId="2" shapeId="0" xr:uid="{32B95BFD-188E-45A3-BE04-D4279BE78B1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N18" authorId="2" shapeId="0" xr:uid="{DC356101-7FA5-4E29-A1D2-1B2DFF66FE3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P18" authorId="2" shapeId="0" xr:uid="{C21EA987-9243-43C3-A5F0-7767CCC14FF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R18" authorId="2" shapeId="0" xr:uid="{25811190-8299-449B-8D6C-8251E60B8D5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T18" authorId="2" shapeId="0" xr:uid="{206872A8-9B2A-4ACB-9DC5-4DAF94EFC1C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V18" authorId="2" shapeId="0" xr:uid="{71E1D016-F27A-4D0C-BC1A-52C6AF3DDAA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X18" authorId="2" shapeId="0" xr:uid="{464A5E4C-B191-45D5-ABF0-56C6CB6A82B7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CZ18" authorId="2" shapeId="0" xr:uid="{33564FD8-74F4-49B6-BAAD-AD20E812E7A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B18" authorId="2" shapeId="0" xr:uid="{9B0C1B2C-6BF4-4F72-8DB1-BBA73155880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D18" authorId="2" shapeId="0" xr:uid="{C222ED08-838D-48B6-9C9D-F8B5AE1C19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F18" authorId="2" shapeId="0" xr:uid="{5461253E-4DD6-489C-BC04-F3F8BC6EABF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H18" authorId="2" shapeId="0" xr:uid="{1EB1D6EC-88BD-4B2D-BC92-40A457DE378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J18" authorId="2" shapeId="0" xr:uid="{08778302-2AAA-43B2-B2C5-4B6E08B8680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L18" authorId="2" shapeId="0" xr:uid="{247A0A8B-75E9-436B-8F29-CCC0829CD0FB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N18" authorId="2" shapeId="0" xr:uid="{C7753D66-EBB8-432D-97D4-C347BB2F43A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P18" authorId="2" shapeId="0" xr:uid="{237FFF49-BE12-4102-941E-2B9FEA5221A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R18" authorId="2" shapeId="0" xr:uid="{201FE80A-4585-427D-9398-6C2F72BE783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T18" authorId="2" shapeId="0" xr:uid="{C8E3A62D-7A83-4ED6-9D7E-05989CD3C496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V18" authorId="2" shapeId="0" xr:uid="{A665202C-58D0-49E3-A7A2-9514F7AB061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X18" authorId="2" shapeId="0" xr:uid="{63550A78-5B4E-4025-B0A6-EB4F4E96AD5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DZ18" authorId="2" shapeId="0" xr:uid="{268CEEE8-5C7C-4032-B193-9A087DE5F5F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B18" authorId="2" shapeId="0" xr:uid="{66256CD8-BA55-430E-8BE0-2EF62B5FE59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D18" authorId="2" shapeId="0" xr:uid="{9E0D211F-16A4-488B-9B30-33026736B8A0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F18" authorId="2" shapeId="0" xr:uid="{8EB04A2A-D0E8-413A-B90E-18529B29B03E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H18" authorId="2" shapeId="0" xr:uid="{711B4D0B-3195-41CE-A3FE-293D97017A9D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J18" authorId="2" shapeId="0" xr:uid="{5FE0B011-CC87-4A23-A451-12811544CA7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L18" authorId="2" shapeId="0" xr:uid="{AC053600-F391-4B65-B2AE-B74B2DBBA445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N18" authorId="2" shapeId="0" xr:uid="{1D7CE75E-6691-49F4-A98F-C0AE1A85E1DC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P18" authorId="2" shapeId="0" xr:uid="{2FBE405B-ACE3-418B-8532-F1686CDC5E43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19 681 710* 20% =    R3 936 342.00
</t>
        </r>
      </text>
    </comment>
    <comment ref="ER18" authorId="2" shapeId="0" xr:uid="{13CEB9A2-87AB-4A55-93C9-C6CADC1641C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T18" authorId="2" shapeId="0" xr:uid="{BF8FF868-09A8-4A5C-903C-03228F5DF14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V18" authorId="2" shapeId="0" xr:uid="{DF9747C9-6823-4CD4-9843-6D8EF1B5174F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X18" authorId="2" shapeId="0" xr:uid="{08B774E5-34F1-4986-813D-E6A2D8FA5D02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EZ18" authorId="2" shapeId="0" xr:uid="{ECBF5B8D-9A94-4E65-BFFE-ED1A35AF69E8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  <comment ref="FB18" authorId="2" shapeId="0" xr:uid="{7A724475-98DA-4F39-A684-897B7F9C40D4}">
      <text>
        <r>
          <rPr>
            <b/>
            <sz val="8"/>
            <color indexed="81"/>
            <rFont val="Tahoma"/>
            <family val="2"/>
          </rPr>
          <t>berdine:</t>
        </r>
        <r>
          <rPr>
            <sz val="8"/>
            <color indexed="81"/>
            <rFont val="Tahoma"/>
            <family val="2"/>
          </rPr>
          <t xml:space="preserve">
R 24 000 000* 20% =    R4 800 000.00
</t>
        </r>
      </text>
    </comment>
  </commentList>
</comments>
</file>

<file path=xl/sharedStrings.xml><?xml version="1.0" encoding="utf-8"?>
<sst xmlns="http://schemas.openxmlformats.org/spreadsheetml/2006/main" count="334" uniqueCount="116">
  <si>
    <t>Allocation of Investments, cash and cash equivalents</t>
  </si>
  <si>
    <t>Cash and cash equivalents are allocated as follows:-</t>
  </si>
  <si>
    <t>Preliminary</t>
  </si>
  <si>
    <t>Preliminary (audit not final)</t>
  </si>
  <si>
    <t>Final</t>
  </si>
  <si>
    <t>Before final audit</t>
  </si>
  <si>
    <t>Preliminery</t>
  </si>
  <si>
    <t>Preliminary Report</t>
  </si>
  <si>
    <t>Final Report</t>
  </si>
  <si>
    <t>30/06/2015</t>
  </si>
  <si>
    <t>31/07/2015</t>
  </si>
  <si>
    <t>31/08/2015</t>
  </si>
  <si>
    <t>30/09/2015</t>
  </si>
  <si>
    <t>31/10/2015</t>
  </si>
  <si>
    <t>30/11/2015</t>
  </si>
  <si>
    <t>31/12/2015</t>
  </si>
  <si>
    <t>31/01/2016</t>
  </si>
  <si>
    <t>28/02/2016</t>
  </si>
  <si>
    <t>31/03/2016</t>
  </si>
  <si>
    <t>30/04/2016</t>
  </si>
  <si>
    <t>31/05/2016</t>
  </si>
  <si>
    <t>30/06/2017</t>
  </si>
  <si>
    <t>31/07/2016</t>
  </si>
  <si>
    <t>31/08/2016</t>
  </si>
  <si>
    <t>30/09/2016</t>
  </si>
  <si>
    <t>31/10/2016</t>
  </si>
  <si>
    <t>30/11/2016</t>
  </si>
  <si>
    <t>31/12/2016</t>
  </si>
  <si>
    <t>31/01/2017</t>
  </si>
  <si>
    <t>28/02/2017</t>
  </si>
  <si>
    <t>31/03/2017</t>
  </si>
  <si>
    <t>30/04/2017</t>
  </si>
  <si>
    <t>31/05/2017</t>
  </si>
  <si>
    <t>31/7/2017</t>
  </si>
  <si>
    <t>31/8/2017</t>
  </si>
  <si>
    <t>30/9/2017</t>
  </si>
  <si>
    <t>31/10/2017</t>
  </si>
  <si>
    <t>30/11/2017</t>
  </si>
  <si>
    <t>31/12/2017</t>
  </si>
  <si>
    <t>31/01/2018</t>
  </si>
  <si>
    <t>28/02/2018</t>
  </si>
  <si>
    <t>31/03/2018</t>
  </si>
  <si>
    <t>30/04/2018</t>
  </si>
  <si>
    <t>31/05/2018</t>
  </si>
  <si>
    <t>30/06/2018</t>
  </si>
  <si>
    <t>31/07/2018</t>
  </si>
  <si>
    <t>31/08/2018</t>
  </si>
  <si>
    <t>30/09/2018</t>
  </si>
  <si>
    <t>31/10/2018</t>
  </si>
  <si>
    <t>30/11/2018</t>
  </si>
  <si>
    <t>31/12/2018</t>
  </si>
  <si>
    <t>31/01/2019</t>
  </si>
  <si>
    <t>28/02/2019</t>
  </si>
  <si>
    <t>31/03/2019</t>
  </si>
  <si>
    <t>30/04/2019</t>
  </si>
  <si>
    <t>31/05/2019</t>
  </si>
  <si>
    <t>30/06/2019</t>
  </si>
  <si>
    <t>31/07/2019</t>
  </si>
  <si>
    <t>31/08/2019</t>
  </si>
  <si>
    <t>30/09/2019</t>
  </si>
  <si>
    <t>31/10/2019</t>
  </si>
  <si>
    <t>30/11/2019</t>
  </si>
  <si>
    <t>31/12/2019</t>
  </si>
  <si>
    <t>31/01/2020</t>
  </si>
  <si>
    <t>29/02/2020</t>
  </si>
  <si>
    <t>31/03/2020</t>
  </si>
  <si>
    <t>30/04/2020</t>
  </si>
  <si>
    <t>31/05/2020</t>
  </si>
  <si>
    <t>30/06/2020</t>
  </si>
  <si>
    <t>31/07/2020</t>
  </si>
  <si>
    <t>31/08/2020</t>
  </si>
  <si>
    <t>30/09/2020</t>
  </si>
  <si>
    <t>31/10/2020</t>
  </si>
  <si>
    <t>30/11/2020</t>
  </si>
  <si>
    <t>31/12/2020</t>
  </si>
  <si>
    <t>31/01/2021</t>
  </si>
  <si>
    <t>28/02/2021</t>
  </si>
  <si>
    <t>31/03/2021</t>
  </si>
  <si>
    <t>30/04/2021</t>
  </si>
  <si>
    <t>31/05/2021</t>
  </si>
  <si>
    <t>30/06/2021</t>
  </si>
  <si>
    <t>31/07/2021</t>
  </si>
  <si>
    <t>31/08/2021</t>
  </si>
  <si>
    <t>30/09/2021</t>
  </si>
  <si>
    <t>31/10/2021</t>
  </si>
  <si>
    <t>30/11/2021</t>
  </si>
  <si>
    <t>31/12/2021</t>
  </si>
  <si>
    <t>Liability</t>
  </si>
  <si>
    <t>Cash back</t>
  </si>
  <si>
    <t>Unutilized grants</t>
  </si>
  <si>
    <t>Consumer  and Sundry deposits</t>
  </si>
  <si>
    <t>External loans unspent</t>
  </si>
  <si>
    <t>LT loan - cash back</t>
  </si>
  <si>
    <t>EFF Accumulated Depreciation</t>
  </si>
  <si>
    <t>Self Insurance Reserve</t>
  </si>
  <si>
    <t>Capital Replacement reserve</t>
  </si>
  <si>
    <t>Brandwacht Trust</t>
  </si>
  <si>
    <t>Performance Bonus Provison</t>
  </si>
  <si>
    <t>Set aside for retention</t>
  </si>
  <si>
    <t>Set aside for Creditor payments</t>
  </si>
  <si>
    <t>Cash Surplus (Deficit)</t>
  </si>
  <si>
    <t>Particulars of Investments as prescribed in terms of section 17(1)(f) of the MFMA</t>
  </si>
  <si>
    <t>ABSA</t>
  </si>
  <si>
    <t>Nedbank</t>
  </si>
  <si>
    <t>First National Bank</t>
  </si>
  <si>
    <t>Standard Bank</t>
  </si>
  <si>
    <t>Investec</t>
  </si>
  <si>
    <t>Total short term</t>
  </si>
  <si>
    <t>Bank and Cash</t>
  </si>
  <si>
    <t>CFO: D McThomas</t>
  </si>
  <si>
    <t>CFO:  R Ontong</t>
  </si>
  <si>
    <t>Date:</t>
  </si>
  <si>
    <t xml:space="preserve">Cash on hand </t>
  </si>
  <si>
    <t xml:space="preserve">Provision for leave Payment </t>
  </si>
  <si>
    <t xml:space="preserve">Retained surplus (unidentified dep.) </t>
  </si>
  <si>
    <t>11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</si>
</sst>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name val="Arial"/>
    </font>
    <font>
      <sz val="10"/>
      <name val="Arial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Font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/>
    </xf>
    <xf numFmtId="14" fontId="5" fillId="0" borderId="5" xfId="1" applyNumberFormat="1" applyFont="1" applyBorder="1" applyAlignment="1">
      <alignment horizontal="center"/>
    </xf>
    <xf numFmtId="14" fontId="5" fillId="2" borderId="4" xfId="1" applyNumberFormat="1" applyFont="1" applyFill="1" applyBorder="1" applyAlignment="1">
      <alignment horizontal="center"/>
    </xf>
    <xf numFmtId="14" fontId="5" fillId="2" borderId="5" xfId="1" applyNumberFormat="1" applyFont="1" applyFill="1" applyBorder="1" applyAlignment="1">
      <alignment horizontal="center"/>
    </xf>
    <xf numFmtId="14" fontId="5" fillId="0" borderId="6" xfId="1" applyNumberFormat="1" applyFont="1" applyBorder="1" applyAlignment="1">
      <alignment horizontal="center"/>
    </xf>
    <xf numFmtId="0" fontId="5" fillId="0" borderId="0" xfId="0" applyFont="1"/>
    <xf numFmtId="165" fontId="3" fillId="0" borderId="0" xfId="0" applyNumberFormat="1" applyFont="1"/>
    <xf numFmtId="164" fontId="3" fillId="0" borderId="0" xfId="1" applyFont="1" applyBorder="1"/>
    <xf numFmtId="3" fontId="8" fillId="0" borderId="0" xfId="0" applyNumberFormat="1" applyFont="1"/>
    <xf numFmtId="3" fontId="8" fillId="0" borderId="1" xfId="0" applyNumberFormat="1" applyFont="1" applyBorder="1"/>
    <xf numFmtId="164" fontId="3" fillId="0" borderId="1" xfId="1" applyFont="1" applyBorder="1"/>
    <xf numFmtId="15" fontId="5" fillId="0" borderId="0" xfId="1" applyNumberFormat="1" applyFont="1"/>
    <xf numFmtId="15" fontId="5" fillId="0" borderId="0" xfId="1" applyNumberFormat="1" applyFont="1" applyBorder="1"/>
    <xf numFmtId="3" fontId="3" fillId="0" borderId="0" xfId="0" quotePrefix="1" applyNumberFormat="1" applyFont="1"/>
    <xf numFmtId="3" fontId="8" fillId="0" borderId="18" xfId="0" applyNumberFormat="1" applyFont="1" applyBorder="1"/>
    <xf numFmtId="164" fontId="9" fillId="0" borderId="0" xfId="1" applyFont="1"/>
    <xf numFmtId="3" fontId="8" fillId="0" borderId="19" xfId="0" applyNumberFormat="1" applyFont="1" applyBorder="1"/>
    <xf numFmtId="4" fontId="3" fillId="0" borderId="0" xfId="0" applyNumberFormat="1" applyFont="1"/>
    <xf numFmtId="4" fontId="9" fillId="0" borderId="0" xfId="0" applyNumberFormat="1" applyFont="1"/>
    <xf numFmtId="0" fontId="9" fillId="0" borderId="0" xfId="0" applyFont="1"/>
    <xf numFmtId="164" fontId="9" fillId="0" borderId="0" xfId="1" applyFont="1" applyFill="1" applyBorder="1"/>
    <xf numFmtId="4" fontId="10" fillId="3" borderId="19" xfId="0" applyNumberFormat="1" applyFont="1" applyFill="1" applyBorder="1"/>
    <xf numFmtId="4" fontId="11" fillId="3" borderId="19" xfId="0" applyNumberFormat="1" applyFont="1" applyFill="1" applyBorder="1"/>
    <xf numFmtId="4" fontId="11" fillId="0" borderId="0" xfId="0" applyNumberFormat="1" applyFont="1"/>
    <xf numFmtId="164" fontId="3" fillId="0" borderId="0" xfId="1" applyFont="1" applyFill="1" applyBorder="1"/>
    <xf numFmtId="4" fontId="10" fillId="3" borderId="20" xfId="0" applyNumberFormat="1" applyFont="1" applyFill="1" applyBorder="1"/>
    <xf numFmtId="4" fontId="10" fillId="0" borderId="0" xfId="0" applyNumberFormat="1" applyFont="1"/>
    <xf numFmtId="4" fontId="10" fillId="4" borderId="0" xfId="0" applyNumberFormat="1" applyFont="1" applyFill="1"/>
    <xf numFmtId="4" fontId="8" fillId="0" borderId="0" xfId="0" applyNumberFormat="1" applyFont="1"/>
    <xf numFmtId="164" fontId="3" fillId="0" borderId="0" xfId="0" applyNumberFormat="1" applyFont="1"/>
    <xf numFmtId="4" fontId="5" fillId="0" borderId="0" xfId="0" applyNumberFormat="1" applyFont="1"/>
    <xf numFmtId="43" fontId="3" fillId="0" borderId="0" xfId="0" applyNumberFormat="1" applyFont="1"/>
    <xf numFmtId="0" fontId="4" fillId="0" borderId="0" xfId="0" applyFont="1" applyFill="1"/>
    <xf numFmtId="0" fontId="5" fillId="0" borderId="7" xfId="0" applyFont="1" applyFill="1" applyBorder="1" applyAlignment="1">
      <alignment horizontal="center"/>
    </xf>
    <xf numFmtId="0" fontId="3" fillId="0" borderId="0" xfId="0" applyFont="1" applyFill="1"/>
    <xf numFmtId="14" fontId="6" fillId="0" borderId="2" xfId="1" applyNumberFormat="1" applyFont="1" applyFill="1" applyBorder="1" applyAlignment="1">
      <alignment horizontal="right" vertical="center"/>
    </xf>
    <xf numFmtId="3" fontId="7" fillId="0" borderId="8" xfId="1" applyNumberFormat="1" applyFont="1" applyFill="1" applyBorder="1" applyAlignment="1">
      <alignment horizontal="right" vertical="center"/>
    </xf>
    <xf numFmtId="165" fontId="7" fillId="0" borderId="9" xfId="1" applyNumberFormat="1" applyFont="1" applyFill="1" applyBorder="1" applyAlignment="1">
      <alignment horizontal="right"/>
    </xf>
    <xf numFmtId="3" fontId="7" fillId="0" borderId="10" xfId="1" applyNumberFormat="1" applyFont="1" applyFill="1" applyBorder="1" applyAlignment="1">
      <alignment horizontal="right"/>
    </xf>
    <xf numFmtId="3" fontId="7" fillId="0" borderId="9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left" vertical="center"/>
    </xf>
    <xf numFmtId="165" fontId="6" fillId="0" borderId="11" xfId="1" applyNumberFormat="1" applyFont="1" applyFill="1" applyBorder="1" applyAlignment="1">
      <alignment horizontal="right"/>
    </xf>
    <xf numFmtId="3" fontId="6" fillId="0" borderId="12" xfId="1" applyNumberFormat="1" applyFont="1" applyFill="1" applyBorder="1" applyAlignment="1">
      <alignment horizontal="right"/>
    </xf>
    <xf numFmtId="165" fontId="6" fillId="0" borderId="13" xfId="1" applyNumberFormat="1" applyFont="1" applyFill="1" applyBorder="1" applyAlignment="1">
      <alignment horizontal="right" vertical="center"/>
    </xf>
    <xf numFmtId="165" fontId="6" fillId="0" borderId="14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Alignment="1">
      <alignment horizontal="center"/>
    </xf>
    <xf numFmtId="0" fontId="7" fillId="0" borderId="0" xfId="0" applyFont="1" applyFill="1"/>
    <xf numFmtId="164" fontId="7" fillId="0" borderId="0" xfId="1" applyFont="1" applyFill="1"/>
    <xf numFmtId="0" fontId="5" fillId="0" borderId="0" xfId="0" applyFont="1" applyFill="1"/>
    <xf numFmtId="14" fontId="6" fillId="0" borderId="7" xfId="1" applyNumberFormat="1" applyFont="1" applyFill="1" applyBorder="1" applyAlignment="1">
      <alignment horizontal="center"/>
    </xf>
    <xf numFmtId="3" fontId="7" fillId="0" borderId="15" xfId="0" applyNumberFormat="1" applyFont="1" applyFill="1" applyBorder="1"/>
    <xf numFmtId="3" fontId="6" fillId="0" borderId="16" xfId="1" applyNumberFormat="1" applyFont="1" applyFill="1" applyBorder="1"/>
    <xf numFmtId="3" fontId="6" fillId="0" borderId="15" xfId="1" applyNumberFormat="1" applyFont="1" applyFill="1" applyBorder="1"/>
    <xf numFmtId="165" fontId="7" fillId="0" borderId="15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/>
    </xf>
    <xf numFmtId="3" fontId="7" fillId="5" borderId="8" xfId="1" applyNumberFormat="1" applyFont="1" applyFill="1" applyBorder="1" applyAlignment="1">
      <alignment horizontal="right" vertical="center"/>
    </xf>
    <xf numFmtId="165" fontId="6" fillId="5" borderId="17" xfId="1" applyNumberFormat="1" applyFont="1" applyFill="1" applyBorder="1" applyAlignment="1">
      <alignment horizontal="center"/>
    </xf>
    <xf numFmtId="0" fontId="3" fillId="0" borderId="0" xfId="0" applyFont="1" applyFill="1" applyAlignment="1">
      <alignment horizontal="left" vertical="center" shrinkToFit="1"/>
    </xf>
    <xf numFmtId="15" fontId="5" fillId="0" borderId="0" xfId="1" quotePrefix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etro/AppData/Local/Microsoft/Windows/INetCache/Content.Outlook/94Y33885/1.%20Cash%20and%20cash%20equivalent%20December%20%20final%20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the Month"/>
      <sheetName val="Unutilised grants"/>
      <sheetName val="Consumer deposits"/>
      <sheetName val="Unidentified"/>
      <sheetName val="EFF JUL 2021"/>
      <sheetName val="Self insurance 201617"/>
      <sheetName val="Insurance 2021 2022"/>
      <sheetName val="Cappital Replacement"/>
      <sheetName val="Performance bonus"/>
      <sheetName val="Brandwacht Trust"/>
      <sheetName val="Asset Financing Reserve"/>
      <sheetName val="Sheet2"/>
      <sheetName val="Bank AND cash"/>
      <sheetName val="hOUSING dEVELOPMENT fUND BERDIN"/>
      <sheetName val="HOUSING DEVELOPMENT FUND SROETS"/>
      <sheetName val="Sheet1"/>
      <sheetName val="Investments"/>
    </sheetNames>
    <sheetDataSet>
      <sheetData sheetId="0"/>
      <sheetData sheetId="1">
        <row r="46">
          <cell r="N46">
            <v>63026610.329999998</v>
          </cell>
        </row>
        <row r="57">
          <cell r="N57">
            <v>63026610.329999998</v>
          </cell>
        </row>
        <row r="69">
          <cell r="N69">
            <v>32760572.290000003</v>
          </cell>
        </row>
        <row r="81">
          <cell r="N81">
            <v>28025262.450000003</v>
          </cell>
        </row>
        <row r="93">
          <cell r="N93">
            <v>40269192.760000013</v>
          </cell>
        </row>
        <row r="105">
          <cell r="N105">
            <v>32610687.670000009</v>
          </cell>
        </row>
        <row r="118">
          <cell r="N118">
            <v>32610687.670000009</v>
          </cell>
        </row>
        <row r="130">
          <cell r="N130">
            <v>26289840.900000006</v>
          </cell>
        </row>
        <row r="142">
          <cell r="N142">
            <v>45777590.350000009</v>
          </cell>
        </row>
        <row r="154">
          <cell r="N154">
            <v>41395892.019999996</v>
          </cell>
        </row>
        <row r="165">
          <cell r="N165">
            <v>29240643.129999992</v>
          </cell>
        </row>
        <row r="188">
          <cell r="N188">
            <v>47115881.640000001</v>
          </cell>
        </row>
        <row r="199">
          <cell r="N199">
            <v>45784828.880000003</v>
          </cell>
        </row>
        <row r="211">
          <cell r="N211">
            <v>35809394.840000004</v>
          </cell>
        </row>
        <row r="223">
          <cell r="N223">
            <v>25919014.82</v>
          </cell>
        </row>
        <row r="235">
          <cell r="N235">
            <v>37586171.829999998</v>
          </cell>
        </row>
        <row r="247">
          <cell r="N247">
            <v>56466394.410000004</v>
          </cell>
        </row>
        <row r="259">
          <cell r="N259">
            <v>48624943.389999986</v>
          </cell>
        </row>
        <row r="271">
          <cell r="N271">
            <v>39659803.029999994</v>
          </cell>
        </row>
        <row r="282">
          <cell r="N282">
            <v>64427544.870000005</v>
          </cell>
        </row>
        <row r="294">
          <cell r="N294">
            <v>57949308.950000003</v>
          </cell>
        </row>
        <row r="306">
          <cell r="N306">
            <v>50542303.599999994</v>
          </cell>
        </row>
        <row r="318">
          <cell r="N318">
            <v>32277275.740000002</v>
          </cell>
        </row>
        <row r="330">
          <cell r="N330">
            <v>69989510.210000008</v>
          </cell>
        </row>
        <row r="342">
          <cell r="N342">
            <v>50258306.659999996</v>
          </cell>
        </row>
        <row r="356">
          <cell r="N356">
            <v>33752156.319999993</v>
          </cell>
        </row>
        <row r="369">
          <cell r="N369">
            <v>63062228.799999997</v>
          </cell>
        </row>
        <row r="382">
          <cell r="N382">
            <v>50292045.700000003</v>
          </cell>
        </row>
        <row r="395">
          <cell r="N395">
            <v>41432938.330000013</v>
          </cell>
        </row>
        <row r="407">
          <cell r="N407">
            <v>90576423.259999976</v>
          </cell>
        </row>
        <row r="421">
          <cell r="N421">
            <v>92304004.569999978</v>
          </cell>
        </row>
        <row r="432">
          <cell r="N432">
            <v>69572851.709999979</v>
          </cell>
        </row>
        <row r="443">
          <cell r="N443">
            <v>52903092.760000005</v>
          </cell>
        </row>
        <row r="453">
          <cell r="N453">
            <v>99684999.789999992</v>
          </cell>
        </row>
        <row r="465">
          <cell r="N465">
            <v>90086925.640000001</v>
          </cell>
        </row>
        <row r="478">
          <cell r="N478">
            <v>66180778.719999999</v>
          </cell>
        </row>
        <row r="490">
          <cell r="N490">
            <v>61217317.830000006</v>
          </cell>
        </row>
        <row r="503">
          <cell r="N503">
            <v>45931742.959999993</v>
          </cell>
        </row>
        <row r="515">
          <cell r="N515">
            <v>61868272.440000005</v>
          </cell>
        </row>
        <row r="527">
          <cell r="N527">
            <v>59288913.420000002</v>
          </cell>
        </row>
        <row r="539">
          <cell r="N539">
            <v>49583698.849999994</v>
          </cell>
        </row>
        <row r="551">
          <cell r="N551">
            <v>62182914.789999962</v>
          </cell>
        </row>
        <row r="563">
          <cell r="N563">
            <v>60785522.729999974</v>
          </cell>
        </row>
        <row r="575">
          <cell r="N575">
            <v>46287131.069999993</v>
          </cell>
        </row>
        <row r="587">
          <cell r="N587">
            <v>23252343.669999994</v>
          </cell>
        </row>
        <row r="599">
          <cell r="N599">
            <v>74096589.640000001</v>
          </cell>
        </row>
        <row r="610">
          <cell r="N610">
            <v>67090779.620000005</v>
          </cell>
        </row>
        <row r="622">
          <cell r="N622">
            <v>55221272.510000005</v>
          </cell>
        </row>
        <row r="636">
          <cell r="N636">
            <v>46595472.410000011</v>
          </cell>
        </row>
        <row r="650">
          <cell r="N650">
            <v>39794670.379999995</v>
          </cell>
        </row>
        <row r="662">
          <cell r="N662">
            <v>63852308.00999999</v>
          </cell>
        </row>
        <row r="673">
          <cell r="N673">
            <v>50590066.420000002</v>
          </cell>
        </row>
        <row r="685">
          <cell r="N685">
            <v>50590066.420000002</v>
          </cell>
        </row>
        <row r="697">
          <cell r="N697">
            <v>59639616.489999995</v>
          </cell>
        </row>
        <row r="710">
          <cell r="N710">
            <v>76059380.599999994</v>
          </cell>
        </row>
        <row r="721">
          <cell r="N721">
            <v>62123231.251699992</v>
          </cell>
        </row>
        <row r="734">
          <cell r="N734">
            <v>35771431.841699995</v>
          </cell>
        </row>
        <row r="746">
          <cell r="N746">
            <v>82094023.745199993</v>
          </cell>
        </row>
        <row r="760">
          <cell r="N760">
            <v>66647457.88673199</v>
          </cell>
        </row>
        <row r="774">
          <cell r="N774">
            <v>60518871.79999999</v>
          </cell>
        </row>
        <row r="787">
          <cell r="N787">
            <v>51888941.91441799</v>
          </cell>
        </row>
        <row r="798">
          <cell r="N798">
            <v>28775000.344007999</v>
          </cell>
        </row>
        <row r="812">
          <cell r="N812">
            <v>60414223.57</v>
          </cell>
        </row>
        <row r="824">
          <cell r="N824">
            <v>40753023.583198003</v>
          </cell>
        </row>
        <row r="835">
          <cell r="N835">
            <v>18682082.597297989</v>
          </cell>
        </row>
        <row r="847">
          <cell r="N847">
            <v>52938986.028399996</v>
          </cell>
        </row>
        <row r="858">
          <cell r="N858">
            <v>40334167.669164002</v>
          </cell>
        </row>
        <row r="870">
          <cell r="N870">
            <v>29490967.485268001</v>
          </cell>
        </row>
        <row r="881">
          <cell r="N881">
            <v>6709678.090198</v>
          </cell>
        </row>
        <row r="894">
          <cell r="N894">
            <v>59844348.36936</v>
          </cell>
        </row>
        <row r="905">
          <cell r="N905">
            <v>53352553.517520003</v>
          </cell>
        </row>
        <row r="917">
          <cell r="N917">
            <v>38844383.011904001</v>
          </cell>
        </row>
        <row r="928">
          <cell r="N928">
            <v>49644799.792432003</v>
          </cell>
        </row>
        <row r="939">
          <cell r="N939">
            <v>37873940.397615999</v>
          </cell>
        </row>
        <row r="950">
          <cell r="N950">
            <v>53732123.571791992</v>
          </cell>
        </row>
      </sheetData>
      <sheetData sheetId="2">
        <row r="29">
          <cell r="N29">
            <v>4224718.32</v>
          </cell>
        </row>
        <row r="61">
          <cell r="C61">
            <v>4267184.32</v>
          </cell>
          <cell r="D61">
            <v>4264898.04</v>
          </cell>
          <cell r="E61">
            <v>4285027.49</v>
          </cell>
          <cell r="F61">
            <v>4292224.54</v>
          </cell>
          <cell r="G61">
            <v>4347188.97</v>
          </cell>
          <cell r="H61">
            <v>4363363.9000000004</v>
          </cell>
          <cell r="I61">
            <v>4366202.96</v>
          </cell>
          <cell r="J61">
            <v>4402517.46</v>
          </cell>
          <cell r="K61">
            <v>4439131.66</v>
          </cell>
          <cell r="L61">
            <v>4441481.66</v>
          </cell>
          <cell r="M61">
            <v>4462371.4000000004</v>
          </cell>
        </row>
        <row r="92">
          <cell r="C92">
            <v>4590818.6199999992</v>
          </cell>
          <cell r="D92">
            <v>4624672.6199999992</v>
          </cell>
          <cell r="E92">
            <v>4656737.7899999991</v>
          </cell>
          <cell r="F92">
            <v>4704304.7899999991</v>
          </cell>
          <cell r="G92">
            <v>4709828.3899999987</v>
          </cell>
          <cell r="H92">
            <v>4693717.7899999991</v>
          </cell>
          <cell r="I92">
            <v>4701041.7899999991</v>
          </cell>
          <cell r="J92">
            <v>4697220.7899999991</v>
          </cell>
          <cell r="K92">
            <v>4727786.7899999991</v>
          </cell>
          <cell r="L92">
            <v>4789752.7899999991</v>
          </cell>
          <cell r="M92">
            <v>4789582.7899999991</v>
          </cell>
          <cell r="N92">
            <v>4176589.4200000004</v>
          </cell>
        </row>
        <row r="125">
          <cell r="C125">
            <v>4212634.87</v>
          </cell>
          <cell r="D125">
            <v>4232705</v>
          </cell>
          <cell r="E125">
            <v>4241177.87</v>
          </cell>
          <cell r="F125">
            <v>4251331</v>
          </cell>
          <cell r="G125">
            <v>4267831</v>
          </cell>
          <cell r="H125">
            <v>4274431</v>
          </cell>
          <cell r="I125">
            <v>4260936</v>
          </cell>
          <cell r="J125">
            <v>4267436</v>
          </cell>
          <cell r="K125">
            <v>4283436</v>
          </cell>
          <cell r="L125">
            <v>4294436</v>
          </cell>
          <cell r="M125">
            <v>4301486</v>
          </cell>
          <cell r="N125">
            <v>4312486</v>
          </cell>
        </row>
        <row r="155">
          <cell r="C155">
            <v>4322055</v>
          </cell>
          <cell r="D155">
            <v>4563585</v>
          </cell>
          <cell r="E155">
            <v>4570685</v>
          </cell>
          <cell r="F155">
            <v>4028102.76</v>
          </cell>
          <cell r="G155">
            <v>4630031.84</v>
          </cell>
          <cell r="H155">
            <v>4627795.71</v>
          </cell>
          <cell r="I155">
            <v>4644998.71</v>
          </cell>
          <cell r="J155">
            <v>4460117.2699999996</v>
          </cell>
          <cell r="K155">
            <v>4429062.8499999996</v>
          </cell>
          <cell r="L155">
            <v>4429933.2699999996</v>
          </cell>
          <cell r="M155">
            <v>4703916.1399999997</v>
          </cell>
          <cell r="N155">
            <v>4638892.84</v>
          </cell>
        </row>
        <row r="190">
          <cell r="C190">
            <v>4729108</v>
          </cell>
          <cell r="D190">
            <v>4738688</v>
          </cell>
          <cell r="E190">
            <v>4751095.0900000008</v>
          </cell>
          <cell r="F190">
            <v>4769640.1100000003</v>
          </cell>
          <cell r="G190">
            <v>4785385.1100000003</v>
          </cell>
          <cell r="H190">
            <v>4781411.9999999991</v>
          </cell>
          <cell r="I190">
            <v>4798329.8</v>
          </cell>
          <cell r="J190">
            <v>4846234.8999999994</v>
          </cell>
          <cell r="K190">
            <v>4855334.8999999994</v>
          </cell>
          <cell r="L190">
            <v>4863334.8999999994</v>
          </cell>
          <cell r="M190">
            <v>4635842.84</v>
          </cell>
          <cell r="N190">
            <v>4635842.84</v>
          </cell>
        </row>
        <row r="227">
          <cell r="C227">
            <v>4835122.07</v>
          </cell>
          <cell r="D227">
            <v>4872027.07</v>
          </cell>
          <cell r="E227">
            <v>4889727.37</v>
          </cell>
          <cell r="F227">
            <v>4923893.37</v>
          </cell>
          <cell r="G227">
            <v>4933577.09</v>
          </cell>
          <cell r="H227">
            <v>4929996.09</v>
          </cell>
          <cell r="I227">
            <v>4971438.09</v>
          </cell>
          <cell r="J227">
            <v>4965269.09</v>
          </cell>
          <cell r="K227">
            <v>4966172.75</v>
          </cell>
          <cell r="L227">
            <v>4961357.75</v>
          </cell>
          <cell r="M227">
            <v>4990515.75</v>
          </cell>
          <cell r="N227">
            <v>5001948.75</v>
          </cell>
        </row>
        <row r="264">
          <cell r="C264">
            <v>5036541.25</v>
          </cell>
          <cell r="D264">
            <v>5079432.75</v>
          </cell>
          <cell r="E264">
            <v>5133446.25</v>
          </cell>
          <cell r="F264">
            <v>5185604.25</v>
          </cell>
          <cell r="G264">
            <v>5196627.25</v>
          </cell>
          <cell r="H264">
            <v>5156761.75</v>
          </cell>
        </row>
      </sheetData>
      <sheetData sheetId="3">
        <row r="7">
          <cell r="C7">
            <v>5475471.7999999998</v>
          </cell>
        </row>
        <row r="11">
          <cell r="C11">
            <v>3708382.66</v>
          </cell>
        </row>
        <row r="12">
          <cell r="C12">
            <v>2678137.83</v>
          </cell>
        </row>
        <row r="13">
          <cell r="C13">
            <v>2636346.58</v>
          </cell>
        </row>
        <row r="14">
          <cell r="C14">
            <v>3665286.02</v>
          </cell>
        </row>
        <row r="15">
          <cell r="C15">
            <v>3609184.12</v>
          </cell>
        </row>
        <row r="16">
          <cell r="C16">
            <v>3559244.75</v>
          </cell>
        </row>
        <row r="17">
          <cell r="C17">
            <v>3460512.92</v>
          </cell>
        </row>
        <row r="18">
          <cell r="C18">
            <v>4171528.89</v>
          </cell>
        </row>
        <row r="19">
          <cell r="C19">
            <v>4209103.68</v>
          </cell>
        </row>
        <row r="21">
          <cell r="C21">
            <v>4309923.68</v>
          </cell>
        </row>
        <row r="23">
          <cell r="C23">
            <v>7897093.5800000001</v>
          </cell>
        </row>
        <row r="25">
          <cell r="C25">
            <v>11330945.99</v>
          </cell>
        </row>
        <row r="26">
          <cell r="C26">
            <v>17402995.530000001</v>
          </cell>
        </row>
        <row r="27">
          <cell r="C27">
            <v>15392587.689999999</v>
          </cell>
        </row>
        <row r="28">
          <cell r="C28">
            <v>13649591.720000001</v>
          </cell>
        </row>
        <row r="29">
          <cell r="C29">
            <v>16291356.640000001</v>
          </cell>
        </row>
        <row r="30">
          <cell r="C30">
            <v>18276759.120000001</v>
          </cell>
        </row>
        <row r="31">
          <cell r="C31">
            <v>18882127.239999998</v>
          </cell>
        </row>
        <row r="33">
          <cell r="C33">
            <v>16013524.060000001</v>
          </cell>
        </row>
        <row r="34">
          <cell r="C34">
            <v>17260479.940000001</v>
          </cell>
        </row>
        <row r="35">
          <cell r="C35">
            <v>7488390.4900000002</v>
          </cell>
        </row>
        <row r="37">
          <cell r="C37">
            <v>9050490.8900000006</v>
          </cell>
        </row>
        <row r="38">
          <cell r="C38">
            <v>11919507.58</v>
          </cell>
        </row>
        <row r="39">
          <cell r="C39">
            <v>13439784.27</v>
          </cell>
        </row>
        <row r="40">
          <cell r="C40">
            <v>13957855.74</v>
          </cell>
        </row>
        <row r="41">
          <cell r="C41">
            <v>13179375.470000001</v>
          </cell>
        </row>
        <row r="42">
          <cell r="C42">
            <v>15860425.960000001</v>
          </cell>
        </row>
      </sheetData>
      <sheetData sheetId="4">
        <row r="6">
          <cell r="L6">
            <v>102884.30000002724</v>
          </cell>
          <cell r="V6">
            <v>102884.30000002724</v>
          </cell>
        </row>
        <row r="15">
          <cell r="B15">
            <v>102884.30000002724</v>
          </cell>
          <cell r="Q15">
            <v>102884.30000002724</v>
          </cell>
          <cell r="AA15">
            <v>102884.30000002724</v>
          </cell>
          <cell r="AF15">
            <v>102884.30000002724</v>
          </cell>
        </row>
      </sheetData>
      <sheetData sheetId="5">
        <row r="6">
          <cell r="R6">
            <v>4951227.3000000045</v>
          </cell>
          <cell r="V6">
            <v>4861332.7200000044</v>
          </cell>
          <cell r="Z6">
            <v>4877095.2200000044</v>
          </cell>
          <cell r="AD6">
            <v>4892857.7200000044</v>
          </cell>
          <cell r="AH6">
            <v>4858320.530000004</v>
          </cell>
          <cell r="AL6">
            <v>4917026.4700000044</v>
          </cell>
          <cell r="AP6">
            <v>4932788.9700000044</v>
          </cell>
          <cell r="AT6">
            <v>4948551.4700000044</v>
          </cell>
          <cell r="AX6">
            <v>4704152.4600000046</v>
          </cell>
          <cell r="BB6">
            <v>4719914.9600000046</v>
          </cell>
          <cell r="BF6">
            <v>4735677.4600000046</v>
          </cell>
          <cell r="BJ6">
            <v>4751439.9600000046</v>
          </cell>
          <cell r="BN6">
            <v>4767202.4600000046</v>
          </cell>
          <cell r="BR6">
            <v>4710778.1300000045</v>
          </cell>
          <cell r="BV6">
            <v>4726540.6300000045</v>
          </cell>
          <cell r="BZ6">
            <v>4742303.1300000045</v>
          </cell>
          <cell r="CD6">
            <v>4736008.2400000049</v>
          </cell>
          <cell r="CH6">
            <v>4751770.7400000049</v>
          </cell>
          <cell r="CL6">
            <v>4335403.5500000045</v>
          </cell>
          <cell r="CP6">
            <v>4351166.0500000045</v>
          </cell>
          <cell r="CT6">
            <v>5246771.0800000047</v>
          </cell>
          <cell r="CX6">
            <v>5313771.0800000047</v>
          </cell>
          <cell r="DB6">
            <v>5380771.0800000047</v>
          </cell>
          <cell r="DF6">
            <v>5447771.0800000047</v>
          </cell>
          <cell r="DN6">
            <v>5381269.6000000043</v>
          </cell>
          <cell r="DR6">
            <v>5378109.6000000043</v>
          </cell>
          <cell r="DV6">
            <v>5445109.6000000043</v>
          </cell>
          <cell r="DZ6">
            <v>5512109.6000000043</v>
          </cell>
          <cell r="ED6">
            <v>5579109.6000000043</v>
          </cell>
          <cell r="EH6">
            <v>5620457.4200000046</v>
          </cell>
          <cell r="EL6">
            <v>5609758.2300000042</v>
          </cell>
          <cell r="EP6">
            <v>5314961.5400000038</v>
          </cell>
          <cell r="ET6">
            <v>5381961.5400000038</v>
          </cell>
          <cell r="EX6">
            <v>5448961.5400000038</v>
          </cell>
          <cell r="FB6">
            <v>5515961.5400000038</v>
          </cell>
          <cell r="FF6">
            <v>5582961.5400000038</v>
          </cell>
          <cell r="FJ6">
            <v>5649961.5400000038</v>
          </cell>
          <cell r="FN6">
            <v>5716961.5400000038</v>
          </cell>
          <cell r="FR6">
            <v>5783961.5400000038</v>
          </cell>
          <cell r="FV6">
            <v>5850961.5400000038</v>
          </cell>
          <cell r="FZ6">
            <v>5917961.5400000038</v>
          </cell>
          <cell r="GD6">
            <v>5984961.5400000038</v>
          </cell>
          <cell r="GH6">
            <v>6051961.5400000038</v>
          </cell>
          <cell r="GL6">
            <v>6118961.5400000038</v>
          </cell>
          <cell r="GP6">
            <v>6185961.5400000038</v>
          </cell>
          <cell r="GT6">
            <v>6226281.5400000038</v>
          </cell>
          <cell r="GX6">
            <v>6310281.5400000038</v>
          </cell>
          <cell r="HB6">
            <v>6394281.5400000038</v>
          </cell>
          <cell r="HF6">
            <v>6478281.5400000038</v>
          </cell>
          <cell r="HJ6">
            <v>6500298.9300000034</v>
          </cell>
          <cell r="HN6">
            <v>6584298.9300000034</v>
          </cell>
          <cell r="HR6">
            <v>6668298.9300000034</v>
          </cell>
          <cell r="HV6">
            <v>6732408.9300000034</v>
          </cell>
          <cell r="HZ6">
            <v>6883508.5100000035</v>
          </cell>
          <cell r="ID6">
            <v>26070246.130000003</v>
          </cell>
          <cell r="IH6">
            <v>25774111.190000001</v>
          </cell>
          <cell r="IL6">
            <v>25858111.190000001</v>
          </cell>
          <cell r="IP6">
            <v>25942111.190000001</v>
          </cell>
          <cell r="IT6">
            <v>25561732.220000003</v>
          </cell>
        </row>
      </sheetData>
      <sheetData sheetId="6">
        <row r="6">
          <cell r="J6">
            <v>25645732.220000003</v>
          </cell>
          <cell r="N6">
            <v>25729732.220000003</v>
          </cell>
          <cell r="R6">
            <v>25911607.220000003</v>
          </cell>
        </row>
      </sheetData>
      <sheetData sheetId="7">
        <row r="228">
          <cell r="EC228">
            <v>28228536.620000005</v>
          </cell>
        </row>
        <row r="232">
          <cell r="EC232">
            <v>28044457.220000006</v>
          </cell>
        </row>
        <row r="236">
          <cell r="EC236">
            <v>24399209.180000007</v>
          </cell>
        </row>
        <row r="240">
          <cell r="EC240">
            <v>23565977.400000006</v>
          </cell>
        </row>
        <row r="244">
          <cell r="EC244">
            <v>21090144.810000006</v>
          </cell>
        </row>
        <row r="248">
          <cell r="EC248">
            <v>18535344.870000005</v>
          </cell>
        </row>
        <row r="252">
          <cell r="EC252">
            <v>18597582.350000005</v>
          </cell>
        </row>
        <row r="256">
          <cell r="EC256">
            <v>16491519.630000006</v>
          </cell>
        </row>
        <row r="260">
          <cell r="EC260">
            <v>24927919.390000008</v>
          </cell>
        </row>
        <row r="264">
          <cell r="EC264">
            <v>22359503.470000006</v>
          </cell>
        </row>
        <row r="268">
          <cell r="EC268">
            <v>20811537.320000008</v>
          </cell>
        </row>
        <row r="272">
          <cell r="EC272">
            <v>18331054.040000007</v>
          </cell>
        </row>
        <row r="276">
          <cell r="EC276">
            <v>24109964.800000008</v>
          </cell>
        </row>
        <row r="280">
          <cell r="EC280">
            <v>23276135.190000009</v>
          </cell>
        </row>
        <row r="284">
          <cell r="EC284">
            <v>23888106.020000007</v>
          </cell>
        </row>
        <row r="288">
          <cell r="EC288">
            <v>24637840.350000005</v>
          </cell>
        </row>
        <row r="292">
          <cell r="EC292">
            <v>25251607.400000006</v>
          </cell>
        </row>
        <row r="296">
          <cell r="EC296">
            <v>24874900.340000007</v>
          </cell>
        </row>
        <row r="300">
          <cell r="EC300">
            <v>24391724.210000008</v>
          </cell>
        </row>
        <row r="304">
          <cell r="EC304">
            <v>25192160.170000009</v>
          </cell>
        </row>
        <row r="308">
          <cell r="EC308">
            <v>28797992.580000009</v>
          </cell>
        </row>
        <row r="312">
          <cell r="EC312">
            <v>27892960.270000011</v>
          </cell>
        </row>
        <row r="316">
          <cell r="EC316">
            <v>28843185.99000001</v>
          </cell>
        </row>
        <row r="320">
          <cell r="EC320">
            <v>29191614.95000001</v>
          </cell>
        </row>
        <row r="324">
          <cell r="EC324">
            <v>22593119.65000001</v>
          </cell>
        </row>
        <row r="328">
          <cell r="EC328">
            <v>23395991.65000001</v>
          </cell>
        </row>
        <row r="332">
          <cell r="EC332">
            <v>23177025.65000001</v>
          </cell>
        </row>
        <row r="336">
          <cell r="EC336">
            <v>22554917.920000009</v>
          </cell>
        </row>
        <row r="340">
          <cell r="EC340">
            <v>15763554.31000001</v>
          </cell>
        </row>
        <row r="344">
          <cell r="EC344">
            <v>16195699.110000011</v>
          </cell>
        </row>
        <row r="348">
          <cell r="EC348">
            <v>15621093.440000011</v>
          </cell>
        </row>
        <row r="352">
          <cell r="EC352">
            <v>16840426.070000011</v>
          </cell>
        </row>
        <row r="356">
          <cell r="EC356">
            <v>17543674.480000012</v>
          </cell>
        </row>
        <row r="360">
          <cell r="EC360">
            <v>21758395.110000011</v>
          </cell>
        </row>
        <row r="364">
          <cell r="EC364">
            <v>21280873.110000011</v>
          </cell>
        </row>
        <row r="368">
          <cell r="EC368">
            <v>20733541.04000001</v>
          </cell>
        </row>
        <row r="372">
          <cell r="EC372">
            <v>19515807.010000009</v>
          </cell>
        </row>
        <row r="376">
          <cell r="EC376">
            <v>21740164.880000006</v>
          </cell>
        </row>
        <row r="380">
          <cell r="EC380">
            <v>21684940.970000006</v>
          </cell>
        </row>
        <row r="384">
          <cell r="EC384">
            <v>22792737.260000009</v>
          </cell>
        </row>
        <row r="392">
          <cell r="EC392">
            <v>18411335.670000006</v>
          </cell>
        </row>
        <row r="396">
          <cell r="EC396">
            <v>22892845.500000004</v>
          </cell>
        </row>
        <row r="400">
          <cell r="EC400">
            <v>27821586.450000003</v>
          </cell>
        </row>
        <row r="404">
          <cell r="EC404">
            <v>32677194.040000007</v>
          </cell>
        </row>
        <row r="408">
          <cell r="EC408">
            <v>33680028.56000001</v>
          </cell>
        </row>
        <row r="412">
          <cell r="EC412">
            <v>36734107.370000012</v>
          </cell>
        </row>
        <row r="416">
          <cell r="EC416">
            <v>34797636.690000013</v>
          </cell>
        </row>
        <row r="420">
          <cell r="EC420">
            <v>26122391.870000016</v>
          </cell>
        </row>
        <row r="424">
          <cell r="EC424">
            <v>34997772.990000017</v>
          </cell>
        </row>
        <row r="428">
          <cell r="EC428">
            <v>36051296.76000002</v>
          </cell>
        </row>
        <row r="432">
          <cell r="EC432">
            <v>36137936.050000019</v>
          </cell>
        </row>
        <row r="436">
          <cell r="EC436">
            <v>36499676.980000019</v>
          </cell>
        </row>
        <row r="440">
          <cell r="EC440">
            <v>37539830.970000021</v>
          </cell>
        </row>
        <row r="444">
          <cell r="EC444">
            <v>38175423.020000018</v>
          </cell>
        </row>
        <row r="448">
          <cell r="EC448">
            <v>41175963.450000018</v>
          </cell>
        </row>
        <row r="452">
          <cell r="EC452">
            <v>45842882.920000017</v>
          </cell>
        </row>
        <row r="456">
          <cell r="EC456">
            <v>48736181.040000014</v>
          </cell>
        </row>
        <row r="460">
          <cell r="EC460">
            <v>54728049.120000027</v>
          </cell>
        </row>
        <row r="464">
          <cell r="EC464">
            <v>60161083.080000028</v>
          </cell>
        </row>
        <row r="468">
          <cell r="EC468">
            <v>59473146.260000028</v>
          </cell>
        </row>
        <row r="472">
          <cell r="EC472">
            <v>65473146.260000028</v>
          </cell>
        </row>
        <row r="476">
          <cell r="EC476">
            <v>69470285.390000015</v>
          </cell>
        </row>
        <row r="480">
          <cell r="EC480">
            <v>70772762.360000014</v>
          </cell>
        </row>
        <row r="484">
          <cell r="EC484">
            <v>74709341.63000001</v>
          </cell>
        </row>
        <row r="488">
          <cell r="EC488">
            <v>81233333.63000001</v>
          </cell>
        </row>
        <row r="492">
          <cell r="EC492">
            <v>87101723.500000015</v>
          </cell>
        </row>
        <row r="496">
          <cell r="EC496">
            <v>93753150.13000001</v>
          </cell>
        </row>
        <row r="500">
          <cell r="EC500">
            <v>96165508.890000015</v>
          </cell>
        </row>
        <row r="504">
          <cell r="EC504">
            <v>90549308.550000012</v>
          </cell>
        </row>
        <row r="508">
          <cell r="EC508">
            <v>89006116.150000006</v>
          </cell>
        </row>
        <row r="512">
          <cell r="EC512">
            <v>70791275.939999998</v>
          </cell>
        </row>
        <row r="516">
          <cell r="EC516">
            <v>55828690</v>
          </cell>
        </row>
        <row r="520">
          <cell r="EC520">
            <v>60260823.847739644</v>
          </cell>
        </row>
        <row r="524">
          <cell r="EC524">
            <v>64995758.827739641</v>
          </cell>
        </row>
        <row r="528">
          <cell r="EC528">
            <v>69755601.317739636</v>
          </cell>
        </row>
        <row r="532">
          <cell r="EC532">
            <v>70453730.68773964</v>
          </cell>
        </row>
        <row r="536">
          <cell r="EC536">
            <v>77085895.587739646</v>
          </cell>
        </row>
        <row r="540">
          <cell r="EC540">
            <v>78248863.977739647</v>
          </cell>
        </row>
      </sheetData>
      <sheetData sheetId="8">
        <row r="9">
          <cell r="A9">
            <v>149307</v>
          </cell>
        </row>
        <row r="11">
          <cell r="A11">
            <v>165727.51999999999</v>
          </cell>
        </row>
        <row r="13">
          <cell r="A13">
            <v>185057.1</v>
          </cell>
        </row>
        <row r="15">
          <cell r="A15">
            <v>307784.52833333332</v>
          </cell>
        </row>
        <row r="17">
          <cell r="A17">
            <v>778941</v>
          </cell>
        </row>
        <row r="19">
          <cell r="A19">
            <v>947786.7</v>
          </cell>
        </row>
        <row r="21">
          <cell r="A21">
            <v>1011110.66</v>
          </cell>
        </row>
        <row r="23">
          <cell r="A23">
            <v>1037177.26116648</v>
          </cell>
        </row>
      </sheetData>
      <sheetData sheetId="9">
        <row r="29">
          <cell r="D29">
            <v>90953.291591232468</v>
          </cell>
        </row>
        <row r="31">
          <cell r="D31">
            <v>97893.027739643512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8B4C-1F6D-4C87-B4D2-A71B5D1934B6}">
  <dimension ref="A1:FM63"/>
  <sheetViews>
    <sheetView tabSelected="1" zoomScale="90" zoomScaleNormal="90" zoomScaleSheetLayoutView="75" workbookViewId="0">
      <pane xSplit="1" ySplit="2" topLeftCell="EP3" activePane="bottomRight" state="frozen"/>
      <selection pane="topRight" activeCell="J1" sqref="J1"/>
      <selection pane="bottomLeft" activeCell="A3" sqref="A3"/>
      <selection pane="bottomRight" activeCell="EQ51" sqref="EQ51"/>
    </sheetView>
  </sheetViews>
  <sheetFormatPr defaultRowHeight="12.75" x14ac:dyDescent="0.2"/>
  <cols>
    <col min="1" max="1" width="36.7109375" style="2" customWidth="1"/>
    <col min="2" max="2" width="13.7109375" style="2" hidden="1" customWidth="1"/>
    <col min="3" max="3" width="13.7109375" style="3" hidden="1" customWidth="1"/>
    <col min="4" max="4" width="13" style="2" hidden="1" customWidth="1"/>
    <col min="5" max="5" width="13.7109375" style="3" hidden="1" customWidth="1"/>
    <col min="6" max="6" width="13.28515625" style="2" hidden="1" customWidth="1"/>
    <col min="7" max="7" width="13.7109375" style="3" hidden="1" customWidth="1"/>
    <col min="8" max="8" width="13.28515625" style="2" hidden="1" customWidth="1"/>
    <col min="9" max="9" width="13.7109375" style="3" hidden="1" customWidth="1"/>
    <col min="10" max="10" width="13.28515625" style="2" hidden="1" customWidth="1"/>
    <col min="11" max="11" width="13.7109375" style="3" hidden="1" customWidth="1"/>
    <col min="12" max="12" width="13.28515625" style="2" hidden="1" customWidth="1"/>
    <col min="13" max="13" width="13.7109375" style="3" hidden="1" customWidth="1"/>
    <col min="14" max="14" width="13.28515625" style="2" hidden="1" customWidth="1"/>
    <col min="15" max="15" width="13.7109375" style="3" hidden="1" customWidth="1"/>
    <col min="16" max="16" width="13.28515625" style="2" hidden="1" customWidth="1"/>
    <col min="17" max="17" width="13.7109375" style="3" hidden="1" customWidth="1"/>
    <col min="18" max="18" width="13.28515625" style="2" hidden="1" customWidth="1"/>
    <col min="19" max="19" width="13.7109375" style="3" hidden="1" customWidth="1"/>
    <col min="20" max="20" width="13.28515625" style="2" hidden="1" customWidth="1"/>
    <col min="21" max="21" width="13.7109375" style="3" hidden="1" customWidth="1"/>
    <col min="22" max="22" width="13.28515625" style="2" hidden="1" customWidth="1"/>
    <col min="23" max="23" width="13.7109375" style="3" hidden="1" customWidth="1"/>
    <col min="24" max="24" width="13.28515625" style="2" hidden="1" customWidth="1"/>
    <col min="25" max="25" width="13.7109375" style="3" hidden="1" customWidth="1"/>
    <col min="26" max="26" width="13.42578125" style="2" hidden="1" customWidth="1"/>
    <col min="27" max="27" width="13.42578125" style="3" hidden="1" customWidth="1"/>
    <col min="28" max="28" width="15.85546875" style="2" hidden="1" customWidth="1"/>
    <col min="29" max="29" width="13.42578125" style="3" hidden="1" customWidth="1"/>
    <col min="30" max="30" width="15.85546875" style="2" hidden="1" customWidth="1"/>
    <col min="31" max="31" width="13.42578125" style="3" hidden="1" customWidth="1"/>
    <col min="32" max="32" width="15.85546875" style="2" hidden="1" customWidth="1"/>
    <col min="33" max="33" width="13.42578125" style="3" hidden="1" customWidth="1"/>
    <col min="34" max="34" width="15.85546875" style="2" hidden="1" customWidth="1"/>
    <col min="35" max="35" width="13.42578125" style="3" hidden="1" customWidth="1"/>
    <col min="36" max="36" width="15.85546875" style="2" hidden="1" customWidth="1"/>
    <col min="37" max="37" width="13.42578125" style="3" hidden="1" customWidth="1"/>
    <col min="38" max="38" width="15.85546875" style="2" hidden="1" customWidth="1"/>
    <col min="39" max="39" width="13.42578125" style="3" hidden="1" customWidth="1"/>
    <col min="40" max="40" width="15.85546875" style="2" hidden="1" customWidth="1"/>
    <col min="41" max="41" width="13.42578125" style="3" hidden="1" customWidth="1"/>
    <col min="42" max="42" width="15.85546875" style="2" hidden="1" customWidth="1"/>
    <col min="43" max="43" width="13.42578125" style="3" hidden="1" customWidth="1"/>
    <col min="44" max="44" width="15.85546875" style="2" hidden="1" customWidth="1"/>
    <col min="45" max="45" width="13.42578125" style="3" hidden="1" customWidth="1"/>
    <col min="46" max="46" width="15.85546875" style="2" hidden="1" customWidth="1"/>
    <col min="47" max="47" width="13.42578125" style="3" hidden="1" customWidth="1"/>
    <col min="48" max="48" width="15.85546875" style="2" hidden="1" customWidth="1"/>
    <col min="49" max="49" width="13.42578125" style="3" hidden="1" customWidth="1"/>
    <col min="50" max="50" width="15.85546875" style="2" hidden="1" customWidth="1"/>
    <col min="51" max="51" width="13.42578125" style="3" hidden="1" customWidth="1"/>
    <col min="52" max="52" width="15.5703125" style="2" hidden="1" customWidth="1"/>
    <col min="53" max="53" width="15.5703125" style="3" hidden="1" customWidth="1"/>
    <col min="54" max="54" width="15.5703125" style="2" hidden="1" customWidth="1"/>
    <col min="55" max="55" width="15.5703125" style="3" hidden="1" customWidth="1"/>
    <col min="56" max="56" width="15.5703125" style="2" hidden="1" customWidth="1"/>
    <col min="57" max="57" width="15.5703125" style="3" hidden="1" customWidth="1"/>
    <col min="58" max="58" width="15.5703125" style="2" hidden="1" customWidth="1"/>
    <col min="59" max="59" width="15.5703125" style="3" hidden="1" customWidth="1"/>
    <col min="60" max="60" width="15.5703125" style="2" hidden="1" customWidth="1"/>
    <col min="61" max="61" width="15.5703125" style="3" hidden="1" customWidth="1"/>
    <col min="62" max="62" width="15.5703125" style="2" hidden="1" customWidth="1"/>
    <col min="63" max="63" width="15.5703125" style="3" hidden="1" customWidth="1"/>
    <col min="64" max="64" width="15.5703125" style="2" hidden="1" customWidth="1"/>
    <col min="65" max="65" width="15.5703125" style="3" hidden="1" customWidth="1"/>
    <col min="66" max="66" width="15.5703125" style="2" hidden="1" customWidth="1"/>
    <col min="67" max="67" width="15.5703125" style="3" hidden="1" customWidth="1"/>
    <col min="68" max="68" width="15.5703125" style="2" hidden="1" customWidth="1"/>
    <col min="69" max="69" width="15.5703125" style="3" hidden="1" customWidth="1"/>
    <col min="70" max="70" width="15.5703125" style="2" hidden="1" customWidth="1"/>
    <col min="71" max="71" width="15.5703125" style="3" hidden="1" customWidth="1"/>
    <col min="72" max="72" width="15.5703125" style="2" hidden="1" customWidth="1"/>
    <col min="73" max="73" width="15.5703125" style="3" hidden="1" customWidth="1"/>
    <col min="74" max="74" width="15.5703125" style="2" hidden="1" customWidth="1"/>
    <col min="75" max="75" width="15.5703125" style="3" hidden="1" customWidth="1"/>
    <col min="76" max="76" width="15.5703125" style="2" hidden="1" customWidth="1"/>
    <col min="77" max="77" width="15.5703125" style="3" hidden="1" customWidth="1"/>
    <col min="78" max="78" width="15.5703125" style="2" hidden="1" customWidth="1"/>
    <col min="79" max="79" width="15.5703125" style="3" hidden="1" customWidth="1"/>
    <col min="80" max="80" width="15.5703125" style="2" hidden="1" customWidth="1"/>
    <col min="81" max="81" width="15.5703125" style="3" hidden="1" customWidth="1"/>
    <col min="82" max="82" width="15.5703125" style="2" hidden="1" customWidth="1"/>
    <col min="83" max="83" width="15.5703125" style="3" hidden="1" customWidth="1"/>
    <col min="84" max="84" width="15.5703125" style="2" hidden="1" customWidth="1"/>
    <col min="85" max="85" width="15.5703125" style="3" hidden="1" customWidth="1"/>
    <col min="86" max="86" width="15.5703125" style="2" hidden="1" customWidth="1"/>
    <col min="87" max="87" width="15.5703125" style="3" hidden="1" customWidth="1"/>
    <col min="88" max="88" width="15.5703125" style="2" hidden="1" customWidth="1"/>
    <col min="89" max="89" width="15.5703125" style="3" hidden="1" customWidth="1"/>
    <col min="90" max="90" width="15.5703125" style="2" hidden="1" customWidth="1"/>
    <col min="91" max="91" width="15.5703125" style="3" hidden="1" customWidth="1"/>
    <col min="92" max="92" width="15.5703125" style="2" hidden="1" customWidth="1"/>
    <col min="93" max="93" width="15.5703125" style="3" hidden="1" customWidth="1"/>
    <col min="94" max="94" width="15.5703125" style="2" hidden="1" customWidth="1"/>
    <col min="95" max="95" width="15.5703125" style="3" hidden="1" customWidth="1"/>
    <col min="96" max="96" width="15.5703125" style="2" hidden="1" customWidth="1"/>
    <col min="97" max="97" width="15.5703125" style="3" hidden="1" customWidth="1"/>
    <col min="98" max="98" width="15.5703125" style="2" hidden="1" customWidth="1"/>
    <col min="99" max="99" width="15.5703125" style="3" hidden="1" customWidth="1"/>
    <col min="100" max="100" width="15.5703125" style="2" hidden="1" customWidth="1"/>
    <col min="101" max="101" width="15.5703125" style="3" hidden="1" customWidth="1"/>
    <col min="102" max="102" width="15.5703125" style="2" hidden="1" customWidth="1"/>
    <col min="103" max="103" width="15.5703125" style="3" hidden="1" customWidth="1"/>
    <col min="104" max="104" width="15.5703125" style="2" hidden="1" customWidth="1"/>
    <col min="105" max="105" width="15.5703125" style="3" hidden="1" customWidth="1"/>
    <col min="106" max="106" width="15.5703125" style="2" hidden="1" customWidth="1"/>
    <col min="107" max="107" width="15.5703125" style="3" hidden="1" customWidth="1"/>
    <col min="108" max="108" width="15.5703125" style="2" hidden="1" customWidth="1"/>
    <col min="109" max="109" width="15.5703125" style="3" hidden="1" customWidth="1"/>
    <col min="110" max="110" width="15.5703125" style="2" hidden="1" customWidth="1"/>
    <col min="111" max="111" width="15.5703125" style="3" hidden="1" customWidth="1"/>
    <col min="112" max="112" width="15.5703125" style="2" hidden="1" customWidth="1"/>
    <col min="113" max="113" width="15.5703125" style="3" hidden="1" customWidth="1"/>
    <col min="114" max="114" width="15.5703125" style="2" hidden="1" customWidth="1"/>
    <col min="115" max="115" width="15.5703125" style="3" hidden="1" customWidth="1"/>
    <col min="116" max="116" width="17.28515625" style="2" hidden="1" customWidth="1"/>
    <col min="117" max="117" width="17.28515625" style="3" hidden="1" customWidth="1"/>
    <col min="118" max="118" width="17.28515625" style="2" hidden="1" customWidth="1"/>
    <col min="119" max="119" width="17.28515625" style="3" hidden="1" customWidth="1"/>
    <col min="120" max="120" width="17.28515625" style="2" hidden="1" customWidth="1"/>
    <col min="121" max="121" width="17.28515625" style="3" hidden="1" customWidth="1"/>
    <col min="122" max="122" width="17.28515625" style="2" hidden="1" customWidth="1"/>
    <col min="123" max="123" width="17.28515625" style="3" hidden="1" customWidth="1"/>
    <col min="124" max="124" width="17.28515625" style="2" hidden="1" customWidth="1"/>
    <col min="125" max="125" width="17.28515625" style="3" hidden="1" customWidth="1"/>
    <col min="126" max="126" width="17.28515625" style="2" hidden="1" customWidth="1"/>
    <col min="127" max="127" width="17.28515625" style="3" hidden="1" customWidth="1"/>
    <col min="128" max="128" width="17.28515625" style="2" hidden="1" customWidth="1"/>
    <col min="129" max="129" width="17.28515625" style="3" hidden="1" customWidth="1"/>
    <col min="130" max="130" width="17.28515625" style="2" hidden="1" customWidth="1"/>
    <col min="131" max="131" width="17.28515625" style="3" hidden="1" customWidth="1"/>
    <col min="132" max="132" width="17.28515625" style="2" hidden="1" customWidth="1"/>
    <col min="133" max="133" width="17.28515625" style="3" hidden="1" customWidth="1"/>
    <col min="134" max="134" width="17.28515625" style="2" hidden="1" customWidth="1"/>
    <col min="135" max="135" width="17.28515625" style="3" hidden="1" customWidth="1"/>
    <col min="136" max="136" width="17.28515625" style="2" hidden="1" customWidth="1"/>
    <col min="137" max="137" width="17.28515625" style="3" hidden="1" customWidth="1"/>
    <col min="138" max="138" width="17.28515625" style="2" hidden="1" customWidth="1"/>
    <col min="139" max="139" width="17.28515625" style="3" hidden="1" customWidth="1"/>
    <col min="140" max="140" width="17.28515625" style="2" hidden="1" customWidth="1"/>
    <col min="141" max="141" width="17.28515625" style="3" hidden="1" customWidth="1"/>
    <col min="142" max="142" width="17.28515625" style="2" hidden="1" customWidth="1"/>
    <col min="143" max="143" width="17.28515625" style="3" hidden="1" customWidth="1"/>
    <col min="144" max="144" width="17.28515625" style="2" hidden="1" customWidth="1"/>
    <col min="145" max="145" width="17.28515625" style="3" hidden="1" customWidth="1"/>
    <col min="146" max="146" width="17.28515625" style="2" customWidth="1"/>
    <col min="147" max="147" width="17.28515625" style="3" customWidth="1"/>
    <col min="148" max="148" width="17.28515625" style="2" hidden="1" customWidth="1"/>
    <col min="149" max="149" width="17.28515625" style="3" hidden="1" customWidth="1"/>
    <col min="150" max="150" width="17.28515625" style="2" hidden="1" customWidth="1"/>
    <col min="151" max="151" width="17.28515625" style="3" hidden="1" customWidth="1"/>
    <col min="152" max="152" width="17.28515625" style="2" hidden="1" customWidth="1"/>
    <col min="153" max="153" width="17.28515625" style="3" hidden="1" customWidth="1"/>
    <col min="154" max="154" width="17.28515625" style="2" hidden="1" customWidth="1"/>
    <col min="155" max="155" width="17.28515625" style="3" hidden="1" customWidth="1"/>
    <col min="156" max="156" width="17.28515625" style="2" hidden="1" customWidth="1"/>
    <col min="157" max="157" width="17.28515625" style="3" hidden="1" customWidth="1"/>
    <col min="158" max="158" width="17.28515625" style="2" customWidth="1"/>
    <col min="159" max="159" width="17.28515625" style="3" customWidth="1"/>
    <col min="160" max="233" width="9.140625" style="2"/>
    <col min="234" max="234" width="36.7109375" style="2" customWidth="1"/>
    <col min="235" max="378" width="0" style="2" hidden="1" customWidth="1"/>
    <col min="379" max="380" width="17.28515625" style="2" customWidth="1"/>
    <col min="381" max="388" width="0" style="2" hidden="1" customWidth="1"/>
    <col min="389" max="392" width="17.28515625" style="2" customWidth="1"/>
    <col min="393" max="489" width="9.140625" style="2"/>
    <col min="490" max="490" width="36.7109375" style="2" customWidth="1"/>
    <col min="491" max="634" width="0" style="2" hidden="1" customWidth="1"/>
    <col min="635" max="636" width="17.28515625" style="2" customWidth="1"/>
    <col min="637" max="644" width="0" style="2" hidden="1" customWidth="1"/>
    <col min="645" max="648" width="17.28515625" style="2" customWidth="1"/>
    <col min="649" max="745" width="9.140625" style="2"/>
    <col min="746" max="746" width="36.7109375" style="2" customWidth="1"/>
    <col min="747" max="890" width="0" style="2" hidden="1" customWidth="1"/>
    <col min="891" max="892" width="17.28515625" style="2" customWidth="1"/>
    <col min="893" max="900" width="0" style="2" hidden="1" customWidth="1"/>
    <col min="901" max="904" width="17.28515625" style="2" customWidth="1"/>
    <col min="905" max="1001" width="9.140625" style="2"/>
    <col min="1002" max="1002" width="36.7109375" style="2" customWidth="1"/>
    <col min="1003" max="1146" width="0" style="2" hidden="1" customWidth="1"/>
    <col min="1147" max="1148" width="17.28515625" style="2" customWidth="1"/>
    <col min="1149" max="1156" width="0" style="2" hidden="1" customWidth="1"/>
    <col min="1157" max="1160" width="17.28515625" style="2" customWidth="1"/>
    <col min="1161" max="1257" width="9.140625" style="2"/>
    <col min="1258" max="1258" width="36.7109375" style="2" customWidth="1"/>
    <col min="1259" max="1402" width="0" style="2" hidden="1" customWidth="1"/>
    <col min="1403" max="1404" width="17.28515625" style="2" customWidth="1"/>
    <col min="1405" max="1412" width="0" style="2" hidden="1" customWidth="1"/>
    <col min="1413" max="1416" width="17.28515625" style="2" customWidth="1"/>
    <col min="1417" max="1513" width="9.140625" style="2"/>
    <col min="1514" max="1514" width="36.7109375" style="2" customWidth="1"/>
    <col min="1515" max="1658" width="0" style="2" hidden="1" customWidth="1"/>
    <col min="1659" max="1660" width="17.28515625" style="2" customWidth="1"/>
    <col min="1661" max="1668" width="0" style="2" hidden="1" customWidth="1"/>
    <col min="1669" max="1672" width="17.28515625" style="2" customWidth="1"/>
    <col min="1673" max="1769" width="9.140625" style="2"/>
    <col min="1770" max="1770" width="36.7109375" style="2" customWidth="1"/>
    <col min="1771" max="1914" width="0" style="2" hidden="1" customWidth="1"/>
    <col min="1915" max="1916" width="17.28515625" style="2" customWidth="1"/>
    <col min="1917" max="1924" width="0" style="2" hidden="1" customWidth="1"/>
    <col min="1925" max="1928" width="17.28515625" style="2" customWidth="1"/>
    <col min="1929" max="2025" width="9.140625" style="2"/>
    <col min="2026" max="2026" width="36.7109375" style="2" customWidth="1"/>
    <col min="2027" max="2170" width="0" style="2" hidden="1" customWidth="1"/>
    <col min="2171" max="2172" width="17.28515625" style="2" customWidth="1"/>
    <col min="2173" max="2180" width="0" style="2" hidden="1" customWidth="1"/>
    <col min="2181" max="2184" width="17.28515625" style="2" customWidth="1"/>
    <col min="2185" max="2281" width="9.140625" style="2"/>
    <col min="2282" max="2282" width="36.7109375" style="2" customWidth="1"/>
    <col min="2283" max="2426" width="0" style="2" hidden="1" customWidth="1"/>
    <col min="2427" max="2428" width="17.28515625" style="2" customWidth="1"/>
    <col min="2429" max="2436" width="0" style="2" hidden="1" customWidth="1"/>
    <col min="2437" max="2440" width="17.28515625" style="2" customWidth="1"/>
    <col min="2441" max="2537" width="9.140625" style="2"/>
    <col min="2538" max="2538" width="36.7109375" style="2" customWidth="1"/>
    <col min="2539" max="2682" width="0" style="2" hidden="1" customWidth="1"/>
    <col min="2683" max="2684" width="17.28515625" style="2" customWidth="1"/>
    <col min="2685" max="2692" width="0" style="2" hidden="1" customWidth="1"/>
    <col min="2693" max="2696" width="17.28515625" style="2" customWidth="1"/>
    <col min="2697" max="2793" width="9.140625" style="2"/>
    <col min="2794" max="2794" width="36.7109375" style="2" customWidth="1"/>
    <col min="2795" max="2938" width="0" style="2" hidden="1" customWidth="1"/>
    <col min="2939" max="2940" width="17.28515625" style="2" customWidth="1"/>
    <col min="2941" max="2948" width="0" style="2" hidden="1" customWidth="1"/>
    <col min="2949" max="2952" width="17.28515625" style="2" customWidth="1"/>
    <col min="2953" max="3049" width="9.140625" style="2"/>
    <col min="3050" max="3050" width="36.7109375" style="2" customWidth="1"/>
    <col min="3051" max="3194" width="0" style="2" hidden="1" customWidth="1"/>
    <col min="3195" max="3196" width="17.28515625" style="2" customWidth="1"/>
    <col min="3197" max="3204" width="0" style="2" hidden="1" customWidth="1"/>
    <col min="3205" max="3208" width="17.28515625" style="2" customWidth="1"/>
    <col min="3209" max="3305" width="9.140625" style="2"/>
    <col min="3306" max="3306" width="36.7109375" style="2" customWidth="1"/>
    <col min="3307" max="3450" width="0" style="2" hidden="1" customWidth="1"/>
    <col min="3451" max="3452" width="17.28515625" style="2" customWidth="1"/>
    <col min="3453" max="3460" width="0" style="2" hidden="1" customWidth="1"/>
    <col min="3461" max="3464" width="17.28515625" style="2" customWidth="1"/>
    <col min="3465" max="3561" width="9.140625" style="2"/>
    <col min="3562" max="3562" width="36.7109375" style="2" customWidth="1"/>
    <col min="3563" max="3706" width="0" style="2" hidden="1" customWidth="1"/>
    <col min="3707" max="3708" width="17.28515625" style="2" customWidth="1"/>
    <col min="3709" max="3716" width="0" style="2" hidden="1" customWidth="1"/>
    <col min="3717" max="3720" width="17.28515625" style="2" customWidth="1"/>
    <col min="3721" max="3817" width="9.140625" style="2"/>
    <col min="3818" max="3818" width="36.7109375" style="2" customWidth="1"/>
    <col min="3819" max="3962" width="0" style="2" hidden="1" customWidth="1"/>
    <col min="3963" max="3964" width="17.28515625" style="2" customWidth="1"/>
    <col min="3965" max="3972" width="0" style="2" hidden="1" customWidth="1"/>
    <col min="3973" max="3976" width="17.28515625" style="2" customWidth="1"/>
    <col min="3977" max="4073" width="9.140625" style="2"/>
    <col min="4074" max="4074" width="36.7109375" style="2" customWidth="1"/>
    <col min="4075" max="4218" width="0" style="2" hidden="1" customWidth="1"/>
    <col min="4219" max="4220" width="17.28515625" style="2" customWidth="1"/>
    <col min="4221" max="4228" width="0" style="2" hidden="1" customWidth="1"/>
    <col min="4229" max="4232" width="17.28515625" style="2" customWidth="1"/>
    <col min="4233" max="4329" width="9.140625" style="2"/>
    <col min="4330" max="4330" width="36.7109375" style="2" customWidth="1"/>
    <col min="4331" max="4474" width="0" style="2" hidden="1" customWidth="1"/>
    <col min="4475" max="4476" width="17.28515625" style="2" customWidth="1"/>
    <col min="4477" max="4484" width="0" style="2" hidden="1" customWidth="1"/>
    <col min="4485" max="4488" width="17.28515625" style="2" customWidth="1"/>
    <col min="4489" max="4585" width="9.140625" style="2"/>
    <col min="4586" max="4586" width="36.7109375" style="2" customWidth="1"/>
    <col min="4587" max="4730" width="0" style="2" hidden="1" customWidth="1"/>
    <col min="4731" max="4732" width="17.28515625" style="2" customWidth="1"/>
    <col min="4733" max="4740" width="0" style="2" hidden="1" customWidth="1"/>
    <col min="4741" max="4744" width="17.28515625" style="2" customWidth="1"/>
    <col min="4745" max="4841" width="9.140625" style="2"/>
    <col min="4842" max="4842" width="36.7109375" style="2" customWidth="1"/>
    <col min="4843" max="4986" width="0" style="2" hidden="1" customWidth="1"/>
    <col min="4987" max="4988" width="17.28515625" style="2" customWidth="1"/>
    <col min="4989" max="4996" width="0" style="2" hidden="1" customWidth="1"/>
    <col min="4997" max="5000" width="17.28515625" style="2" customWidth="1"/>
    <col min="5001" max="5097" width="9.140625" style="2"/>
    <col min="5098" max="5098" width="36.7109375" style="2" customWidth="1"/>
    <col min="5099" max="5242" width="0" style="2" hidden="1" customWidth="1"/>
    <col min="5243" max="5244" width="17.28515625" style="2" customWidth="1"/>
    <col min="5245" max="5252" width="0" style="2" hidden="1" customWidth="1"/>
    <col min="5253" max="5256" width="17.28515625" style="2" customWidth="1"/>
    <col min="5257" max="5353" width="9.140625" style="2"/>
    <col min="5354" max="5354" width="36.7109375" style="2" customWidth="1"/>
    <col min="5355" max="5498" width="0" style="2" hidden="1" customWidth="1"/>
    <col min="5499" max="5500" width="17.28515625" style="2" customWidth="1"/>
    <col min="5501" max="5508" width="0" style="2" hidden="1" customWidth="1"/>
    <col min="5509" max="5512" width="17.28515625" style="2" customWidth="1"/>
    <col min="5513" max="5609" width="9.140625" style="2"/>
    <col min="5610" max="5610" width="36.7109375" style="2" customWidth="1"/>
    <col min="5611" max="5754" width="0" style="2" hidden="1" customWidth="1"/>
    <col min="5755" max="5756" width="17.28515625" style="2" customWidth="1"/>
    <col min="5757" max="5764" width="0" style="2" hidden="1" customWidth="1"/>
    <col min="5765" max="5768" width="17.28515625" style="2" customWidth="1"/>
    <col min="5769" max="5865" width="9.140625" style="2"/>
    <col min="5866" max="5866" width="36.7109375" style="2" customWidth="1"/>
    <col min="5867" max="6010" width="0" style="2" hidden="1" customWidth="1"/>
    <col min="6011" max="6012" width="17.28515625" style="2" customWidth="1"/>
    <col min="6013" max="6020" width="0" style="2" hidden="1" customWidth="1"/>
    <col min="6021" max="6024" width="17.28515625" style="2" customWidth="1"/>
    <col min="6025" max="6121" width="9.140625" style="2"/>
    <col min="6122" max="6122" width="36.7109375" style="2" customWidth="1"/>
    <col min="6123" max="6266" width="0" style="2" hidden="1" customWidth="1"/>
    <col min="6267" max="6268" width="17.28515625" style="2" customWidth="1"/>
    <col min="6269" max="6276" width="0" style="2" hidden="1" customWidth="1"/>
    <col min="6277" max="6280" width="17.28515625" style="2" customWidth="1"/>
    <col min="6281" max="6377" width="9.140625" style="2"/>
    <col min="6378" max="6378" width="36.7109375" style="2" customWidth="1"/>
    <col min="6379" max="6522" width="0" style="2" hidden="1" customWidth="1"/>
    <col min="6523" max="6524" width="17.28515625" style="2" customWidth="1"/>
    <col min="6525" max="6532" width="0" style="2" hidden="1" customWidth="1"/>
    <col min="6533" max="6536" width="17.28515625" style="2" customWidth="1"/>
    <col min="6537" max="6633" width="9.140625" style="2"/>
    <col min="6634" max="6634" width="36.7109375" style="2" customWidth="1"/>
    <col min="6635" max="6778" width="0" style="2" hidden="1" customWidth="1"/>
    <col min="6779" max="6780" width="17.28515625" style="2" customWidth="1"/>
    <col min="6781" max="6788" width="0" style="2" hidden="1" customWidth="1"/>
    <col min="6789" max="6792" width="17.28515625" style="2" customWidth="1"/>
    <col min="6793" max="6889" width="9.140625" style="2"/>
    <col min="6890" max="6890" width="36.7109375" style="2" customWidth="1"/>
    <col min="6891" max="7034" width="0" style="2" hidden="1" customWidth="1"/>
    <col min="7035" max="7036" width="17.28515625" style="2" customWidth="1"/>
    <col min="7037" max="7044" width="0" style="2" hidden="1" customWidth="1"/>
    <col min="7045" max="7048" width="17.28515625" style="2" customWidth="1"/>
    <col min="7049" max="7145" width="9.140625" style="2"/>
    <col min="7146" max="7146" width="36.7109375" style="2" customWidth="1"/>
    <col min="7147" max="7290" width="0" style="2" hidden="1" customWidth="1"/>
    <col min="7291" max="7292" width="17.28515625" style="2" customWidth="1"/>
    <col min="7293" max="7300" width="0" style="2" hidden="1" customWidth="1"/>
    <col min="7301" max="7304" width="17.28515625" style="2" customWidth="1"/>
    <col min="7305" max="7401" width="9.140625" style="2"/>
    <col min="7402" max="7402" width="36.7109375" style="2" customWidth="1"/>
    <col min="7403" max="7546" width="0" style="2" hidden="1" customWidth="1"/>
    <col min="7547" max="7548" width="17.28515625" style="2" customWidth="1"/>
    <col min="7549" max="7556" width="0" style="2" hidden="1" customWidth="1"/>
    <col min="7557" max="7560" width="17.28515625" style="2" customWidth="1"/>
    <col min="7561" max="7657" width="9.140625" style="2"/>
    <col min="7658" max="7658" width="36.7109375" style="2" customWidth="1"/>
    <col min="7659" max="7802" width="0" style="2" hidden="1" customWidth="1"/>
    <col min="7803" max="7804" width="17.28515625" style="2" customWidth="1"/>
    <col min="7805" max="7812" width="0" style="2" hidden="1" customWidth="1"/>
    <col min="7813" max="7816" width="17.28515625" style="2" customWidth="1"/>
    <col min="7817" max="7913" width="9.140625" style="2"/>
    <col min="7914" max="7914" width="36.7109375" style="2" customWidth="1"/>
    <col min="7915" max="8058" width="0" style="2" hidden="1" customWidth="1"/>
    <col min="8059" max="8060" width="17.28515625" style="2" customWidth="1"/>
    <col min="8061" max="8068" width="0" style="2" hidden="1" customWidth="1"/>
    <col min="8069" max="8072" width="17.28515625" style="2" customWidth="1"/>
    <col min="8073" max="8169" width="9.140625" style="2"/>
    <col min="8170" max="8170" width="36.7109375" style="2" customWidth="1"/>
    <col min="8171" max="8314" width="0" style="2" hidden="1" customWidth="1"/>
    <col min="8315" max="8316" width="17.28515625" style="2" customWidth="1"/>
    <col min="8317" max="8324" width="0" style="2" hidden="1" customWidth="1"/>
    <col min="8325" max="8328" width="17.28515625" style="2" customWidth="1"/>
    <col min="8329" max="8425" width="9.140625" style="2"/>
    <col min="8426" max="8426" width="36.7109375" style="2" customWidth="1"/>
    <col min="8427" max="8570" width="0" style="2" hidden="1" customWidth="1"/>
    <col min="8571" max="8572" width="17.28515625" style="2" customWidth="1"/>
    <col min="8573" max="8580" width="0" style="2" hidden="1" customWidth="1"/>
    <col min="8581" max="8584" width="17.28515625" style="2" customWidth="1"/>
    <col min="8585" max="8681" width="9.140625" style="2"/>
    <col min="8682" max="8682" width="36.7109375" style="2" customWidth="1"/>
    <col min="8683" max="8826" width="0" style="2" hidden="1" customWidth="1"/>
    <col min="8827" max="8828" width="17.28515625" style="2" customWidth="1"/>
    <col min="8829" max="8836" width="0" style="2" hidden="1" customWidth="1"/>
    <col min="8837" max="8840" width="17.28515625" style="2" customWidth="1"/>
    <col min="8841" max="8937" width="9.140625" style="2"/>
    <col min="8938" max="8938" width="36.7109375" style="2" customWidth="1"/>
    <col min="8939" max="9082" width="0" style="2" hidden="1" customWidth="1"/>
    <col min="9083" max="9084" width="17.28515625" style="2" customWidth="1"/>
    <col min="9085" max="9092" width="0" style="2" hidden="1" customWidth="1"/>
    <col min="9093" max="9096" width="17.28515625" style="2" customWidth="1"/>
    <col min="9097" max="9193" width="9.140625" style="2"/>
    <col min="9194" max="9194" width="36.7109375" style="2" customWidth="1"/>
    <col min="9195" max="9338" width="0" style="2" hidden="1" customWidth="1"/>
    <col min="9339" max="9340" width="17.28515625" style="2" customWidth="1"/>
    <col min="9341" max="9348" width="0" style="2" hidden="1" customWidth="1"/>
    <col min="9349" max="9352" width="17.28515625" style="2" customWidth="1"/>
    <col min="9353" max="9449" width="9.140625" style="2"/>
    <col min="9450" max="9450" width="36.7109375" style="2" customWidth="1"/>
    <col min="9451" max="9594" width="0" style="2" hidden="1" customWidth="1"/>
    <col min="9595" max="9596" width="17.28515625" style="2" customWidth="1"/>
    <col min="9597" max="9604" width="0" style="2" hidden="1" customWidth="1"/>
    <col min="9605" max="9608" width="17.28515625" style="2" customWidth="1"/>
    <col min="9609" max="9705" width="9.140625" style="2"/>
    <col min="9706" max="9706" width="36.7109375" style="2" customWidth="1"/>
    <col min="9707" max="9850" width="0" style="2" hidden="1" customWidth="1"/>
    <col min="9851" max="9852" width="17.28515625" style="2" customWidth="1"/>
    <col min="9853" max="9860" width="0" style="2" hidden="1" customWidth="1"/>
    <col min="9861" max="9864" width="17.28515625" style="2" customWidth="1"/>
    <col min="9865" max="9961" width="9.140625" style="2"/>
    <col min="9962" max="9962" width="36.7109375" style="2" customWidth="1"/>
    <col min="9963" max="10106" width="0" style="2" hidden="1" customWidth="1"/>
    <col min="10107" max="10108" width="17.28515625" style="2" customWidth="1"/>
    <col min="10109" max="10116" width="0" style="2" hidden="1" customWidth="1"/>
    <col min="10117" max="10120" width="17.28515625" style="2" customWidth="1"/>
    <col min="10121" max="10217" width="9.140625" style="2"/>
    <col min="10218" max="10218" width="36.7109375" style="2" customWidth="1"/>
    <col min="10219" max="10362" width="0" style="2" hidden="1" customWidth="1"/>
    <col min="10363" max="10364" width="17.28515625" style="2" customWidth="1"/>
    <col min="10365" max="10372" width="0" style="2" hidden="1" customWidth="1"/>
    <col min="10373" max="10376" width="17.28515625" style="2" customWidth="1"/>
    <col min="10377" max="10473" width="9.140625" style="2"/>
    <col min="10474" max="10474" width="36.7109375" style="2" customWidth="1"/>
    <col min="10475" max="10618" width="0" style="2" hidden="1" customWidth="1"/>
    <col min="10619" max="10620" width="17.28515625" style="2" customWidth="1"/>
    <col min="10621" max="10628" width="0" style="2" hidden="1" customWidth="1"/>
    <col min="10629" max="10632" width="17.28515625" style="2" customWidth="1"/>
    <col min="10633" max="10729" width="9.140625" style="2"/>
    <col min="10730" max="10730" width="36.7109375" style="2" customWidth="1"/>
    <col min="10731" max="10874" width="0" style="2" hidden="1" customWidth="1"/>
    <col min="10875" max="10876" width="17.28515625" style="2" customWidth="1"/>
    <col min="10877" max="10884" width="0" style="2" hidden="1" customWidth="1"/>
    <col min="10885" max="10888" width="17.28515625" style="2" customWidth="1"/>
    <col min="10889" max="10985" width="9.140625" style="2"/>
    <col min="10986" max="10986" width="36.7109375" style="2" customWidth="1"/>
    <col min="10987" max="11130" width="0" style="2" hidden="1" customWidth="1"/>
    <col min="11131" max="11132" width="17.28515625" style="2" customWidth="1"/>
    <col min="11133" max="11140" width="0" style="2" hidden="1" customWidth="1"/>
    <col min="11141" max="11144" width="17.28515625" style="2" customWidth="1"/>
    <col min="11145" max="11241" width="9.140625" style="2"/>
    <col min="11242" max="11242" width="36.7109375" style="2" customWidth="1"/>
    <col min="11243" max="11386" width="0" style="2" hidden="1" customWidth="1"/>
    <col min="11387" max="11388" width="17.28515625" style="2" customWidth="1"/>
    <col min="11389" max="11396" width="0" style="2" hidden="1" customWidth="1"/>
    <col min="11397" max="11400" width="17.28515625" style="2" customWidth="1"/>
    <col min="11401" max="11497" width="9.140625" style="2"/>
    <col min="11498" max="11498" width="36.7109375" style="2" customWidth="1"/>
    <col min="11499" max="11642" width="0" style="2" hidden="1" customWidth="1"/>
    <col min="11643" max="11644" width="17.28515625" style="2" customWidth="1"/>
    <col min="11645" max="11652" width="0" style="2" hidden="1" customWidth="1"/>
    <col min="11653" max="11656" width="17.28515625" style="2" customWidth="1"/>
    <col min="11657" max="11753" width="9.140625" style="2"/>
    <col min="11754" max="11754" width="36.7109375" style="2" customWidth="1"/>
    <col min="11755" max="11898" width="0" style="2" hidden="1" customWidth="1"/>
    <col min="11899" max="11900" width="17.28515625" style="2" customWidth="1"/>
    <col min="11901" max="11908" width="0" style="2" hidden="1" customWidth="1"/>
    <col min="11909" max="11912" width="17.28515625" style="2" customWidth="1"/>
    <col min="11913" max="12009" width="9.140625" style="2"/>
    <col min="12010" max="12010" width="36.7109375" style="2" customWidth="1"/>
    <col min="12011" max="12154" width="0" style="2" hidden="1" customWidth="1"/>
    <col min="12155" max="12156" width="17.28515625" style="2" customWidth="1"/>
    <col min="12157" max="12164" width="0" style="2" hidden="1" customWidth="1"/>
    <col min="12165" max="12168" width="17.28515625" style="2" customWidth="1"/>
    <col min="12169" max="12265" width="9.140625" style="2"/>
    <col min="12266" max="12266" width="36.7109375" style="2" customWidth="1"/>
    <col min="12267" max="12410" width="0" style="2" hidden="1" customWidth="1"/>
    <col min="12411" max="12412" width="17.28515625" style="2" customWidth="1"/>
    <col min="12413" max="12420" width="0" style="2" hidden="1" customWidth="1"/>
    <col min="12421" max="12424" width="17.28515625" style="2" customWidth="1"/>
    <col min="12425" max="12521" width="9.140625" style="2"/>
    <col min="12522" max="12522" width="36.7109375" style="2" customWidth="1"/>
    <col min="12523" max="12666" width="0" style="2" hidden="1" customWidth="1"/>
    <col min="12667" max="12668" width="17.28515625" style="2" customWidth="1"/>
    <col min="12669" max="12676" width="0" style="2" hidden="1" customWidth="1"/>
    <col min="12677" max="12680" width="17.28515625" style="2" customWidth="1"/>
    <col min="12681" max="12777" width="9.140625" style="2"/>
    <col min="12778" max="12778" width="36.7109375" style="2" customWidth="1"/>
    <col min="12779" max="12922" width="0" style="2" hidden="1" customWidth="1"/>
    <col min="12923" max="12924" width="17.28515625" style="2" customWidth="1"/>
    <col min="12925" max="12932" width="0" style="2" hidden="1" customWidth="1"/>
    <col min="12933" max="12936" width="17.28515625" style="2" customWidth="1"/>
    <col min="12937" max="13033" width="9.140625" style="2"/>
    <col min="13034" max="13034" width="36.7109375" style="2" customWidth="1"/>
    <col min="13035" max="13178" width="0" style="2" hidden="1" customWidth="1"/>
    <col min="13179" max="13180" width="17.28515625" style="2" customWidth="1"/>
    <col min="13181" max="13188" width="0" style="2" hidden="1" customWidth="1"/>
    <col min="13189" max="13192" width="17.28515625" style="2" customWidth="1"/>
    <col min="13193" max="13289" width="9.140625" style="2"/>
    <col min="13290" max="13290" width="36.7109375" style="2" customWidth="1"/>
    <col min="13291" max="13434" width="0" style="2" hidden="1" customWidth="1"/>
    <col min="13435" max="13436" width="17.28515625" style="2" customWidth="1"/>
    <col min="13437" max="13444" width="0" style="2" hidden="1" customWidth="1"/>
    <col min="13445" max="13448" width="17.28515625" style="2" customWidth="1"/>
    <col min="13449" max="13545" width="9.140625" style="2"/>
    <col min="13546" max="13546" width="36.7109375" style="2" customWidth="1"/>
    <col min="13547" max="13690" width="0" style="2" hidden="1" customWidth="1"/>
    <col min="13691" max="13692" width="17.28515625" style="2" customWidth="1"/>
    <col min="13693" max="13700" width="0" style="2" hidden="1" customWidth="1"/>
    <col min="13701" max="13704" width="17.28515625" style="2" customWidth="1"/>
    <col min="13705" max="13801" width="9.140625" style="2"/>
    <col min="13802" max="13802" width="36.7109375" style="2" customWidth="1"/>
    <col min="13803" max="13946" width="0" style="2" hidden="1" customWidth="1"/>
    <col min="13947" max="13948" width="17.28515625" style="2" customWidth="1"/>
    <col min="13949" max="13956" width="0" style="2" hidden="1" customWidth="1"/>
    <col min="13957" max="13960" width="17.28515625" style="2" customWidth="1"/>
    <col min="13961" max="14057" width="9.140625" style="2"/>
    <col min="14058" max="14058" width="36.7109375" style="2" customWidth="1"/>
    <col min="14059" max="14202" width="0" style="2" hidden="1" customWidth="1"/>
    <col min="14203" max="14204" width="17.28515625" style="2" customWidth="1"/>
    <col min="14205" max="14212" width="0" style="2" hidden="1" customWidth="1"/>
    <col min="14213" max="14216" width="17.28515625" style="2" customWidth="1"/>
    <col min="14217" max="14313" width="9.140625" style="2"/>
    <col min="14314" max="14314" width="36.7109375" style="2" customWidth="1"/>
    <col min="14315" max="14458" width="0" style="2" hidden="1" customWidth="1"/>
    <col min="14459" max="14460" width="17.28515625" style="2" customWidth="1"/>
    <col min="14461" max="14468" width="0" style="2" hidden="1" customWidth="1"/>
    <col min="14469" max="14472" width="17.28515625" style="2" customWidth="1"/>
    <col min="14473" max="14569" width="9.140625" style="2"/>
    <col min="14570" max="14570" width="36.7109375" style="2" customWidth="1"/>
    <col min="14571" max="14714" width="0" style="2" hidden="1" customWidth="1"/>
    <col min="14715" max="14716" width="17.28515625" style="2" customWidth="1"/>
    <col min="14717" max="14724" width="0" style="2" hidden="1" customWidth="1"/>
    <col min="14725" max="14728" width="17.28515625" style="2" customWidth="1"/>
    <col min="14729" max="14825" width="9.140625" style="2"/>
    <col min="14826" max="14826" width="36.7109375" style="2" customWidth="1"/>
    <col min="14827" max="14970" width="0" style="2" hidden="1" customWidth="1"/>
    <col min="14971" max="14972" width="17.28515625" style="2" customWidth="1"/>
    <col min="14973" max="14980" width="0" style="2" hidden="1" customWidth="1"/>
    <col min="14981" max="14984" width="17.28515625" style="2" customWidth="1"/>
    <col min="14985" max="15081" width="9.140625" style="2"/>
    <col min="15082" max="15082" width="36.7109375" style="2" customWidth="1"/>
    <col min="15083" max="15226" width="0" style="2" hidden="1" customWidth="1"/>
    <col min="15227" max="15228" width="17.28515625" style="2" customWidth="1"/>
    <col min="15229" max="15236" width="0" style="2" hidden="1" customWidth="1"/>
    <col min="15237" max="15240" width="17.28515625" style="2" customWidth="1"/>
    <col min="15241" max="15337" width="9.140625" style="2"/>
    <col min="15338" max="15338" width="36.7109375" style="2" customWidth="1"/>
    <col min="15339" max="15482" width="0" style="2" hidden="1" customWidth="1"/>
    <col min="15483" max="15484" width="17.28515625" style="2" customWidth="1"/>
    <col min="15485" max="15492" width="0" style="2" hidden="1" customWidth="1"/>
    <col min="15493" max="15496" width="17.28515625" style="2" customWidth="1"/>
    <col min="15497" max="15593" width="9.140625" style="2"/>
    <col min="15594" max="15594" width="36.7109375" style="2" customWidth="1"/>
    <col min="15595" max="15738" width="0" style="2" hidden="1" customWidth="1"/>
    <col min="15739" max="15740" width="17.28515625" style="2" customWidth="1"/>
    <col min="15741" max="15748" width="0" style="2" hidden="1" customWidth="1"/>
    <col min="15749" max="15752" width="17.28515625" style="2" customWidth="1"/>
    <col min="15753" max="15849" width="9.140625" style="2"/>
    <col min="15850" max="15850" width="36.7109375" style="2" customWidth="1"/>
    <col min="15851" max="15994" width="0" style="2" hidden="1" customWidth="1"/>
    <col min="15995" max="15996" width="17.28515625" style="2" customWidth="1"/>
    <col min="15997" max="16004" width="0" style="2" hidden="1" customWidth="1"/>
    <col min="16005" max="16008" width="17.28515625" style="2" customWidth="1"/>
    <col min="16009" max="16105" width="9.140625" style="2"/>
    <col min="16106" max="16106" width="36.7109375" style="2" customWidth="1"/>
    <col min="16107" max="16250" width="0" style="2" hidden="1" customWidth="1"/>
    <col min="16251" max="16252" width="17.28515625" style="2" customWidth="1"/>
    <col min="16253" max="16260" width="0" style="2" hidden="1" customWidth="1"/>
    <col min="16261" max="16264" width="17.28515625" style="2" customWidth="1"/>
    <col min="16265" max="16384" width="9.140625" style="2"/>
  </cols>
  <sheetData>
    <row r="1" spans="1:169" ht="15.75" thickBot="1" x14ac:dyDescent="0.3">
      <c r="A1" s="1" t="s">
        <v>0</v>
      </c>
    </row>
    <row r="2" spans="1:169" ht="23.25" customHeight="1" thickBot="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6" t="s">
        <v>2</v>
      </c>
      <c r="AY2" s="7"/>
      <c r="AZ2" s="6" t="s">
        <v>2</v>
      </c>
      <c r="BA2" s="7"/>
      <c r="BB2" s="6" t="s">
        <v>2</v>
      </c>
      <c r="BC2" s="7"/>
      <c r="BD2" s="6" t="s">
        <v>2</v>
      </c>
      <c r="BE2" s="7"/>
      <c r="BF2" s="6" t="s">
        <v>3</v>
      </c>
      <c r="BG2" s="7"/>
      <c r="BH2" s="6" t="s">
        <v>4</v>
      </c>
      <c r="BI2" s="7"/>
      <c r="BJ2" s="6" t="s">
        <v>4</v>
      </c>
      <c r="BK2" s="7"/>
      <c r="BL2" s="6" t="s">
        <v>4</v>
      </c>
      <c r="BM2" s="7"/>
      <c r="BN2" s="6" t="s">
        <v>4</v>
      </c>
      <c r="BO2" s="7"/>
      <c r="BP2" s="6" t="s">
        <v>4</v>
      </c>
      <c r="BQ2" s="7"/>
      <c r="BR2" s="6" t="s">
        <v>4</v>
      </c>
      <c r="BS2" s="7"/>
      <c r="BT2" s="6" t="s">
        <v>4</v>
      </c>
      <c r="BU2" s="7"/>
      <c r="BV2" s="6" t="s">
        <v>2</v>
      </c>
      <c r="BW2" s="7"/>
      <c r="BX2" s="6" t="s">
        <v>2</v>
      </c>
      <c r="BY2" s="7"/>
      <c r="BZ2" s="6" t="s">
        <v>2</v>
      </c>
      <c r="CA2" s="7"/>
      <c r="CB2" s="6" t="s">
        <v>5</v>
      </c>
      <c r="CC2" s="7"/>
      <c r="CD2" s="6"/>
      <c r="CE2" s="7"/>
      <c r="CF2" s="6"/>
      <c r="CG2" s="7"/>
      <c r="CH2" s="6"/>
      <c r="CI2" s="7"/>
      <c r="CJ2" s="6"/>
      <c r="CK2" s="7"/>
      <c r="CL2" s="6"/>
      <c r="CM2" s="7"/>
      <c r="CN2" s="6"/>
      <c r="CO2" s="7"/>
      <c r="CP2" s="6"/>
      <c r="CQ2" s="7"/>
      <c r="CR2" s="6"/>
      <c r="CS2" s="7"/>
      <c r="CT2" s="6" t="s">
        <v>6</v>
      </c>
      <c r="CU2" s="7"/>
      <c r="CV2" s="8" t="s">
        <v>6</v>
      </c>
      <c r="CW2" s="9"/>
      <c r="CX2" s="6" t="s">
        <v>6</v>
      </c>
      <c r="CY2" s="7"/>
      <c r="CZ2" s="6"/>
      <c r="DA2" s="7"/>
      <c r="DB2" s="6"/>
      <c r="DC2" s="7"/>
      <c r="DD2" s="6"/>
      <c r="DE2" s="7"/>
      <c r="DF2" s="6"/>
      <c r="DG2" s="7"/>
      <c r="DH2" s="6"/>
      <c r="DI2" s="7"/>
      <c r="DJ2" s="6"/>
      <c r="DK2" s="7"/>
      <c r="DL2" s="6"/>
      <c r="DM2" s="7"/>
      <c r="DN2" s="6"/>
      <c r="DO2" s="7"/>
      <c r="DP2" s="6"/>
      <c r="DQ2" s="7"/>
      <c r="DR2" s="6" t="s">
        <v>2</v>
      </c>
      <c r="DS2" s="7"/>
      <c r="DT2" s="6" t="s">
        <v>2</v>
      </c>
      <c r="DU2" s="7"/>
      <c r="DV2" s="6" t="s">
        <v>2</v>
      </c>
      <c r="DW2" s="7"/>
      <c r="DX2" s="6" t="s">
        <v>2</v>
      </c>
      <c r="DY2" s="7"/>
      <c r="DZ2" s="6" t="s">
        <v>2</v>
      </c>
      <c r="EA2" s="7"/>
      <c r="EB2" s="6" t="s">
        <v>2</v>
      </c>
      <c r="EC2" s="7"/>
      <c r="ED2" s="6" t="s">
        <v>2</v>
      </c>
      <c r="EE2" s="7"/>
      <c r="EF2" s="6" t="s">
        <v>2</v>
      </c>
      <c r="EG2" s="7"/>
      <c r="EH2" s="6" t="s">
        <v>4</v>
      </c>
      <c r="EI2" s="7"/>
      <c r="EJ2" s="6" t="s">
        <v>4</v>
      </c>
      <c r="EK2" s="7"/>
      <c r="EL2" s="6" t="s">
        <v>4</v>
      </c>
      <c r="EM2" s="7"/>
      <c r="EN2" s="6" t="s">
        <v>4</v>
      </c>
      <c r="EO2" s="7"/>
      <c r="EP2" s="6"/>
      <c r="EQ2" s="7"/>
      <c r="ER2" s="6" t="s">
        <v>7</v>
      </c>
      <c r="ES2" s="7"/>
      <c r="ET2" s="6" t="s">
        <v>7</v>
      </c>
      <c r="EU2" s="7"/>
      <c r="EV2" s="6" t="s">
        <v>7</v>
      </c>
      <c r="EW2" s="7"/>
      <c r="EX2" s="6" t="s">
        <v>7</v>
      </c>
      <c r="EY2" s="7"/>
      <c r="EZ2" s="6" t="s">
        <v>8</v>
      </c>
      <c r="FA2" s="7"/>
      <c r="FB2" s="6"/>
      <c r="FC2" s="7"/>
    </row>
    <row r="3" spans="1:169" ht="13.5" thickBot="1" x14ac:dyDescent="0.25">
      <c r="B3" s="10" t="s">
        <v>9</v>
      </c>
      <c r="C3" s="11"/>
      <c r="D3" s="10" t="s">
        <v>10</v>
      </c>
      <c r="E3" s="11"/>
      <c r="F3" s="10" t="s">
        <v>11</v>
      </c>
      <c r="G3" s="11"/>
      <c r="H3" s="10" t="s">
        <v>12</v>
      </c>
      <c r="I3" s="11"/>
      <c r="J3" s="10" t="s">
        <v>13</v>
      </c>
      <c r="K3" s="11"/>
      <c r="L3" s="10" t="s">
        <v>14</v>
      </c>
      <c r="M3" s="11"/>
      <c r="N3" s="10" t="s">
        <v>15</v>
      </c>
      <c r="O3" s="11"/>
      <c r="P3" s="10" t="s">
        <v>16</v>
      </c>
      <c r="Q3" s="11"/>
      <c r="R3" s="10" t="s">
        <v>17</v>
      </c>
      <c r="S3" s="11"/>
      <c r="T3" s="10" t="s">
        <v>18</v>
      </c>
      <c r="U3" s="11"/>
      <c r="V3" s="10" t="s">
        <v>19</v>
      </c>
      <c r="W3" s="11"/>
      <c r="X3" s="10" t="s">
        <v>20</v>
      </c>
      <c r="Y3" s="11"/>
      <c r="Z3" s="12" t="s">
        <v>21</v>
      </c>
      <c r="AA3" s="13"/>
      <c r="AB3" s="10" t="s">
        <v>22</v>
      </c>
      <c r="AC3" s="11"/>
      <c r="AD3" s="10" t="s">
        <v>23</v>
      </c>
      <c r="AE3" s="11"/>
      <c r="AF3" s="10" t="s">
        <v>24</v>
      </c>
      <c r="AG3" s="11"/>
      <c r="AH3" s="10" t="s">
        <v>25</v>
      </c>
      <c r="AI3" s="11"/>
      <c r="AJ3" s="10" t="s">
        <v>26</v>
      </c>
      <c r="AK3" s="11"/>
      <c r="AL3" s="10" t="s">
        <v>27</v>
      </c>
      <c r="AM3" s="11"/>
      <c r="AN3" s="10" t="s">
        <v>28</v>
      </c>
      <c r="AO3" s="11"/>
      <c r="AP3" s="10" t="s">
        <v>29</v>
      </c>
      <c r="AQ3" s="11"/>
      <c r="AR3" s="10" t="s">
        <v>30</v>
      </c>
      <c r="AS3" s="11"/>
      <c r="AT3" s="10" t="s">
        <v>31</v>
      </c>
      <c r="AU3" s="11"/>
      <c r="AV3" s="10" t="s">
        <v>32</v>
      </c>
      <c r="AW3" s="14"/>
      <c r="AX3" s="10" t="s">
        <v>21</v>
      </c>
      <c r="AY3" s="11"/>
      <c r="AZ3" s="10" t="s">
        <v>33</v>
      </c>
      <c r="BA3" s="11"/>
      <c r="BB3" s="10" t="s">
        <v>34</v>
      </c>
      <c r="BC3" s="11"/>
      <c r="BD3" s="10" t="s">
        <v>35</v>
      </c>
      <c r="BE3" s="11"/>
      <c r="BF3" s="10" t="s">
        <v>36</v>
      </c>
      <c r="BG3" s="11"/>
      <c r="BH3" s="10" t="s">
        <v>37</v>
      </c>
      <c r="BI3" s="11"/>
      <c r="BJ3" s="10" t="s">
        <v>38</v>
      </c>
      <c r="BK3" s="11"/>
      <c r="BL3" s="10" t="s">
        <v>39</v>
      </c>
      <c r="BM3" s="11"/>
      <c r="BN3" s="10" t="s">
        <v>40</v>
      </c>
      <c r="BO3" s="11"/>
      <c r="BP3" s="10" t="s">
        <v>41</v>
      </c>
      <c r="BQ3" s="11"/>
      <c r="BR3" s="10" t="s">
        <v>42</v>
      </c>
      <c r="BS3" s="11"/>
      <c r="BT3" s="10" t="s">
        <v>43</v>
      </c>
      <c r="BU3" s="11"/>
      <c r="BV3" s="10" t="s">
        <v>44</v>
      </c>
      <c r="BW3" s="11"/>
      <c r="BX3" s="10" t="s">
        <v>45</v>
      </c>
      <c r="BY3" s="11"/>
      <c r="BZ3" s="10" t="s">
        <v>46</v>
      </c>
      <c r="CA3" s="11"/>
      <c r="CB3" s="10" t="s">
        <v>47</v>
      </c>
      <c r="CC3" s="11"/>
      <c r="CD3" s="10" t="s">
        <v>48</v>
      </c>
      <c r="CE3" s="11"/>
      <c r="CF3" s="10" t="s">
        <v>49</v>
      </c>
      <c r="CG3" s="11"/>
      <c r="CH3" s="10" t="s">
        <v>50</v>
      </c>
      <c r="CI3" s="11"/>
      <c r="CJ3" s="10" t="s">
        <v>51</v>
      </c>
      <c r="CK3" s="11"/>
      <c r="CL3" s="10" t="s">
        <v>52</v>
      </c>
      <c r="CM3" s="11"/>
      <c r="CN3" s="10" t="s">
        <v>53</v>
      </c>
      <c r="CO3" s="11"/>
      <c r="CP3" s="10" t="s">
        <v>54</v>
      </c>
      <c r="CQ3" s="11"/>
      <c r="CR3" s="10" t="s">
        <v>55</v>
      </c>
      <c r="CS3" s="11"/>
      <c r="CT3" s="10" t="s">
        <v>56</v>
      </c>
      <c r="CU3" s="11"/>
      <c r="CV3" s="10" t="s">
        <v>57</v>
      </c>
      <c r="CW3" s="11"/>
      <c r="CX3" s="10" t="s">
        <v>58</v>
      </c>
      <c r="CY3" s="11"/>
      <c r="CZ3" s="10" t="s">
        <v>59</v>
      </c>
      <c r="DA3" s="11"/>
      <c r="DB3" s="10" t="s">
        <v>60</v>
      </c>
      <c r="DC3" s="11"/>
      <c r="DD3" s="10" t="s">
        <v>61</v>
      </c>
      <c r="DE3" s="11"/>
      <c r="DF3" s="10" t="s">
        <v>62</v>
      </c>
      <c r="DG3" s="11"/>
      <c r="DH3" s="10" t="s">
        <v>63</v>
      </c>
      <c r="DI3" s="11"/>
      <c r="DJ3" s="10" t="s">
        <v>64</v>
      </c>
      <c r="DK3" s="11"/>
      <c r="DL3" s="10" t="s">
        <v>65</v>
      </c>
      <c r="DM3" s="11"/>
      <c r="DN3" s="10" t="s">
        <v>66</v>
      </c>
      <c r="DO3" s="11"/>
      <c r="DP3" s="10" t="s">
        <v>67</v>
      </c>
      <c r="DQ3" s="11"/>
      <c r="DR3" s="10" t="s">
        <v>68</v>
      </c>
      <c r="DS3" s="11"/>
      <c r="DT3" s="10" t="s">
        <v>69</v>
      </c>
      <c r="DU3" s="11"/>
      <c r="DV3" s="10" t="s">
        <v>70</v>
      </c>
      <c r="DW3" s="11"/>
      <c r="DX3" s="10" t="s">
        <v>71</v>
      </c>
      <c r="DY3" s="11"/>
      <c r="DZ3" s="10" t="s">
        <v>72</v>
      </c>
      <c r="EA3" s="11"/>
      <c r="EB3" s="10" t="s">
        <v>73</v>
      </c>
      <c r="EC3" s="11"/>
      <c r="ED3" s="10" t="s">
        <v>74</v>
      </c>
      <c r="EE3" s="11"/>
      <c r="EF3" s="10" t="s">
        <v>75</v>
      </c>
      <c r="EG3" s="11"/>
      <c r="EH3" s="10" t="s">
        <v>76</v>
      </c>
      <c r="EI3" s="11"/>
      <c r="EJ3" s="10" t="s">
        <v>77</v>
      </c>
      <c r="EK3" s="11"/>
      <c r="EL3" s="10" t="s">
        <v>78</v>
      </c>
      <c r="EM3" s="11"/>
      <c r="EN3" s="10" t="s">
        <v>79</v>
      </c>
      <c r="EO3" s="11"/>
      <c r="EP3" s="10" t="s">
        <v>80</v>
      </c>
      <c r="EQ3" s="11"/>
      <c r="ER3" s="10" t="s">
        <v>81</v>
      </c>
      <c r="ES3" s="11"/>
      <c r="ET3" s="10" t="s">
        <v>82</v>
      </c>
      <c r="EU3" s="11"/>
      <c r="EV3" s="10" t="s">
        <v>83</v>
      </c>
      <c r="EW3" s="11"/>
      <c r="EX3" s="10" t="s">
        <v>84</v>
      </c>
      <c r="EY3" s="11"/>
      <c r="EZ3" s="10" t="s">
        <v>85</v>
      </c>
      <c r="FA3" s="11"/>
      <c r="FB3" s="10" t="s">
        <v>86</v>
      </c>
      <c r="FC3" s="11"/>
    </row>
    <row r="4" spans="1:169" ht="15" thickBot="1" x14ac:dyDescent="0.25">
      <c r="A4" s="42"/>
      <c r="B4" s="43" t="s">
        <v>87</v>
      </c>
      <c r="C4" s="43" t="s">
        <v>88</v>
      </c>
      <c r="D4" s="43" t="s">
        <v>87</v>
      </c>
      <c r="E4" s="43" t="s">
        <v>88</v>
      </c>
      <c r="F4" s="43" t="s">
        <v>87</v>
      </c>
      <c r="G4" s="43" t="s">
        <v>88</v>
      </c>
      <c r="H4" s="43" t="s">
        <v>87</v>
      </c>
      <c r="I4" s="43" t="s">
        <v>88</v>
      </c>
      <c r="J4" s="43" t="s">
        <v>87</v>
      </c>
      <c r="K4" s="43" t="s">
        <v>88</v>
      </c>
      <c r="L4" s="43" t="s">
        <v>87</v>
      </c>
      <c r="M4" s="43" t="s">
        <v>88</v>
      </c>
      <c r="N4" s="43" t="s">
        <v>87</v>
      </c>
      <c r="O4" s="43" t="s">
        <v>88</v>
      </c>
      <c r="P4" s="43" t="s">
        <v>87</v>
      </c>
      <c r="Q4" s="43" t="s">
        <v>88</v>
      </c>
      <c r="R4" s="43" t="s">
        <v>87</v>
      </c>
      <c r="S4" s="43" t="s">
        <v>88</v>
      </c>
      <c r="T4" s="43" t="s">
        <v>87</v>
      </c>
      <c r="U4" s="43" t="s">
        <v>88</v>
      </c>
      <c r="V4" s="43" t="s">
        <v>87</v>
      </c>
      <c r="W4" s="43" t="s">
        <v>88</v>
      </c>
      <c r="X4" s="43" t="s">
        <v>87</v>
      </c>
      <c r="Y4" s="43" t="s">
        <v>88</v>
      </c>
      <c r="Z4" s="43" t="s">
        <v>87</v>
      </c>
      <c r="AA4" s="43" t="s">
        <v>88</v>
      </c>
      <c r="AB4" s="43" t="s">
        <v>87</v>
      </c>
      <c r="AC4" s="43" t="s">
        <v>88</v>
      </c>
      <c r="AD4" s="43" t="s">
        <v>87</v>
      </c>
      <c r="AE4" s="43" t="s">
        <v>88</v>
      </c>
      <c r="AF4" s="43" t="s">
        <v>87</v>
      </c>
      <c r="AG4" s="43" t="s">
        <v>88</v>
      </c>
      <c r="AH4" s="43" t="s">
        <v>87</v>
      </c>
      <c r="AI4" s="43" t="s">
        <v>88</v>
      </c>
      <c r="AJ4" s="43" t="s">
        <v>87</v>
      </c>
      <c r="AK4" s="43" t="s">
        <v>88</v>
      </c>
      <c r="AL4" s="43" t="s">
        <v>87</v>
      </c>
      <c r="AM4" s="43" t="s">
        <v>88</v>
      </c>
      <c r="AN4" s="43" t="s">
        <v>87</v>
      </c>
      <c r="AO4" s="43" t="s">
        <v>88</v>
      </c>
      <c r="AP4" s="43" t="s">
        <v>87</v>
      </c>
      <c r="AQ4" s="43" t="s">
        <v>88</v>
      </c>
      <c r="AR4" s="43" t="s">
        <v>87</v>
      </c>
      <c r="AS4" s="43" t="s">
        <v>88</v>
      </c>
      <c r="AT4" s="43" t="s">
        <v>87</v>
      </c>
      <c r="AU4" s="43" t="s">
        <v>88</v>
      </c>
      <c r="AV4" s="43" t="s">
        <v>87</v>
      </c>
      <c r="AW4" s="43" t="s">
        <v>88</v>
      </c>
      <c r="AX4" s="43" t="s">
        <v>87</v>
      </c>
      <c r="AY4" s="43" t="s">
        <v>88</v>
      </c>
      <c r="AZ4" s="43" t="s">
        <v>87</v>
      </c>
      <c r="BA4" s="43" t="s">
        <v>88</v>
      </c>
      <c r="BB4" s="43" t="s">
        <v>87</v>
      </c>
      <c r="BC4" s="43" t="s">
        <v>88</v>
      </c>
      <c r="BD4" s="43" t="s">
        <v>87</v>
      </c>
      <c r="BE4" s="43" t="s">
        <v>88</v>
      </c>
      <c r="BF4" s="43" t="s">
        <v>87</v>
      </c>
      <c r="BG4" s="43" t="s">
        <v>88</v>
      </c>
      <c r="BH4" s="43" t="s">
        <v>87</v>
      </c>
      <c r="BI4" s="43" t="s">
        <v>88</v>
      </c>
      <c r="BJ4" s="43" t="s">
        <v>87</v>
      </c>
      <c r="BK4" s="43" t="s">
        <v>88</v>
      </c>
      <c r="BL4" s="43" t="s">
        <v>87</v>
      </c>
      <c r="BM4" s="43" t="s">
        <v>88</v>
      </c>
      <c r="BN4" s="43" t="s">
        <v>87</v>
      </c>
      <c r="BO4" s="43" t="s">
        <v>88</v>
      </c>
      <c r="BP4" s="43" t="s">
        <v>87</v>
      </c>
      <c r="BQ4" s="43" t="s">
        <v>88</v>
      </c>
      <c r="BR4" s="43" t="s">
        <v>87</v>
      </c>
      <c r="BS4" s="43" t="s">
        <v>88</v>
      </c>
      <c r="BT4" s="43" t="s">
        <v>87</v>
      </c>
      <c r="BU4" s="43" t="s">
        <v>88</v>
      </c>
      <c r="BV4" s="43" t="s">
        <v>87</v>
      </c>
      <c r="BW4" s="43" t="s">
        <v>88</v>
      </c>
      <c r="BX4" s="43" t="s">
        <v>87</v>
      </c>
      <c r="BY4" s="43" t="s">
        <v>88</v>
      </c>
      <c r="BZ4" s="43" t="s">
        <v>87</v>
      </c>
      <c r="CA4" s="43" t="s">
        <v>88</v>
      </c>
      <c r="CB4" s="43" t="s">
        <v>87</v>
      </c>
      <c r="CC4" s="43" t="s">
        <v>88</v>
      </c>
      <c r="CD4" s="43" t="s">
        <v>87</v>
      </c>
      <c r="CE4" s="43" t="s">
        <v>88</v>
      </c>
      <c r="CF4" s="43" t="s">
        <v>87</v>
      </c>
      <c r="CG4" s="43" t="s">
        <v>88</v>
      </c>
      <c r="CH4" s="43" t="s">
        <v>87</v>
      </c>
      <c r="CI4" s="43" t="s">
        <v>88</v>
      </c>
      <c r="CJ4" s="43" t="s">
        <v>87</v>
      </c>
      <c r="CK4" s="43" t="s">
        <v>88</v>
      </c>
      <c r="CL4" s="43" t="s">
        <v>87</v>
      </c>
      <c r="CM4" s="43" t="s">
        <v>88</v>
      </c>
      <c r="CN4" s="43" t="s">
        <v>87</v>
      </c>
      <c r="CO4" s="43" t="s">
        <v>88</v>
      </c>
      <c r="CP4" s="43" t="s">
        <v>87</v>
      </c>
      <c r="CQ4" s="43" t="s">
        <v>88</v>
      </c>
      <c r="CR4" s="43" t="s">
        <v>87</v>
      </c>
      <c r="CS4" s="43" t="s">
        <v>88</v>
      </c>
      <c r="CT4" s="43" t="s">
        <v>87</v>
      </c>
      <c r="CU4" s="43" t="s">
        <v>88</v>
      </c>
      <c r="CV4" s="43" t="s">
        <v>87</v>
      </c>
      <c r="CW4" s="43" t="s">
        <v>88</v>
      </c>
      <c r="CX4" s="43" t="s">
        <v>87</v>
      </c>
      <c r="CY4" s="43" t="s">
        <v>88</v>
      </c>
      <c r="CZ4" s="43" t="s">
        <v>87</v>
      </c>
      <c r="DA4" s="43" t="s">
        <v>88</v>
      </c>
      <c r="DB4" s="43" t="s">
        <v>87</v>
      </c>
      <c r="DC4" s="43" t="s">
        <v>88</v>
      </c>
      <c r="DD4" s="43" t="s">
        <v>87</v>
      </c>
      <c r="DE4" s="43" t="s">
        <v>88</v>
      </c>
      <c r="DF4" s="43" t="s">
        <v>87</v>
      </c>
      <c r="DG4" s="43" t="s">
        <v>88</v>
      </c>
      <c r="DH4" s="43" t="s">
        <v>87</v>
      </c>
      <c r="DI4" s="43" t="s">
        <v>88</v>
      </c>
      <c r="DJ4" s="43" t="s">
        <v>87</v>
      </c>
      <c r="DK4" s="43" t="s">
        <v>88</v>
      </c>
      <c r="DL4" s="43" t="s">
        <v>87</v>
      </c>
      <c r="DM4" s="43" t="s">
        <v>88</v>
      </c>
      <c r="DN4" s="43" t="s">
        <v>87</v>
      </c>
      <c r="DO4" s="43" t="s">
        <v>88</v>
      </c>
      <c r="DP4" s="43" t="s">
        <v>87</v>
      </c>
      <c r="DQ4" s="43" t="s">
        <v>88</v>
      </c>
      <c r="DR4" s="43" t="s">
        <v>87</v>
      </c>
      <c r="DS4" s="43" t="s">
        <v>88</v>
      </c>
      <c r="DT4" s="43" t="s">
        <v>87</v>
      </c>
      <c r="DU4" s="43" t="s">
        <v>88</v>
      </c>
      <c r="DV4" s="43" t="s">
        <v>87</v>
      </c>
      <c r="DW4" s="43" t="s">
        <v>88</v>
      </c>
      <c r="DX4" s="43" t="s">
        <v>87</v>
      </c>
      <c r="DY4" s="43" t="s">
        <v>88</v>
      </c>
      <c r="DZ4" s="43" t="s">
        <v>87</v>
      </c>
      <c r="EA4" s="43" t="s">
        <v>88</v>
      </c>
      <c r="EB4" s="43" t="s">
        <v>87</v>
      </c>
      <c r="EC4" s="43" t="s">
        <v>88</v>
      </c>
      <c r="ED4" s="43" t="s">
        <v>87</v>
      </c>
      <c r="EE4" s="43" t="s">
        <v>88</v>
      </c>
      <c r="EF4" s="43" t="s">
        <v>87</v>
      </c>
      <c r="EG4" s="43" t="s">
        <v>88</v>
      </c>
      <c r="EH4" s="43" t="s">
        <v>87</v>
      </c>
      <c r="EI4" s="43" t="s">
        <v>88</v>
      </c>
      <c r="EJ4" s="43" t="s">
        <v>87</v>
      </c>
      <c r="EK4" s="43" t="s">
        <v>88</v>
      </c>
      <c r="EL4" s="43" t="s">
        <v>87</v>
      </c>
      <c r="EM4" s="43" t="s">
        <v>88</v>
      </c>
      <c r="EN4" s="43" t="s">
        <v>87</v>
      </c>
      <c r="EO4" s="43" t="s">
        <v>88</v>
      </c>
      <c r="EP4" s="43" t="s">
        <v>87</v>
      </c>
      <c r="EQ4" s="43" t="s">
        <v>88</v>
      </c>
      <c r="ER4" s="43" t="s">
        <v>87</v>
      </c>
      <c r="ES4" s="43" t="s">
        <v>88</v>
      </c>
      <c r="ET4" s="43" t="s">
        <v>87</v>
      </c>
      <c r="EU4" s="43" t="s">
        <v>88</v>
      </c>
      <c r="EV4" s="43" t="s">
        <v>87</v>
      </c>
      <c r="EW4" s="43" t="s">
        <v>88</v>
      </c>
      <c r="EX4" s="43" t="s">
        <v>87</v>
      </c>
      <c r="EY4" s="43" t="s">
        <v>88</v>
      </c>
      <c r="EZ4" s="43" t="s">
        <v>87</v>
      </c>
      <c r="FA4" s="43" t="s">
        <v>88</v>
      </c>
      <c r="FB4" s="43" t="s">
        <v>87</v>
      </c>
      <c r="FC4" s="43" t="s">
        <v>88</v>
      </c>
      <c r="FD4" s="44"/>
      <c r="FE4" s="44"/>
      <c r="FF4" s="44"/>
      <c r="FG4" s="44"/>
      <c r="FH4" s="44"/>
      <c r="FI4" s="44"/>
      <c r="FJ4" s="44"/>
      <c r="FK4" s="44"/>
      <c r="FL4" s="44"/>
      <c r="FM4" s="44"/>
    </row>
    <row r="5" spans="1:169" x14ac:dyDescent="0.2">
      <c r="A5" s="44"/>
      <c r="B5" s="45"/>
      <c r="C5" s="46">
        <f>+B34</f>
        <v>128534216.95</v>
      </c>
      <c r="D5" s="45"/>
      <c r="E5" s="46">
        <f>+D34</f>
        <v>165973190.59999999</v>
      </c>
      <c r="F5" s="45"/>
      <c r="G5" s="46">
        <f>+F34</f>
        <v>154531183.59999999</v>
      </c>
      <c r="H5" s="45"/>
      <c r="I5" s="46">
        <f>+H34</f>
        <v>112617008.42</v>
      </c>
      <c r="J5" s="45"/>
      <c r="K5" s="46">
        <f>+J34</f>
        <v>122165726.01000001</v>
      </c>
      <c r="L5" s="45"/>
      <c r="M5" s="46">
        <f>+L34</f>
        <v>148208939.98000002</v>
      </c>
      <c r="N5" s="45"/>
      <c r="O5" s="46">
        <f>+N34</f>
        <v>137273917.87</v>
      </c>
      <c r="P5" s="45"/>
      <c r="Q5" s="46">
        <f>+P34</f>
        <v>151874562.86000001</v>
      </c>
      <c r="R5" s="45"/>
      <c r="S5" s="46">
        <f>+R34</f>
        <v>142272195.13</v>
      </c>
      <c r="T5" s="45"/>
      <c r="U5" s="46">
        <f>+T34</f>
        <v>146939801.12</v>
      </c>
      <c r="V5" s="45"/>
      <c r="W5" s="46">
        <f>+V34</f>
        <v>136363218.84</v>
      </c>
      <c r="X5" s="45"/>
      <c r="Y5" s="46">
        <f>+X34</f>
        <v>192546942.90000001</v>
      </c>
      <c r="Z5" s="45"/>
      <c r="AA5" s="46">
        <f>+Z34</f>
        <v>182578150</v>
      </c>
      <c r="AB5" s="45"/>
      <c r="AC5" s="46">
        <f>+AB34</f>
        <v>188703967.13999999</v>
      </c>
      <c r="AD5" s="45"/>
      <c r="AE5" s="46">
        <f>+AD34</f>
        <v>201283453.80000001</v>
      </c>
      <c r="AF5" s="45"/>
      <c r="AG5" s="46">
        <f>+AF34</f>
        <v>171103662.61000001</v>
      </c>
      <c r="AH5" s="45"/>
      <c r="AI5" s="46">
        <f>+AH34</f>
        <v>186884177.57999998</v>
      </c>
      <c r="AJ5" s="45"/>
      <c r="AK5" s="46">
        <f>+AJ34</f>
        <v>189500085.52000001</v>
      </c>
      <c r="AL5" s="45"/>
      <c r="AM5" s="46">
        <f>+AL34</f>
        <v>213556369.59</v>
      </c>
      <c r="AN5" s="45"/>
      <c r="AO5" s="46">
        <f>+AN34</f>
        <v>222932092.22</v>
      </c>
      <c r="AP5" s="45"/>
      <c r="AQ5" s="46">
        <f>+AP34</f>
        <v>216269687.43000001</v>
      </c>
      <c r="AR5" s="45"/>
      <c r="AS5" s="46">
        <f>+AR34</f>
        <v>228592137.09999999</v>
      </c>
      <c r="AT5" s="45"/>
      <c r="AU5" s="46">
        <f>+AT34</f>
        <v>225608620.47</v>
      </c>
      <c r="AV5" s="45"/>
      <c r="AW5" s="46">
        <f>+AV34</f>
        <v>224869563.30000001</v>
      </c>
      <c r="AX5" s="45"/>
      <c r="AY5" s="46">
        <f>+AX34</f>
        <v>162779922.74000001</v>
      </c>
      <c r="AZ5" s="45"/>
      <c r="BA5" s="46">
        <f>+AZ34</f>
        <v>207417240.38999999</v>
      </c>
      <c r="BB5" s="45"/>
      <c r="BC5" s="46">
        <f>+BB34</f>
        <v>210117833.31</v>
      </c>
      <c r="BD5" s="45"/>
      <c r="BE5" s="46">
        <f>+BD34</f>
        <v>172036758.50999999</v>
      </c>
      <c r="BF5" s="45"/>
      <c r="BG5" s="46">
        <f>+BF34</f>
        <v>173058710.98000002</v>
      </c>
      <c r="BH5" s="45"/>
      <c r="BI5" s="46">
        <f>+BH34</f>
        <v>154861457.34</v>
      </c>
      <c r="BJ5" s="45"/>
      <c r="BK5" s="46">
        <f>+BJ34</f>
        <v>190072667.86000001</v>
      </c>
      <c r="BL5" s="45"/>
      <c r="BM5" s="46">
        <f>+BL34</f>
        <v>199292719.86000001</v>
      </c>
      <c r="BN5" s="45"/>
      <c r="BO5" s="46">
        <f>+BN34</f>
        <v>192215302.05000001</v>
      </c>
      <c r="BP5" s="45"/>
      <c r="BQ5" s="46">
        <f>+BP34</f>
        <v>221118412.70999998</v>
      </c>
      <c r="BR5" s="45"/>
      <c r="BS5" s="46">
        <f>+BR34</f>
        <v>216651437.13</v>
      </c>
      <c r="BT5" s="45"/>
      <c r="BU5" s="46">
        <f>+BT34</f>
        <v>196817288.91</v>
      </c>
      <c r="BV5" s="45"/>
      <c r="BW5" s="46">
        <f>+BV34</f>
        <v>129961933.28</v>
      </c>
      <c r="BX5" s="45"/>
      <c r="BY5" s="46">
        <f>+BX34</f>
        <v>164044065.19</v>
      </c>
      <c r="BZ5" s="45"/>
      <c r="CA5" s="46">
        <f>+BZ34</f>
        <v>161442849.42000002</v>
      </c>
      <c r="CB5" s="45"/>
      <c r="CC5" s="46">
        <f>+CB34</f>
        <v>126814996.37000036</v>
      </c>
      <c r="CD5" s="45"/>
      <c r="CE5" s="46">
        <f>+CD34</f>
        <v>133555570.91</v>
      </c>
      <c r="CF5" s="45"/>
      <c r="CG5" s="46">
        <f>+CF34</f>
        <v>113015221.32000002</v>
      </c>
      <c r="CH5" s="45"/>
      <c r="CI5" s="46">
        <f>+CH34</f>
        <v>131843095.59999999</v>
      </c>
      <c r="CJ5" s="45"/>
      <c r="CK5" s="46">
        <f>+CJ34</f>
        <v>144305374.17000002</v>
      </c>
      <c r="CL5" s="45"/>
      <c r="CM5" s="46">
        <f>+CL34</f>
        <v>147147219.13999999</v>
      </c>
      <c r="CN5" s="45"/>
      <c r="CO5" s="46">
        <f>+CN34</f>
        <v>129853765.8</v>
      </c>
      <c r="CP5" s="45"/>
      <c r="CQ5" s="46">
        <f>+CP34</f>
        <v>146362809.05000001</v>
      </c>
      <c r="CR5" s="45"/>
      <c r="CS5" s="46">
        <f>+CR34</f>
        <v>141027627.56999999</v>
      </c>
      <c r="CT5" s="45"/>
      <c r="CU5" s="46">
        <f>+CT34</f>
        <v>98497185.760000005</v>
      </c>
      <c r="CV5" s="45"/>
      <c r="CW5" s="46">
        <f>+CV34</f>
        <v>152937039.74000001</v>
      </c>
      <c r="CX5" s="45"/>
      <c r="CY5" s="46">
        <f>+CX34</f>
        <v>144963826.82999998</v>
      </c>
      <c r="CZ5" s="45"/>
      <c r="DA5" s="46">
        <f>+CZ34</f>
        <v>122038631.90000001</v>
      </c>
      <c r="DB5" s="45"/>
      <c r="DC5" s="46">
        <f>+DB34</f>
        <v>135784093.12099999</v>
      </c>
      <c r="DD5" s="45"/>
      <c r="DE5" s="46">
        <f>+DD34</f>
        <v>141744087.19</v>
      </c>
      <c r="DF5" s="45"/>
      <c r="DG5" s="46">
        <f>+DF34</f>
        <v>168893197.38999999</v>
      </c>
      <c r="DH5" s="45"/>
      <c r="DI5" s="46">
        <f>+DH34</f>
        <v>170891415.22</v>
      </c>
      <c r="DJ5" s="45"/>
      <c r="DK5" s="46">
        <f>+DJ34</f>
        <v>183224127.89000022</v>
      </c>
      <c r="DL5" s="45"/>
      <c r="DM5" s="46">
        <f>+DL34</f>
        <v>189745472.57999998</v>
      </c>
      <c r="DN5" s="45"/>
      <c r="DO5" s="46">
        <f>+DN34</f>
        <v>183390968.62000033</v>
      </c>
      <c r="DP5" s="45"/>
      <c r="DQ5" s="46">
        <f>+DP34</f>
        <v>187777153.18000001</v>
      </c>
      <c r="DR5" s="45"/>
      <c r="DS5" s="46">
        <f>+DR34</f>
        <v>160436934.31999999</v>
      </c>
      <c r="DT5" s="45"/>
      <c r="DU5" s="46">
        <f>+DT34</f>
        <v>218858500.63</v>
      </c>
      <c r="DV5" s="45"/>
      <c r="DW5" s="46">
        <f>+DV34</f>
        <v>245908254.56000033</v>
      </c>
      <c r="DX5" s="45"/>
      <c r="DY5" s="46">
        <f>+DX34</f>
        <v>186892925.20000026</v>
      </c>
      <c r="DZ5" s="45"/>
      <c r="EA5" s="46">
        <f>+DZ34</f>
        <v>206023173.22</v>
      </c>
      <c r="EB5" s="45"/>
      <c r="EC5" s="46">
        <f>+EB34</f>
        <v>201236914.74000001</v>
      </c>
      <c r="ED5" s="45"/>
      <c r="EE5" s="46">
        <f>+ED34</f>
        <v>241815192.40000001</v>
      </c>
      <c r="EF5" s="45"/>
      <c r="EG5" s="46">
        <f>+EF34</f>
        <v>246075789.0100002</v>
      </c>
      <c r="EH5" s="45"/>
      <c r="EI5" s="46">
        <f>+EH34</f>
        <v>234194612.15000001</v>
      </c>
      <c r="EJ5" s="45"/>
      <c r="EK5" s="46">
        <f>+EJ34</f>
        <v>249213230.43000025</v>
      </c>
      <c r="EL5" s="45"/>
      <c r="EM5" s="46">
        <f>+EL34</f>
        <v>230633199.90000001</v>
      </c>
      <c r="EN5" s="45"/>
      <c r="EO5" s="46">
        <f>+EN34</f>
        <v>215801858.98000026</v>
      </c>
      <c r="EP5" s="45"/>
      <c r="EQ5" s="65">
        <f>+EP34</f>
        <v>174132013.08000031</v>
      </c>
      <c r="ER5" s="45"/>
      <c r="ES5" s="46">
        <f>+ER34</f>
        <v>234849177.43000001</v>
      </c>
      <c r="ET5" s="45"/>
      <c r="EU5" s="46">
        <f>+ET34</f>
        <v>242062959.18000001</v>
      </c>
      <c r="EV5" s="45"/>
      <c r="EW5" s="46">
        <f>+EV34</f>
        <v>209472213.94999999</v>
      </c>
      <c r="EX5" s="45"/>
      <c r="EY5" s="46">
        <f>+EX34</f>
        <v>227665459.19</v>
      </c>
      <c r="EZ5" s="45"/>
      <c r="FA5" s="46">
        <f>+EZ34</f>
        <v>226492725.09999999</v>
      </c>
      <c r="FB5" s="45"/>
      <c r="FC5" s="65">
        <f>+FB34</f>
        <v>235315853.44999999</v>
      </c>
      <c r="FD5" s="44"/>
      <c r="FE5" s="44"/>
      <c r="FF5" s="44"/>
      <c r="FG5" s="44"/>
      <c r="FH5" s="44"/>
      <c r="FI5" s="44"/>
      <c r="FJ5" s="44"/>
      <c r="FK5" s="44"/>
      <c r="FL5" s="44"/>
      <c r="FM5" s="44"/>
    </row>
    <row r="6" spans="1:169" x14ac:dyDescent="0.2">
      <c r="A6" s="50" t="s">
        <v>89</v>
      </c>
      <c r="B6" s="47">
        <v>24895665</v>
      </c>
      <c r="C6" s="48">
        <f>B6</f>
        <v>24895665</v>
      </c>
      <c r="D6" s="47">
        <f>+'[1]Unutilised grants'!N46</f>
        <v>63026610.329999998</v>
      </c>
      <c r="E6" s="48">
        <f>D6</f>
        <v>63026610.329999998</v>
      </c>
      <c r="F6" s="47">
        <f>+'[1]Unutilised grants'!N57</f>
        <v>63026610.329999998</v>
      </c>
      <c r="G6" s="48">
        <f>F6</f>
        <v>63026610.329999998</v>
      </c>
      <c r="H6" s="47">
        <f>+'[1]Unutilised grants'!N69</f>
        <v>32760572.290000003</v>
      </c>
      <c r="I6" s="48">
        <f>H6</f>
        <v>32760572.290000003</v>
      </c>
      <c r="J6" s="47">
        <f>+'[1]Unutilised grants'!N81</f>
        <v>28025262.450000003</v>
      </c>
      <c r="K6" s="48">
        <f>J6</f>
        <v>28025262.450000003</v>
      </c>
      <c r="L6" s="47">
        <f>+'[1]Unutilised grants'!N93</f>
        <v>40269192.760000013</v>
      </c>
      <c r="M6" s="48">
        <f>L6</f>
        <v>40269192.760000013</v>
      </c>
      <c r="N6" s="47">
        <f>+'[1]Unutilised grants'!N105</f>
        <v>32610687.670000009</v>
      </c>
      <c r="O6" s="48">
        <f>N6</f>
        <v>32610687.670000009</v>
      </c>
      <c r="P6" s="47">
        <f>+'[1]Unutilised grants'!N118</f>
        <v>32610687.670000009</v>
      </c>
      <c r="Q6" s="48">
        <f>P6</f>
        <v>32610687.670000009</v>
      </c>
      <c r="R6" s="47">
        <f>+'[1]Unutilised grants'!N130</f>
        <v>26289840.900000006</v>
      </c>
      <c r="S6" s="48">
        <f>R6</f>
        <v>26289840.900000006</v>
      </c>
      <c r="T6" s="47">
        <f>+'[1]Unutilised grants'!N142</f>
        <v>45777590.350000009</v>
      </c>
      <c r="U6" s="48">
        <f>T6</f>
        <v>45777590.350000009</v>
      </c>
      <c r="V6" s="47">
        <f>+'[1]Unutilised grants'!N154</f>
        <v>41395892.019999996</v>
      </c>
      <c r="W6" s="48">
        <f>V6</f>
        <v>41395892.019999996</v>
      </c>
      <c r="X6" s="47">
        <f>+'[1]Unutilised grants'!N165</f>
        <v>29240643.129999992</v>
      </c>
      <c r="Y6" s="48">
        <f>X6</f>
        <v>29240643.129999992</v>
      </c>
      <c r="Z6" s="47">
        <v>27786953</v>
      </c>
      <c r="AA6" s="48">
        <f>Z6</f>
        <v>27786953</v>
      </c>
      <c r="AB6" s="47">
        <f>+'[1]Unutilised grants'!N188</f>
        <v>47115881.640000001</v>
      </c>
      <c r="AC6" s="48">
        <f>AB6</f>
        <v>47115881.640000001</v>
      </c>
      <c r="AD6" s="47">
        <f>+'[1]Unutilised grants'!N199</f>
        <v>45784828.880000003</v>
      </c>
      <c r="AE6" s="48">
        <f>AD6</f>
        <v>45784828.880000003</v>
      </c>
      <c r="AF6" s="47">
        <f>+'[1]Unutilised grants'!N211</f>
        <v>35809394.840000004</v>
      </c>
      <c r="AG6" s="48">
        <f>AF6</f>
        <v>35809394.840000004</v>
      </c>
      <c r="AH6" s="47">
        <f>+'[1]Unutilised grants'!N223</f>
        <v>25919014.82</v>
      </c>
      <c r="AI6" s="48">
        <f>AH6</f>
        <v>25919014.82</v>
      </c>
      <c r="AJ6" s="47">
        <f>+'[1]Unutilised grants'!N235</f>
        <v>37586171.829999998</v>
      </c>
      <c r="AK6" s="48">
        <f>AJ6</f>
        <v>37586171.829999998</v>
      </c>
      <c r="AL6" s="47">
        <f>+'[1]Unutilised grants'!N247</f>
        <v>56466394.410000004</v>
      </c>
      <c r="AM6" s="48">
        <f>AL6</f>
        <v>56466394.410000004</v>
      </c>
      <c r="AN6" s="47">
        <f>+'[1]Unutilised grants'!N259</f>
        <v>48624943.389999986</v>
      </c>
      <c r="AO6" s="48">
        <f>AN6</f>
        <v>48624943.389999986</v>
      </c>
      <c r="AP6" s="47">
        <f>+'[1]Unutilised grants'!N271</f>
        <v>39659803.029999994</v>
      </c>
      <c r="AQ6" s="48">
        <f>AP6</f>
        <v>39659803.029999994</v>
      </c>
      <c r="AR6" s="47">
        <f>+'[1]Unutilised grants'!N282</f>
        <v>64427544.870000005</v>
      </c>
      <c r="AS6" s="48">
        <f>AR6</f>
        <v>64427544.870000005</v>
      </c>
      <c r="AT6" s="47">
        <f>+'[1]Unutilised grants'!N294</f>
        <v>57949308.950000003</v>
      </c>
      <c r="AU6" s="48">
        <f>AT6</f>
        <v>57949308.950000003</v>
      </c>
      <c r="AV6" s="47">
        <f>+'[1]Unutilised grants'!N306</f>
        <v>50542303.599999994</v>
      </c>
      <c r="AW6" s="48">
        <f>AV6</f>
        <v>50542303.599999994</v>
      </c>
      <c r="AX6" s="47">
        <f>+'[1]Unutilised grants'!N318</f>
        <v>32277275.740000002</v>
      </c>
      <c r="AY6" s="48">
        <f>AX6</f>
        <v>32277275.740000002</v>
      </c>
      <c r="AZ6" s="47">
        <f>'[1]Unutilised grants'!N330</f>
        <v>69989510.210000008</v>
      </c>
      <c r="BA6" s="48">
        <f>AZ6</f>
        <v>69989510.210000008</v>
      </c>
      <c r="BB6" s="47">
        <v>64541465.109999999</v>
      </c>
      <c r="BC6" s="48">
        <f>BB6</f>
        <v>64541465.109999999</v>
      </c>
      <c r="BD6" s="47">
        <f>'[1]Unutilised grants'!N342</f>
        <v>50258306.659999996</v>
      </c>
      <c r="BE6" s="48">
        <f>BD6</f>
        <v>50258306.659999996</v>
      </c>
      <c r="BF6" s="47">
        <f>+'[1]Unutilised grants'!N356</f>
        <v>33752156.319999993</v>
      </c>
      <c r="BG6" s="48">
        <f>BF6</f>
        <v>33752156.319999993</v>
      </c>
      <c r="BH6" s="47">
        <f>+'[1]Unutilised grants'!N356</f>
        <v>33752156.319999993</v>
      </c>
      <c r="BI6" s="48">
        <f>BH6</f>
        <v>33752156.319999993</v>
      </c>
      <c r="BJ6" s="47">
        <f>+'[1]Unutilised grants'!N369</f>
        <v>63062228.799999997</v>
      </c>
      <c r="BK6" s="48">
        <f>BJ6</f>
        <v>63062228.799999997</v>
      </c>
      <c r="BL6" s="47">
        <f>+'[1]Unutilised grants'!N382</f>
        <v>50292045.700000003</v>
      </c>
      <c r="BM6" s="48">
        <f>BL6</f>
        <v>50292045.700000003</v>
      </c>
      <c r="BN6" s="47">
        <f>+'[1]Unutilised grants'!N395</f>
        <v>41432938.330000013</v>
      </c>
      <c r="BO6" s="48">
        <f>BN6</f>
        <v>41432938.330000013</v>
      </c>
      <c r="BP6" s="47">
        <f>+'[1]Unutilised grants'!N407</f>
        <v>90576423.259999976</v>
      </c>
      <c r="BQ6" s="48">
        <f>BP6</f>
        <v>90576423.259999976</v>
      </c>
      <c r="BR6" s="47">
        <f>+'[1]Unutilised grants'!N421</f>
        <v>92304004.569999978</v>
      </c>
      <c r="BS6" s="48">
        <f>BR6</f>
        <v>92304004.569999978</v>
      </c>
      <c r="BT6" s="47">
        <f>'[1]Unutilised grants'!N432</f>
        <v>69572851.709999979</v>
      </c>
      <c r="BU6" s="48">
        <f>BT6</f>
        <v>69572851.709999979</v>
      </c>
      <c r="BV6" s="47">
        <f>+'[1]Unutilised grants'!N443</f>
        <v>52903092.760000005</v>
      </c>
      <c r="BW6" s="48">
        <f>BV6</f>
        <v>52903092.760000005</v>
      </c>
      <c r="BX6" s="47">
        <f>'[1]Unutilised grants'!N453</f>
        <v>99684999.789999992</v>
      </c>
      <c r="BY6" s="48">
        <f>BX6</f>
        <v>99684999.789999992</v>
      </c>
      <c r="BZ6" s="47">
        <f>'[1]Unutilised grants'!N465</f>
        <v>90086925.640000001</v>
      </c>
      <c r="CA6" s="48">
        <f>BZ6</f>
        <v>90086925.640000001</v>
      </c>
      <c r="CB6" s="47">
        <f>+'[1]Unutilised grants'!N478</f>
        <v>66180778.719999999</v>
      </c>
      <c r="CC6" s="48">
        <f>CB6</f>
        <v>66180778.719999999</v>
      </c>
      <c r="CD6" s="47">
        <f>'[1]Unutilised grants'!N490</f>
        <v>61217317.830000006</v>
      </c>
      <c r="CE6" s="48">
        <f>CD6</f>
        <v>61217317.830000006</v>
      </c>
      <c r="CF6" s="47">
        <f>'[1]Unutilised grants'!N503</f>
        <v>45931742.959999993</v>
      </c>
      <c r="CG6" s="48">
        <f>CF6</f>
        <v>45931742.959999993</v>
      </c>
      <c r="CH6" s="47">
        <f>'[1]Unutilised grants'!N515</f>
        <v>61868272.440000005</v>
      </c>
      <c r="CI6" s="48">
        <f>CH6</f>
        <v>61868272.440000005</v>
      </c>
      <c r="CJ6" s="47">
        <f>+'[1]Unutilised grants'!N527</f>
        <v>59288913.420000002</v>
      </c>
      <c r="CK6" s="48">
        <f>CJ6</f>
        <v>59288913.420000002</v>
      </c>
      <c r="CL6" s="47">
        <f>'[1]Unutilised grants'!N539</f>
        <v>49583698.849999994</v>
      </c>
      <c r="CM6" s="48">
        <f>CL6</f>
        <v>49583698.849999994</v>
      </c>
      <c r="CN6" s="47">
        <f>+'[1]Unutilised grants'!N551-3000000</f>
        <v>59182914.789999962</v>
      </c>
      <c r="CO6" s="48">
        <f>CN6</f>
        <v>59182914.789999962</v>
      </c>
      <c r="CP6" s="47">
        <f>'[1]Unutilised grants'!N563</f>
        <v>60785522.729999974</v>
      </c>
      <c r="CQ6" s="48">
        <f>CP6</f>
        <v>60785522.729999974</v>
      </c>
      <c r="CR6" s="47">
        <f>'[1]Unutilised grants'!N575-9081000</f>
        <v>37206131.069999993</v>
      </c>
      <c r="CS6" s="48">
        <f>CR6</f>
        <v>37206131.069999993</v>
      </c>
      <c r="CT6" s="47">
        <f>'[1]Unutilised grants'!N587</f>
        <v>23252343.669999994</v>
      </c>
      <c r="CU6" s="48">
        <f>CT6</f>
        <v>23252343.669999994</v>
      </c>
      <c r="CV6" s="47">
        <f>'[1]Unutilised grants'!N599-39332000</f>
        <v>34764589.640000001</v>
      </c>
      <c r="CW6" s="48">
        <f>CV6</f>
        <v>34764589.640000001</v>
      </c>
      <c r="CX6" s="47">
        <f>'[1]Unutilised grants'!N610</f>
        <v>67090779.620000005</v>
      </c>
      <c r="CY6" s="48">
        <f>CX6</f>
        <v>67090779.620000005</v>
      </c>
      <c r="CZ6" s="47">
        <f>'[1]Unutilised grants'!N622</f>
        <v>55221272.510000005</v>
      </c>
      <c r="DA6" s="48">
        <f>CZ6</f>
        <v>55221272.510000005</v>
      </c>
      <c r="DB6" s="47">
        <f>+'[1]Unutilised grants'!N636</f>
        <v>46595472.410000011</v>
      </c>
      <c r="DC6" s="48">
        <f>DB6</f>
        <v>46595472.410000011</v>
      </c>
      <c r="DD6" s="47">
        <f>'[1]Unutilised grants'!N650</f>
        <v>39794670.379999995</v>
      </c>
      <c r="DE6" s="48">
        <f>DD6</f>
        <v>39794670.379999995</v>
      </c>
      <c r="DF6" s="47">
        <f>'[1]Unutilised grants'!N662</f>
        <v>63852308.00999999</v>
      </c>
      <c r="DG6" s="48">
        <f>DF6</f>
        <v>63852308.00999999</v>
      </c>
      <c r="DH6" s="47">
        <f>'[1]Unutilised grants'!N673</f>
        <v>50590066.420000002</v>
      </c>
      <c r="DI6" s="48">
        <f>DH6</f>
        <v>50590066.420000002</v>
      </c>
      <c r="DJ6" s="47">
        <f>+'[1]Unutilised grants'!N685</f>
        <v>50590066.420000002</v>
      </c>
      <c r="DK6" s="48">
        <f>DJ6</f>
        <v>50590066.420000002</v>
      </c>
      <c r="DL6" s="47">
        <f>'[1]Unutilised grants'!N697</f>
        <v>59639616.489999995</v>
      </c>
      <c r="DM6" s="48">
        <f>DL6</f>
        <v>59639616.489999995</v>
      </c>
      <c r="DN6" s="47">
        <f>'[1]Unutilised grants'!N710</f>
        <v>76059380.599999994</v>
      </c>
      <c r="DO6" s="48">
        <f>DN6</f>
        <v>76059380.599999994</v>
      </c>
      <c r="DP6" s="47">
        <f>'[1]Unutilised grants'!N721</f>
        <v>62123231.251699992</v>
      </c>
      <c r="DQ6" s="48">
        <f>DP6</f>
        <v>62123231.251699992</v>
      </c>
      <c r="DR6" s="47">
        <f>'[1]Unutilised grants'!N734</f>
        <v>35771431.841699995</v>
      </c>
      <c r="DS6" s="48">
        <f>DR6</f>
        <v>35771431.841699995</v>
      </c>
      <c r="DT6" s="47">
        <f>'[1]Unutilised grants'!N746</f>
        <v>82094023.745199993</v>
      </c>
      <c r="DU6" s="48">
        <f>DT6</f>
        <v>82094023.745199993</v>
      </c>
      <c r="DV6" s="47">
        <f>'[1]Unutilised grants'!N760</f>
        <v>66647457.88673199</v>
      </c>
      <c r="DW6" s="48">
        <f>DV6</f>
        <v>66647457.88673199</v>
      </c>
      <c r="DX6" s="47">
        <f>+'[1]Unutilised grants'!N774</f>
        <v>60518871.79999999</v>
      </c>
      <c r="DY6" s="48">
        <f>DX6</f>
        <v>60518871.79999999</v>
      </c>
      <c r="DZ6" s="47">
        <f>'[1]Unutilised grants'!N787</f>
        <v>51888941.91441799</v>
      </c>
      <c r="EA6" s="48">
        <f>DZ6</f>
        <v>51888941.91441799</v>
      </c>
      <c r="EB6" s="47">
        <f>'[1]Unutilised grants'!N798</f>
        <v>28775000.344007999</v>
      </c>
      <c r="EC6" s="48">
        <f>EB6</f>
        <v>28775000.344007999</v>
      </c>
      <c r="ED6" s="47">
        <f>'[1]Unutilised grants'!N812</f>
        <v>60414223.57</v>
      </c>
      <c r="EE6" s="48">
        <f>ED6</f>
        <v>60414223.57</v>
      </c>
      <c r="EF6" s="47">
        <f>'[1]Unutilised grants'!N824</f>
        <v>40753023.583198003</v>
      </c>
      <c r="EG6" s="48">
        <f>EF6</f>
        <v>40753023.583198003</v>
      </c>
      <c r="EH6" s="47">
        <f>'[1]Unutilised grants'!N835</f>
        <v>18682082.597297989</v>
      </c>
      <c r="EI6" s="48">
        <f>EH6</f>
        <v>18682082.597297989</v>
      </c>
      <c r="EJ6" s="47">
        <f>'[1]Unutilised grants'!N847</f>
        <v>52938986.028399996</v>
      </c>
      <c r="EK6" s="48">
        <f>EJ6</f>
        <v>52938986.028399996</v>
      </c>
      <c r="EL6" s="47">
        <f>'[1]Unutilised grants'!N858</f>
        <v>40334167.669164002</v>
      </c>
      <c r="EM6" s="48">
        <f>EL6</f>
        <v>40334167.669164002</v>
      </c>
      <c r="EN6" s="47">
        <f>'[1]Unutilised grants'!N870</f>
        <v>29490967.485268001</v>
      </c>
      <c r="EO6" s="48">
        <f>EN6</f>
        <v>29490967.485268001</v>
      </c>
      <c r="EP6" s="47">
        <f>'[1]Unutilised grants'!N881</f>
        <v>6709678.090198</v>
      </c>
      <c r="EQ6" s="48">
        <f>EP6</f>
        <v>6709678.090198</v>
      </c>
      <c r="ER6" s="47">
        <f>'[1]Unutilised grants'!N894</f>
        <v>59844348.36936</v>
      </c>
      <c r="ES6" s="48">
        <f>ER6</f>
        <v>59844348.36936</v>
      </c>
      <c r="ET6" s="47">
        <f>'[1]Unutilised grants'!N905</f>
        <v>53352553.517520003</v>
      </c>
      <c r="EU6" s="48">
        <f>ET6</f>
        <v>53352553.517520003</v>
      </c>
      <c r="EV6" s="47">
        <f>'[1]Unutilised grants'!N917</f>
        <v>38844383.011904001</v>
      </c>
      <c r="EW6" s="48">
        <f>EV6</f>
        <v>38844383.011904001</v>
      </c>
      <c r="EX6" s="47">
        <f>'[1]Unutilised grants'!N928</f>
        <v>49644799.792432003</v>
      </c>
      <c r="EY6" s="48">
        <f>EX6</f>
        <v>49644799.792432003</v>
      </c>
      <c r="EZ6" s="47">
        <f>'[1]Unutilised grants'!N939</f>
        <v>37873940.397615999</v>
      </c>
      <c r="FA6" s="48">
        <f>EZ6</f>
        <v>37873940.397615999</v>
      </c>
      <c r="FB6" s="47">
        <f>'[1]Unutilised grants'!N950</f>
        <v>53732123.571791992</v>
      </c>
      <c r="FC6" s="48">
        <f>FB6</f>
        <v>53732123.571791992</v>
      </c>
      <c r="FD6" s="44"/>
      <c r="FE6" s="44"/>
      <c r="FF6" s="44"/>
      <c r="FG6" s="44"/>
      <c r="FH6" s="44"/>
      <c r="FI6" s="44"/>
      <c r="FJ6" s="44"/>
      <c r="FK6" s="44"/>
      <c r="FL6" s="44"/>
      <c r="FM6" s="44"/>
    </row>
    <row r="7" spans="1:169" x14ac:dyDescent="0.2">
      <c r="A7" s="50" t="s">
        <v>90</v>
      </c>
      <c r="B7" s="47">
        <f>+'[1]Consumer deposits'!N29</f>
        <v>4224718.32</v>
      </c>
      <c r="C7" s="48">
        <f t="shared" ref="C7:C16" si="0">B7</f>
        <v>4224718.32</v>
      </c>
      <c r="D7" s="47">
        <f>+'[1]Consumer deposits'!C61</f>
        <v>4267184.32</v>
      </c>
      <c r="E7" s="48">
        <f t="shared" ref="E7:E16" si="1">D7</f>
        <v>4267184.32</v>
      </c>
      <c r="F7" s="47">
        <f>+'[1]Consumer deposits'!D61</f>
        <v>4264898.04</v>
      </c>
      <c r="G7" s="48">
        <f t="shared" ref="G7:G16" si="2">F7</f>
        <v>4264898.04</v>
      </c>
      <c r="H7" s="47">
        <f>+'[1]Consumer deposits'!E61</f>
        <v>4285027.49</v>
      </c>
      <c r="I7" s="48">
        <f t="shared" ref="I7:I16" si="3">H7</f>
        <v>4285027.49</v>
      </c>
      <c r="J7" s="47">
        <f>+'[1]Consumer deposits'!F61</f>
        <v>4292224.54</v>
      </c>
      <c r="K7" s="48">
        <f t="shared" ref="K7:K16" si="4">J7</f>
        <v>4292224.54</v>
      </c>
      <c r="L7" s="47">
        <f>+'[1]Consumer deposits'!G61</f>
        <v>4347188.97</v>
      </c>
      <c r="M7" s="48">
        <f t="shared" ref="M7:M16" si="5">L7</f>
        <v>4347188.97</v>
      </c>
      <c r="N7" s="47">
        <f>+'[1]Consumer deposits'!H61</f>
        <v>4363363.9000000004</v>
      </c>
      <c r="O7" s="48">
        <f t="shared" ref="O7:O16" si="6">N7</f>
        <v>4363363.9000000004</v>
      </c>
      <c r="P7" s="47">
        <f>+'[1]Consumer deposits'!I61</f>
        <v>4366202.96</v>
      </c>
      <c r="Q7" s="48">
        <f t="shared" ref="Q7:Q16" si="7">P7</f>
        <v>4366202.96</v>
      </c>
      <c r="R7" s="47">
        <f>+'[1]Consumer deposits'!J61</f>
        <v>4402517.46</v>
      </c>
      <c r="S7" s="48">
        <f t="shared" ref="S7:S16" si="8">R7</f>
        <v>4402517.46</v>
      </c>
      <c r="T7" s="47">
        <f>+'[1]Consumer deposits'!K61</f>
        <v>4439131.66</v>
      </c>
      <c r="U7" s="48">
        <f t="shared" ref="U7:U16" si="9">T7</f>
        <v>4439131.66</v>
      </c>
      <c r="V7" s="47">
        <f>+'[1]Consumer deposits'!L61</f>
        <v>4441481.66</v>
      </c>
      <c r="W7" s="48">
        <f t="shared" ref="W7:W16" si="10">V7</f>
        <v>4441481.66</v>
      </c>
      <c r="X7" s="47">
        <f>+'[1]Consumer deposits'!M61</f>
        <v>4462371.4000000004</v>
      </c>
      <c r="Y7" s="48">
        <f t="shared" ref="Y7:Y16" si="11">X7</f>
        <v>4462371.4000000004</v>
      </c>
      <c r="Z7" s="47">
        <v>3680515</v>
      </c>
      <c r="AA7" s="48">
        <f>Z7</f>
        <v>3680515</v>
      </c>
      <c r="AB7" s="47">
        <f>+'[1]Consumer deposits'!C92</f>
        <v>4590818.6199999992</v>
      </c>
      <c r="AC7" s="48">
        <f>AB7</f>
        <v>4590818.6199999992</v>
      </c>
      <c r="AD7" s="47">
        <f>+'[1]Consumer deposits'!D92</f>
        <v>4624672.6199999992</v>
      </c>
      <c r="AE7" s="48">
        <f>AD7</f>
        <v>4624672.6199999992</v>
      </c>
      <c r="AF7" s="47">
        <f>+'[1]Consumer deposits'!E92</f>
        <v>4656737.7899999991</v>
      </c>
      <c r="AG7" s="48">
        <f>AF7</f>
        <v>4656737.7899999991</v>
      </c>
      <c r="AH7" s="47">
        <f>+'[1]Consumer deposits'!F92</f>
        <v>4704304.7899999991</v>
      </c>
      <c r="AI7" s="48">
        <f>AH7</f>
        <v>4704304.7899999991</v>
      </c>
      <c r="AJ7" s="47">
        <f>+'[1]Consumer deposits'!G92</f>
        <v>4709828.3899999987</v>
      </c>
      <c r="AK7" s="48">
        <f>AJ7</f>
        <v>4709828.3899999987</v>
      </c>
      <c r="AL7" s="47">
        <f>+'[1]Consumer deposits'!H92</f>
        <v>4693717.7899999991</v>
      </c>
      <c r="AM7" s="48">
        <f>AL7</f>
        <v>4693717.7899999991</v>
      </c>
      <c r="AN7" s="47">
        <f>+'[1]Consumer deposits'!I92</f>
        <v>4701041.7899999991</v>
      </c>
      <c r="AO7" s="48">
        <f>AN7</f>
        <v>4701041.7899999991</v>
      </c>
      <c r="AP7" s="47">
        <f>+'[1]Consumer deposits'!J92</f>
        <v>4697220.7899999991</v>
      </c>
      <c r="AQ7" s="48">
        <f>AP7</f>
        <v>4697220.7899999991</v>
      </c>
      <c r="AR7" s="47">
        <f>+'[1]Consumer deposits'!K92</f>
        <v>4727786.7899999991</v>
      </c>
      <c r="AS7" s="48">
        <f>AR7</f>
        <v>4727786.7899999991</v>
      </c>
      <c r="AT7" s="47">
        <f>+'[1]Consumer deposits'!L92</f>
        <v>4789752.7899999991</v>
      </c>
      <c r="AU7" s="48">
        <f>AT7</f>
        <v>4789752.7899999991</v>
      </c>
      <c r="AV7" s="47">
        <f>+'[1]Consumer deposits'!M92</f>
        <v>4789582.7899999991</v>
      </c>
      <c r="AW7" s="48">
        <f>AV7</f>
        <v>4789582.7899999991</v>
      </c>
      <c r="AX7" s="47">
        <f>+'[1]Consumer deposits'!N92</f>
        <v>4176589.4200000004</v>
      </c>
      <c r="AY7" s="48">
        <f>AX7</f>
        <v>4176589.4200000004</v>
      </c>
      <c r="AZ7" s="47">
        <f>'[1]Consumer deposits'!C125</f>
        <v>4212634.87</v>
      </c>
      <c r="BA7" s="48">
        <f>AZ7</f>
        <v>4212634.87</v>
      </c>
      <c r="BB7" s="47">
        <f>+'[1]Consumer deposits'!D125</f>
        <v>4232705</v>
      </c>
      <c r="BC7" s="48">
        <f>BB7</f>
        <v>4232705</v>
      </c>
      <c r="BD7" s="47">
        <f>'[1]Consumer deposits'!E125</f>
        <v>4241177.87</v>
      </c>
      <c r="BE7" s="48">
        <f>BD7</f>
        <v>4241177.87</v>
      </c>
      <c r="BF7" s="47">
        <f>+'[1]Consumer deposits'!F125</f>
        <v>4251331</v>
      </c>
      <c r="BG7" s="48">
        <f>BF7</f>
        <v>4251331</v>
      </c>
      <c r="BH7" s="47">
        <f>+'[1]Consumer deposits'!G125</f>
        <v>4267831</v>
      </c>
      <c r="BI7" s="48">
        <f>BH7</f>
        <v>4267831</v>
      </c>
      <c r="BJ7" s="47">
        <f>+'[1]Consumer deposits'!H125</f>
        <v>4274431</v>
      </c>
      <c r="BK7" s="48">
        <f>BJ7</f>
        <v>4274431</v>
      </c>
      <c r="BL7" s="47">
        <f>+'[1]Consumer deposits'!I125</f>
        <v>4260936</v>
      </c>
      <c r="BM7" s="48">
        <f>BL7</f>
        <v>4260936</v>
      </c>
      <c r="BN7" s="47">
        <f>+'[1]Consumer deposits'!J125</f>
        <v>4267436</v>
      </c>
      <c r="BO7" s="48">
        <f>BN7</f>
        <v>4267436</v>
      </c>
      <c r="BP7" s="47">
        <f>+'[1]Consumer deposits'!K125</f>
        <v>4283436</v>
      </c>
      <c r="BQ7" s="48">
        <f>BP7</f>
        <v>4283436</v>
      </c>
      <c r="BR7" s="47">
        <f>+'[1]Consumer deposits'!L125</f>
        <v>4294436</v>
      </c>
      <c r="BS7" s="48">
        <f>BR7</f>
        <v>4294436</v>
      </c>
      <c r="BT7" s="47">
        <f>'[1]Consumer deposits'!M125</f>
        <v>4301486</v>
      </c>
      <c r="BU7" s="48">
        <f>BT7</f>
        <v>4301486</v>
      </c>
      <c r="BV7" s="47">
        <f>+'[1]Consumer deposits'!N125</f>
        <v>4312486</v>
      </c>
      <c r="BW7" s="48">
        <f>BV7</f>
        <v>4312486</v>
      </c>
      <c r="BX7" s="47">
        <f>'[1]Consumer deposits'!C155</f>
        <v>4322055</v>
      </c>
      <c r="BY7" s="48">
        <f>BX7</f>
        <v>4322055</v>
      </c>
      <c r="BZ7" s="47">
        <f>'[1]Consumer deposits'!D155</f>
        <v>4563585</v>
      </c>
      <c r="CA7" s="48">
        <f>BZ7</f>
        <v>4563585</v>
      </c>
      <c r="CB7" s="47">
        <f>+'[1]Consumer deposits'!E155</f>
        <v>4570685</v>
      </c>
      <c r="CC7" s="48">
        <f>CB7</f>
        <v>4570685</v>
      </c>
      <c r="CD7" s="47">
        <f>+'[1]Consumer deposits'!F155</f>
        <v>4028102.76</v>
      </c>
      <c r="CE7" s="48">
        <f>CD7</f>
        <v>4028102.76</v>
      </c>
      <c r="CF7" s="47">
        <f>'[1]Consumer deposits'!G155</f>
        <v>4630031.84</v>
      </c>
      <c r="CG7" s="48">
        <f>CF7</f>
        <v>4630031.84</v>
      </c>
      <c r="CH7" s="47">
        <f>'[1]Consumer deposits'!H155</f>
        <v>4627795.71</v>
      </c>
      <c r="CI7" s="48">
        <f>CH7</f>
        <v>4627795.71</v>
      </c>
      <c r="CJ7" s="47">
        <f>'[1]Consumer deposits'!I155</f>
        <v>4644998.71</v>
      </c>
      <c r="CK7" s="48">
        <f>CJ7</f>
        <v>4644998.71</v>
      </c>
      <c r="CL7" s="47">
        <f>'[1]Consumer deposits'!J155</f>
        <v>4460117.2699999996</v>
      </c>
      <c r="CM7" s="48">
        <f>CL7</f>
        <v>4460117.2699999996</v>
      </c>
      <c r="CN7" s="47">
        <f>'[1]Consumer deposits'!K155</f>
        <v>4429062.8499999996</v>
      </c>
      <c r="CO7" s="48">
        <f>CN7</f>
        <v>4429062.8499999996</v>
      </c>
      <c r="CP7" s="47">
        <f>'[1]Consumer deposits'!L155</f>
        <v>4429933.2699999996</v>
      </c>
      <c r="CQ7" s="48">
        <f>CP7</f>
        <v>4429933.2699999996</v>
      </c>
      <c r="CR7" s="47">
        <f>'[1]Consumer deposits'!M155</f>
        <v>4703916.1399999997</v>
      </c>
      <c r="CS7" s="48">
        <f>CR7</f>
        <v>4703916.1399999997</v>
      </c>
      <c r="CT7" s="47">
        <f>'[1]Consumer deposits'!N155</f>
        <v>4638892.84</v>
      </c>
      <c r="CU7" s="48">
        <f>CT7</f>
        <v>4638892.84</v>
      </c>
      <c r="CV7" s="47">
        <f>'[1]Consumer deposits'!C190</f>
        <v>4729108</v>
      </c>
      <c r="CW7" s="48">
        <f>CV7</f>
        <v>4729108</v>
      </c>
      <c r="CX7" s="47">
        <f>'[1]Consumer deposits'!D190</f>
        <v>4738688</v>
      </c>
      <c r="CY7" s="48">
        <f>CX7</f>
        <v>4738688</v>
      </c>
      <c r="CZ7" s="47">
        <f>'[1]Consumer deposits'!E190</f>
        <v>4751095.0900000008</v>
      </c>
      <c r="DA7" s="48">
        <f>CZ7</f>
        <v>4751095.0900000008</v>
      </c>
      <c r="DB7" s="47">
        <f>+'[1]Consumer deposits'!F190</f>
        <v>4769640.1100000003</v>
      </c>
      <c r="DC7" s="48">
        <f>DB7</f>
        <v>4769640.1100000003</v>
      </c>
      <c r="DD7" s="47">
        <f>'[1]Consumer deposits'!G190</f>
        <v>4785385.1100000003</v>
      </c>
      <c r="DE7" s="48">
        <f>DD7</f>
        <v>4785385.1100000003</v>
      </c>
      <c r="DF7" s="47">
        <f>'[1]Consumer deposits'!H190</f>
        <v>4781411.9999999991</v>
      </c>
      <c r="DG7" s="48">
        <f>DF7</f>
        <v>4781411.9999999991</v>
      </c>
      <c r="DH7" s="47">
        <f>'[1]Consumer deposits'!I190</f>
        <v>4798329.8</v>
      </c>
      <c r="DI7" s="48">
        <f>DH7</f>
        <v>4798329.8</v>
      </c>
      <c r="DJ7" s="47">
        <f>+'[1]Consumer deposits'!J190</f>
        <v>4846234.8999999994</v>
      </c>
      <c r="DK7" s="48">
        <f>DJ7</f>
        <v>4846234.8999999994</v>
      </c>
      <c r="DL7" s="47">
        <f>'[1]Consumer deposits'!K190</f>
        <v>4855334.8999999994</v>
      </c>
      <c r="DM7" s="48">
        <f>DL7</f>
        <v>4855334.8999999994</v>
      </c>
      <c r="DN7" s="47">
        <f>'[1]Consumer deposits'!L190</f>
        <v>4863334.8999999994</v>
      </c>
      <c r="DO7" s="48">
        <f>DN7</f>
        <v>4863334.8999999994</v>
      </c>
      <c r="DP7" s="47">
        <f>'[1]Consumer deposits'!M190</f>
        <v>4635842.84</v>
      </c>
      <c r="DQ7" s="48">
        <f>DP7</f>
        <v>4635842.84</v>
      </c>
      <c r="DR7" s="47">
        <f>'[1]Consumer deposits'!N190</f>
        <v>4635842.84</v>
      </c>
      <c r="DS7" s="48">
        <f>DR7</f>
        <v>4635842.84</v>
      </c>
      <c r="DT7" s="47">
        <f>'[1]Consumer deposits'!C227</f>
        <v>4835122.07</v>
      </c>
      <c r="DU7" s="48">
        <f>DT7</f>
        <v>4835122.07</v>
      </c>
      <c r="DV7" s="47">
        <f>'[1]Consumer deposits'!D227</f>
        <v>4872027.07</v>
      </c>
      <c r="DW7" s="48">
        <f>DV7</f>
        <v>4872027.07</v>
      </c>
      <c r="DX7" s="47">
        <f>'[1]Consumer deposits'!E227</f>
        <v>4889727.37</v>
      </c>
      <c r="DY7" s="48">
        <f>DX7</f>
        <v>4889727.37</v>
      </c>
      <c r="DZ7" s="47">
        <f>'[1]Consumer deposits'!F227</f>
        <v>4923893.37</v>
      </c>
      <c r="EA7" s="48">
        <f>DZ7</f>
        <v>4923893.37</v>
      </c>
      <c r="EB7" s="47">
        <f>'[1]Consumer deposits'!G227</f>
        <v>4933577.09</v>
      </c>
      <c r="EC7" s="48">
        <f>EB7</f>
        <v>4933577.09</v>
      </c>
      <c r="ED7" s="47">
        <f>'[1]Consumer deposits'!H227</f>
        <v>4929996.09</v>
      </c>
      <c r="EE7" s="48">
        <f>ED7</f>
        <v>4929996.09</v>
      </c>
      <c r="EF7" s="47">
        <f>'[1]Consumer deposits'!I227</f>
        <v>4971438.09</v>
      </c>
      <c r="EG7" s="48">
        <f>EF7</f>
        <v>4971438.09</v>
      </c>
      <c r="EH7" s="47">
        <f>'[1]Consumer deposits'!J227</f>
        <v>4965269.09</v>
      </c>
      <c r="EI7" s="48">
        <f>EH7</f>
        <v>4965269.09</v>
      </c>
      <c r="EJ7" s="47">
        <f>'[1]Consumer deposits'!K227</f>
        <v>4966172.75</v>
      </c>
      <c r="EK7" s="48">
        <f>EJ7</f>
        <v>4966172.75</v>
      </c>
      <c r="EL7" s="47">
        <f>'[1]Consumer deposits'!L227</f>
        <v>4961357.75</v>
      </c>
      <c r="EM7" s="48">
        <f>EL7</f>
        <v>4961357.75</v>
      </c>
      <c r="EN7" s="47">
        <f>'[1]Consumer deposits'!M227</f>
        <v>4990515.75</v>
      </c>
      <c r="EO7" s="48">
        <f>EN7</f>
        <v>4990515.75</v>
      </c>
      <c r="EP7" s="47">
        <f>'[1]Consumer deposits'!N227</f>
        <v>5001948.75</v>
      </c>
      <c r="EQ7" s="48">
        <f>EP7</f>
        <v>5001948.75</v>
      </c>
      <c r="ER7" s="47">
        <f>'[1]Consumer deposits'!C264</f>
        <v>5036541.25</v>
      </c>
      <c r="ES7" s="48">
        <f>ER7</f>
        <v>5036541.25</v>
      </c>
      <c r="ET7" s="47">
        <f>'[1]Consumer deposits'!D264</f>
        <v>5079432.75</v>
      </c>
      <c r="EU7" s="48">
        <f>ET7</f>
        <v>5079432.75</v>
      </c>
      <c r="EV7" s="47">
        <f>'[1]Consumer deposits'!E264</f>
        <v>5133446.25</v>
      </c>
      <c r="EW7" s="48">
        <f>EV7</f>
        <v>5133446.25</v>
      </c>
      <c r="EX7" s="47">
        <f>'[1]Consumer deposits'!F264</f>
        <v>5185604.25</v>
      </c>
      <c r="EY7" s="48">
        <f>EX7</f>
        <v>5185604.25</v>
      </c>
      <c r="EZ7" s="47">
        <f>'[1]Consumer deposits'!G264</f>
        <v>5196627.25</v>
      </c>
      <c r="FA7" s="48">
        <f>EZ7</f>
        <v>5196627.25</v>
      </c>
      <c r="FB7" s="47">
        <f>'[1]Consumer deposits'!H264</f>
        <v>5156761.75</v>
      </c>
      <c r="FC7" s="48">
        <f>FB7</f>
        <v>5156761.75</v>
      </c>
      <c r="FD7" s="44"/>
      <c r="FE7" s="44"/>
      <c r="FF7" s="44"/>
      <c r="FG7" s="44"/>
      <c r="FH7" s="44"/>
      <c r="FI7" s="44"/>
      <c r="FJ7" s="44"/>
      <c r="FK7" s="44"/>
      <c r="FL7" s="44"/>
      <c r="FM7" s="44"/>
    </row>
    <row r="8" spans="1:169" x14ac:dyDescent="0.2">
      <c r="A8" s="50" t="s">
        <v>91</v>
      </c>
      <c r="B8" s="49" t="e">
        <f>+#REF!+#REF!</f>
        <v>#REF!</v>
      </c>
      <c r="C8" s="48" t="e">
        <f t="shared" si="0"/>
        <v>#REF!</v>
      </c>
      <c r="D8" s="49" t="e">
        <f>+#REF!</f>
        <v>#REF!</v>
      </c>
      <c r="E8" s="48" t="e">
        <f t="shared" si="1"/>
        <v>#REF!</v>
      </c>
      <c r="F8" s="49" t="e">
        <f>+#REF!</f>
        <v>#REF!</v>
      </c>
      <c r="G8" s="48" t="e">
        <f t="shared" si="2"/>
        <v>#REF!</v>
      </c>
      <c r="H8" s="49" t="e">
        <f>+#REF!</f>
        <v>#REF!</v>
      </c>
      <c r="I8" s="48" t="e">
        <f t="shared" si="3"/>
        <v>#REF!</v>
      </c>
      <c r="J8" s="49" t="e">
        <f>+#REF!</f>
        <v>#REF!</v>
      </c>
      <c r="K8" s="48" t="e">
        <f t="shared" si="4"/>
        <v>#REF!</v>
      </c>
      <c r="L8" s="49" t="e">
        <f>+#REF!</f>
        <v>#REF!</v>
      </c>
      <c r="M8" s="48" t="e">
        <f t="shared" si="5"/>
        <v>#REF!</v>
      </c>
      <c r="N8" s="49" t="e">
        <f>+#REF!</f>
        <v>#REF!</v>
      </c>
      <c r="O8" s="48" t="e">
        <f t="shared" si="6"/>
        <v>#REF!</v>
      </c>
      <c r="P8" s="49" t="e">
        <f>+#REF!</f>
        <v>#REF!</v>
      </c>
      <c r="Q8" s="48" t="e">
        <f t="shared" si="7"/>
        <v>#REF!</v>
      </c>
      <c r="R8" s="49" t="e">
        <f>+#REF!</f>
        <v>#REF!</v>
      </c>
      <c r="S8" s="48" t="e">
        <f t="shared" si="8"/>
        <v>#REF!</v>
      </c>
      <c r="T8" s="49" t="e">
        <f>+#REF!</f>
        <v>#REF!</v>
      </c>
      <c r="U8" s="48" t="e">
        <f t="shared" si="9"/>
        <v>#REF!</v>
      </c>
      <c r="V8" s="49" t="e">
        <f>+#REF!</f>
        <v>#REF!</v>
      </c>
      <c r="W8" s="48" t="e">
        <f t="shared" si="10"/>
        <v>#REF!</v>
      </c>
      <c r="X8" s="49">
        <v>21923602</v>
      </c>
      <c r="Y8" s="48">
        <f>X8</f>
        <v>21923602</v>
      </c>
      <c r="Z8" s="49">
        <v>22628117</v>
      </c>
      <c r="AA8" s="48">
        <v>22628117</v>
      </c>
      <c r="AB8" s="49">
        <v>21923602</v>
      </c>
      <c r="AC8" s="48">
        <f>AB8</f>
        <v>21923602</v>
      </c>
      <c r="AD8" s="49">
        <v>21923602</v>
      </c>
      <c r="AE8" s="48">
        <f>AD8</f>
        <v>21923602</v>
      </c>
      <c r="AF8" s="49">
        <v>21923602</v>
      </c>
      <c r="AG8" s="48">
        <f>AF8</f>
        <v>21923602</v>
      </c>
      <c r="AH8" s="49">
        <v>16621163</v>
      </c>
      <c r="AI8" s="48">
        <f>AH8</f>
        <v>16621163</v>
      </c>
      <c r="AJ8" s="49">
        <v>946806</v>
      </c>
      <c r="AK8" s="48">
        <f>AJ8</f>
        <v>946806</v>
      </c>
      <c r="AL8" s="49">
        <v>946806</v>
      </c>
      <c r="AM8" s="48">
        <f>AL8</f>
        <v>946806</v>
      </c>
      <c r="AN8" s="49">
        <v>16438108</v>
      </c>
      <c r="AO8" s="48">
        <f>AN8</f>
        <v>16438108</v>
      </c>
      <c r="AP8" s="49">
        <v>16438108</v>
      </c>
      <c r="AQ8" s="48">
        <f>AP8</f>
        <v>16438108</v>
      </c>
      <c r="AR8" s="49">
        <v>17199997</v>
      </c>
      <c r="AS8" s="48">
        <f>AR8</f>
        <v>17199997</v>
      </c>
      <c r="AT8" s="49">
        <v>17199997</v>
      </c>
      <c r="AU8" s="48">
        <f>AT8</f>
        <v>17199997</v>
      </c>
      <c r="AV8" s="49">
        <v>17199997</v>
      </c>
      <c r="AW8" s="48">
        <f>AV8</f>
        <v>17199997</v>
      </c>
      <c r="AX8" s="49">
        <v>17199997</v>
      </c>
      <c r="AY8" s="48">
        <f>AX8</f>
        <v>17199997</v>
      </c>
      <c r="AZ8" s="49">
        <v>17199997</v>
      </c>
      <c r="BA8" s="48">
        <f>AZ8</f>
        <v>17199997</v>
      </c>
      <c r="BB8" s="49">
        <v>17199997</v>
      </c>
      <c r="BC8" s="48">
        <f>BB8</f>
        <v>17199997</v>
      </c>
      <c r="BD8" s="49">
        <v>13381507</v>
      </c>
      <c r="BE8" s="48">
        <f>BD8</f>
        <v>13381507</v>
      </c>
      <c r="BF8" s="49">
        <v>13381507</v>
      </c>
      <c r="BG8" s="48">
        <f>BF8</f>
        <v>13381507</v>
      </c>
      <c r="BH8" s="49">
        <v>13381507</v>
      </c>
      <c r="BI8" s="48">
        <f>BH8</f>
        <v>13381507</v>
      </c>
      <c r="BJ8" s="49">
        <v>13381507</v>
      </c>
      <c r="BK8" s="48">
        <f>BJ8</f>
        <v>13381507</v>
      </c>
      <c r="BL8" s="49">
        <v>13381507</v>
      </c>
      <c r="BM8" s="48">
        <f>BL8</f>
        <v>13381507</v>
      </c>
      <c r="BN8" s="49">
        <v>13381507</v>
      </c>
      <c r="BO8" s="48">
        <f>BN8</f>
        <v>13381507</v>
      </c>
      <c r="BP8" s="49">
        <v>9427059</v>
      </c>
      <c r="BQ8" s="48">
        <f>BP8</f>
        <v>9427059</v>
      </c>
      <c r="BR8" s="49">
        <v>9427059</v>
      </c>
      <c r="BS8" s="48">
        <f>BR8</f>
        <v>9427059</v>
      </c>
      <c r="BT8" s="49">
        <v>9427059</v>
      </c>
      <c r="BU8" s="48">
        <f>BT8</f>
        <v>9427059</v>
      </c>
      <c r="BV8" s="49" t="e">
        <f>BW8</f>
        <v>#REF!</v>
      </c>
      <c r="BW8" s="48" t="e">
        <f>#REF!</f>
        <v>#REF!</v>
      </c>
      <c r="BX8" s="49" t="e">
        <f>#REF!</f>
        <v>#REF!</v>
      </c>
      <c r="BY8" s="48" t="e">
        <f>BX8</f>
        <v>#REF!</v>
      </c>
      <c r="BZ8" s="49" t="e">
        <f>#REF!</f>
        <v>#REF!</v>
      </c>
      <c r="CA8" s="48" t="e">
        <f>BZ8</f>
        <v>#REF!</v>
      </c>
      <c r="CB8" s="49" t="e">
        <f>+#REF!</f>
        <v>#REF!</v>
      </c>
      <c r="CC8" s="48" t="e">
        <f>CB8</f>
        <v>#REF!</v>
      </c>
      <c r="CD8" s="49">
        <v>6442210</v>
      </c>
      <c r="CE8" s="48">
        <f>CD8</f>
        <v>6442210</v>
      </c>
      <c r="CF8" s="49" t="e">
        <f>#REF!</f>
        <v>#REF!</v>
      </c>
      <c r="CG8" s="48" t="e">
        <f>CF8</f>
        <v>#REF!</v>
      </c>
      <c r="CH8" s="49" t="e">
        <f>#REF!</f>
        <v>#REF!</v>
      </c>
      <c r="CI8" s="48" t="e">
        <f>CH8</f>
        <v>#REF!</v>
      </c>
      <c r="CJ8" s="49" t="e">
        <f>#REF!</f>
        <v>#REF!</v>
      </c>
      <c r="CK8" s="48" t="e">
        <f>CJ8</f>
        <v>#REF!</v>
      </c>
      <c r="CL8" s="49" t="e">
        <f>#REF!</f>
        <v>#REF!</v>
      </c>
      <c r="CM8" s="48" t="e">
        <f>CL8</f>
        <v>#REF!</v>
      </c>
      <c r="CN8" s="49" t="e">
        <f>#REF!</f>
        <v>#REF!</v>
      </c>
      <c r="CO8" s="48" t="e">
        <f>CN8</f>
        <v>#REF!</v>
      </c>
      <c r="CP8" s="49" t="e">
        <f>#REF!</f>
        <v>#REF!</v>
      </c>
      <c r="CQ8" s="48" t="e">
        <f>CP8</f>
        <v>#REF!</v>
      </c>
      <c r="CR8" s="49" t="e">
        <f>+#REF!</f>
        <v>#REF!</v>
      </c>
      <c r="CS8" s="48" t="e">
        <f>CR8</f>
        <v>#REF!</v>
      </c>
      <c r="CT8" s="49" t="e">
        <f>#REF!</f>
        <v>#REF!</v>
      </c>
      <c r="CU8" s="48" t="e">
        <f>CT8</f>
        <v>#REF!</v>
      </c>
      <c r="CV8" s="49" t="e">
        <f>#REF!</f>
        <v>#REF!</v>
      </c>
      <c r="CW8" s="48" t="e">
        <f>CV8</f>
        <v>#REF!</v>
      </c>
      <c r="CX8" s="49" t="e">
        <f>#REF!</f>
        <v>#REF!</v>
      </c>
      <c r="CY8" s="48" t="e">
        <f>CX8</f>
        <v>#REF!</v>
      </c>
      <c r="CZ8" s="49" t="e">
        <f>#REF!</f>
        <v>#REF!</v>
      </c>
      <c r="DA8" s="48" t="e">
        <f>CZ8</f>
        <v>#REF!</v>
      </c>
      <c r="DB8" s="49" t="e">
        <f>#REF!</f>
        <v>#REF!</v>
      </c>
      <c r="DC8" s="48" t="e">
        <f>DB8</f>
        <v>#REF!</v>
      </c>
      <c r="DD8" s="49" t="e">
        <f>#REF!</f>
        <v>#REF!</v>
      </c>
      <c r="DE8" s="48" t="e">
        <f>DD8</f>
        <v>#REF!</v>
      </c>
      <c r="DF8" s="49" t="e">
        <f>#REF!</f>
        <v>#REF!</v>
      </c>
      <c r="DG8" s="48" t="e">
        <f>DF8</f>
        <v>#REF!</v>
      </c>
      <c r="DH8" s="49" t="e">
        <f>#REF!</f>
        <v>#REF!</v>
      </c>
      <c r="DI8" s="48" t="e">
        <f>DH8</f>
        <v>#REF!</v>
      </c>
      <c r="DJ8" s="49" t="e">
        <f>+#REF!</f>
        <v>#REF!</v>
      </c>
      <c r="DK8" s="48" t="e">
        <f>DJ8</f>
        <v>#REF!</v>
      </c>
      <c r="DL8" s="49" t="e">
        <f>#REF!</f>
        <v>#REF!</v>
      </c>
      <c r="DM8" s="48" t="e">
        <f>DL8</f>
        <v>#REF!</v>
      </c>
      <c r="DN8" s="49" t="e">
        <f>#REF!</f>
        <v>#REF!</v>
      </c>
      <c r="DO8" s="48" t="e">
        <f>DN8</f>
        <v>#REF!</v>
      </c>
      <c r="DP8" s="49" t="e">
        <f>#REF!</f>
        <v>#REF!</v>
      </c>
      <c r="DQ8" s="48" t="e">
        <f>DP8</f>
        <v>#REF!</v>
      </c>
      <c r="DR8" s="49" t="e">
        <f>#REF!</f>
        <v>#REF!</v>
      </c>
      <c r="DS8" s="48" t="e">
        <f>DR8</f>
        <v>#REF!</v>
      </c>
      <c r="DT8" s="49" t="e">
        <f>#REF!</f>
        <v>#REF!</v>
      </c>
      <c r="DU8" s="48" t="e">
        <f>DT8</f>
        <v>#REF!</v>
      </c>
      <c r="DV8" s="49" t="e">
        <f>#REF!</f>
        <v>#REF!</v>
      </c>
      <c r="DW8" s="48" t="e">
        <f>DV8</f>
        <v>#REF!</v>
      </c>
      <c r="DX8" s="49" t="e">
        <f>#REF!</f>
        <v>#REF!</v>
      </c>
      <c r="DY8" s="48" t="e">
        <f>DX8</f>
        <v>#REF!</v>
      </c>
      <c r="DZ8" s="49" t="e">
        <f>#REF!</f>
        <v>#REF!</v>
      </c>
      <c r="EA8" s="48" t="e">
        <f>DZ8</f>
        <v>#REF!</v>
      </c>
      <c r="EB8" s="49" t="e">
        <f>#REF!</f>
        <v>#REF!</v>
      </c>
      <c r="EC8" s="48" t="e">
        <f>EB8</f>
        <v>#REF!</v>
      </c>
      <c r="ED8" s="49" t="e">
        <f>#REF!</f>
        <v>#REF!</v>
      </c>
      <c r="EE8" s="48" t="e">
        <f>ED8</f>
        <v>#REF!</v>
      </c>
      <c r="EF8" s="49" t="e">
        <f>#REF!</f>
        <v>#REF!</v>
      </c>
      <c r="EG8" s="48" t="e">
        <f>EF8</f>
        <v>#REF!</v>
      </c>
      <c r="EH8" s="49" t="e">
        <f>#REF!</f>
        <v>#REF!</v>
      </c>
      <c r="EI8" s="48" t="e">
        <f>EH8</f>
        <v>#REF!</v>
      </c>
      <c r="EJ8" s="49" t="e">
        <f>#REF!</f>
        <v>#REF!</v>
      </c>
      <c r="EK8" s="48" t="e">
        <f>EJ8</f>
        <v>#REF!</v>
      </c>
      <c r="EL8" s="49" t="e">
        <f>#REF!</f>
        <v>#REF!</v>
      </c>
      <c r="EM8" s="48" t="e">
        <f>EL8</f>
        <v>#REF!</v>
      </c>
      <c r="EN8" s="49" t="e">
        <f>#REF!</f>
        <v>#REF!</v>
      </c>
      <c r="EO8" s="48" t="e">
        <f>EN8</f>
        <v>#REF!</v>
      </c>
      <c r="EP8" s="49">
        <f>'[1]EFF JUL 2021'!B15</f>
        <v>102884.30000002724</v>
      </c>
      <c r="EQ8" s="48">
        <f>EP8</f>
        <v>102884.30000002724</v>
      </c>
      <c r="ER8" s="49" t="e">
        <f>#REF!</f>
        <v>#REF!</v>
      </c>
      <c r="ES8" s="48" t="e">
        <f>ER8</f>
        <v>#REF!</v>
      </c>
      <c r="ET8" s="49">
        <f>'[1]EFF JUL 2021'!L6</f>
        <v>102884.30000002724</v>
      </c>
      <c r="EU8" s="48">
        <f>ET8</f>
        <v>102884.30000002724</v>
      </c>
      <c r="EV8" s="49">
        <f>'[1]EFF JUL 2021'!Q15</f>
        <v>102884.30000002724</v>
      </c>
      <c r="EW8" s="48">
        <f>EV8</f>
        <v>102884.30000002724</v>
      </c>
      <c r="EX8" s="49">
        <f>'[1]EFF JUL 2021'!V6</f>
        <v>102884.30000002724</v>
      </c>
      <c r="EY8" s="48">
        <f>EX8</f>
        <v>102884.30000002724</v>
      </c>
      <c r="EZ8" s="49">
        <f>'[1]EFF JUL 2021'!AA15</f>
        <v>102884.30000002724</v>
      </c>
      <c r="FA8" s="48">
        <f>EZ8</f>
        <v>102884.30000002724</v>
      </c>
      <c r="FB8" s="49">
        <f>'[1]EFF JUL 2021'!AF15</f>
        <v>102884.30000002724</v>
      </c>
      <c r="FC8" s="48">
        <f>FB8</f>
        <v>102884.30000002724</v>
      </c>
      <c r="FD8" s="44"/>
      <c r="FE8" s="44"/>
      <c r="FF8" s="44"/>
      <c r="FG8" s="44"/>
      <c r="FH8" s="44"/>
      <c r="FI8" s="44"/>
      <c r="FJ8" s="44"/>
      <c r="FK8" s="44"/>
      <c r="FL8" s="44"/>
      <c r="FM8" s="44"/>
    </row>
    <row r="9" spans="1:169" x14ac:dyDescent="0.2">
      <c r="A9" s="50" t="s">
        <v>92</v>
      </c>
      <c r="B9" s="49"/>
      <c r="C9" s="48"/>
      <c r="D9" s="49"/>
      <c r="E9" s="48"/>
      <c r="F9" s="49"/>
      <c r="G9" s="48"/>
      <c r="H9" s="49"/>
      <c r="I9" s="48"/>
      <c r="J9" s="49"/>
      <c r="K9" s="48"/>
      <c r="L9" s="49"/>
      <c r="M9" s="48"/>
      <c r="N9" s="49"/>
      <c r="O9" s="48"/>
      <c r="P9" s="49"/>
      <c r="Q9" s="48"/>
      <c r="R9" s="49"/>
      <c r="S9" s="48"/>
      <c r="T9" s="49"/>
      <c r="U9" s="48"/>
      <c r="V9" s="49"/>
      <c r="W9" s="48"/>
      <c r="X9" s="49"/>
      <c r="Y9" s="48">
        <v>35108732.640000001</v>
      </c>
      <c r="Z9" s="49"/>
      <c r="AA9" s="48">
        <v>30852363.142999999</v>
      </c>
      <c r="AB9" s="49"/>
      <c r="AC9" s="48">
        <v>30393225.190000001</v>
      </c>
      <c r="AD9" s="49"/>
      <c r="AE9" s="48">
        <v>27969570.579999998</v>
      </c>
      <c r="AF9" s="49"/>
      <c r="AG9" s="48">
        <v>27141757.859999999</v>
      </c>
      <c r="AH9" s="49"/>
      <c r="AI9" s="48">
        <v>31261580.329999998</v>
      </c>
      <c r="AJ9" s="49"/>
      <c r="AK9" s="48">
        <v>45666749.159999996</v>
      </c>
      <c r="AL9" s="49"/>
      <c r="AM9" s="48">
        <v>45666749.159999996</v>
      </c>
      <c r="AN9" s="49"/>
      <c r="AO9" s="48">
        <v>29479737</v>
      </c>
      <c r="AP9" s="49"/>
      <c r="AQ9" s="48">
        <v>29077968.949999999</v>
      </c>
      <c r="AR9" s="49"/>
      <c r="AS9" s="48">
        <v>28087609.400000028</v>
      </c>
      <c r="AT9" s="49"/>
      <c r="AU9" s="48">
        <v>25269088.559999999</v>
      </c>
      <c r="AV9" s="49"/>
      <c r="AW9" s="48">
        <v>22768165.960000001</v>
      </c>
      <c r="AX9" s="49"/>
      <c r="AY9" s="48">
        <v>10772770.470000029</v>
      </c>
      <c r="AZ9" s="49"/>
      <c r="BA9" s="48">
        <v>9809186.0800000001</v>
      </c>
      <c r="BB9" s="49"/>
      <c r="BC9" s="48">
        <v>9387139.9000000004</v>
      </c>
      <c r="BD9" s="49"/>
      <c r="BE9" s="48">
        <v>11868157.17</v>
      </c>
      <c r="BF9" s="49"/>
      <c r="BG9" s="48">
        <v>11788297.17</v>
      </c>
      <c r="BH9" s="49"/>
      <c r="BI9" s="48">
        <v>9993780.9299999997</v>
      </c>
      <c r="BJ9" s="49"/>
      <c r="BK9" s="48">
        <v>4884802.38</v>
      </c>
      <c r="BL9" s="49"/>
      <c r="BM9" s="48">
        <v>3092348.55</v>
      </c>
      <c r="BN9" s="49"/>
      <c r="BO9" s="48">
        <v>2737074.82</v>
      </c>
      <c r="BP9" s="49"/>
      <c r="BQ9" s="48">
        <v>6598809.1600000001</v>
      </c>
      <c r="BR9" s="49"/>
      <c r="BS9" s="48">
        <v>6598809.1600000001</v>
      </c>
      <c r="BT9" s="49"/>
      <c r="BU9" s="48">
        <v>4969152</v>
      </c>
      <c r="BV9" s="49"/>
      <c r="BW9" s="48">
        <v>0</v>
      </c>
      <c r="BX9" s="49"/>
      <c r="BY9" s="48">
        <v>0</v>
      </c>
      <c r="BZ9" s="49"/>
      <c r="CA9" s="48">
        <v>0</v>
      </c>
      <c r="CB9" s="49"/>
      <c r="CC9" s="48">
        <v>0</v>
      </c>
      <c r="CD9" s="49">
        <v>0</v>
      </c>
      <c r="CE9" s="48">
        <v>0</v>
      </c>
      <c r="CF9" s="49">
        <v>0</v>
      </c>
      <c r="CG9" s="48">
        <v>0</v>
      </c>
      <c r="CH9" s="49">
        <v>0</v>
      </c>
      <c r="CI9" s="48">
        <v>0</v>
      </c>
      <c r="CJ9" s="49">
        <v>0</v>
      </c>
      <c r="CK9" s="48">
        <v>0</v>
      </c>
      <c r="CL9" s="49">
        <v>0</v>
      </c>
      <c r="CM9" s="48">
        <v>0</v>
      </c>
      <c r="CN9" s="49">
        <v>0</v>
      </c>
      <c r="CO9" s="48">
        <v>0</v>
      </c>
      <c r="CP9" s="49">
        <v>0</v>
      </c>
      <c r="CQ9" s="48">
        <v>0</v>
      </c>
      <c r="CR9" s="49">
        <v>0</v>
      </c>
      <c r="CS9" s="48">
        <v>0</v>
      </c>
      <c r="CT9" s="49">
        <v>0</v>
      </c>
      <c r="CU9" s="48">
        <v>0</v>
      </c>
      <c r="CV9" s="49">
        <v>0</v>
      </c>
      <c r="CW9" s="48">
        <v>0</v>
      </c>
      <c r="CX9" s="49"/>
      <c r="CY9" s="48">
        <v>0</v>
      </c>
      <c r="CZ9" s="49"/>
      <c r="DA9" s="48">
        <v>0</v>
      </c>
      <c r="DB9" s="49"/>
      <c r="DC9" s="48">
        <v>0</v>
      </c>
      <c r="DD9" s="49"/>
      <c r="DE9" s="48">
        <v>0</v>
      </c>
      <c r="DF9" s="49"/>
      <c r="DG9" s="48">
        <v>0</v>
      </c>
      <c r="DH9" s="49"/>
      <c r="DI9" s="48">
        <v>0</v>
      </c>
      <c r="DJ9" s="49"/>
      <c r="DK9" s="48">
        <v>0</v>
      </c>
      <c r="DL9" s="49"/>
      <c r="DM9" s="48">
        <v>0</v>
      </c>
      <c r="DN9" s="49"/>
      <c r="DO9" s="48">
        <v>0</v>
      </c>
      <c r="DP9" s="49"/>
      <c r="DQ9" s="48">
        <v>0</v>
      </c>
      <c r="DR9" s="49"/>
      <c r="DS9" s="48">
        <v>0</v>
      </c>
      <c r="DT9" s="49"/>
      <c r="DU9" s="48">
        <v>0</v>
      </c>
      <c r="DV9" s="49"/>
      <c r="DW9" s="48">
        <v>0</v>
      </c>
      <c r="DX9" s="49"/>
      <c r="DY9" s="48">
        <v>0</v>
      </c>
      <c r="DZ9" s="49"/>
      <c r="EA9" s="48">
        <v>0</v>
      </c>
      <c r="EB9" s="49"/>
      <c r="EC9" s="48">
        <v>0</v>
      </c>
      <c r="ED9" s="49"/>
      <c r="EE9" s="48">
        <v>0</v>
      </c>
      <c r="EF9" s="49"/>
      <c r="EG9" s="48">
        <v>0</v>
      </c>
      <c r="EH9" s="49"/>
      <c r="EI9" s="48">
        <v>0</v>
      </c>
      <c r="EJ9" s="49"/>
      <c r="EK9" s="48">
        <v>0</v>
      </c>
      <c r="EL9" s="49"/>
      <c r="EM9" s="48">
        <v>0</v>
      </c>
      <c r="EN9" s="49"/>
      <c r="EO9" s="48">
        <v>0</v>
      </c>
      <c r="EP9" s="49"/>
      <c r="EQ9" s="48">
        <v>0</v>
      </c>
      <c r="ER9" s="49"/>
      <c r="ES9" s="48">
        <v>0</v>
      </c>
      <c r="ET9" s="49"/>
      <c r="EU9" s="48">
        <v>0</v>
      </c>
      <c r="EV9" s="49"/>
      <c r="EW9" s="48">
        <v>0</v>
      </c>
      <c r="EX9" s="49"/>
      <c r="EY9" s="48">
        <v>0</v>
      </c>
      <c r="EZ9" s="49"/>
      <c r="FA9" s="48">
        <v>0</v>
      </c>
      <c r="FB9" s="49"/>
      <c r="FC9" s="48">
        <v>0</v>
      </c>
      <c r="FD9" s="44"/>
      <c r="FE9" s="44"/>
      <c r="FF9" s="44"/>
      <c r="FG9" s="44"/>
      <c r="FH9" s="44"/>
      <c r="FI9" s="44"/>
      <c r="FJ9" s="44"/>
      <c r="FK9" s="44"/>
      <c r="FL9" s="44"/>
      <c r="FM9" s="44"/>
    </row>
    <row r="10" spans="1:169" x14ac:dyDescent="0.2">
      <c r="A10" s="50" t="s">
        <v>93</v>
      </c>
      <c r="B10" s="47">
        <v>14500002</v>
      </c>
      <c r="C10" s="48">
        <f t="shared" si="0"/>
        <v>14500002</v>
      </c>
      <c r="D10" s="47">
        <v>14500002</v>
      </c>
      <c r="E10" s="48">
        <f t="shared" si="1"/>
        <v>14500002</v>
      </c>
      <c r="F10" s="47">
        <v>14500002</v>
      </c>
      <c r="G10" s="48">
        <f t="shared" si="2"/>
        <v>14500002</v>
      </c>
      <c r="H10" s="47">
        <v>2416700</v>
      </c>
      <c r="I10" s="48">
        <f t="shared" si="3"/>
        <v>2416700</v>
      </c>
      <c r="J10" s="47">
        <f>2416700*2</f>
        <v>4833400</v>
      </c>
      <c r="K10" s="48">
        <f t="shared" si="4"/>
        <v>4833400</v>
      </c>
      <c r="L10" s="47">
        <f>2416700*3</f>
        <v>7250100</v>
      </c>
      <c r="M10" s="48">
        <f t="shared" si="5"/>
        <v>7250100</v>
      </c>
      <c r="N10" s="47">
        <v>9666800</v>
      </c>
      <c r="O10" s="48">
        <f t="shared" si="6"/>
        <v>9666800</v>
      </c>
      <c r="P10" s="47">
        <v>12083500</v>
      </c>
      <c r="Q10" s="48">
        <f t="shared" si="7"/>
        <v>12083500</v>
      </c>
      <c r="R10" s="47">
        <v>14500000</v>
      </c>
      <c r="S10" s="48">
        <f t="shared" si="8"/>
        <v>14500000</v>
      </c>
      <c r="T10" s="47">
        <v>2416700</v>
      </c>
      <c r="U10" s="48">
        <f t="shared" si="9"/>
        <v>2416700</v>
      </c>
      <c r="V10" s="47">
        <v>4833400</v>
      </c>
      <c r="W10" s="48">
        <f t="shared" si="10"/>
        <v>4833400</v>
      </c>
      <c r="X10" s="47">
        <v>7250100</v>
      </c>
      <c r="Y10" s="48">
        <f>X10</f>
        <v>7250100</v>
      </c>
      <c r="Z10" s="47">
        <v>9666667</v>
      </c>
      <c r="AA10" s="48">
        <f t="shared" ref="AA10:AC16" si="12">Z10</f>
        <v>9666667</v>
      </c>
      <c r="AB10" s="47">
        <v>12083500</v>
      </c>
      <c r="AC10" s="48">
        <f t="shared" si="12"/>
        <v>12083500</v>
      </c>
      <c r="AD10" s="47">
        <v>14500000</v>
      </c>
      <c r="AE10" s="48">
        <f t="shared" ref="AE10:AE16" si="13">AD10</f>
        <v>14500000</v>
      </c>
      <c r="AF10" s="47">
        <v>2416666.67</v>
      </c>
      <c r="AG10" s="48">
        <f t="shared" ref="AG10:AG16" si="14">AF10</f>
        <v>2416666.67</v>
      </c>
      <c r="AH10" s="47">
        <v>4833334</v>
      </c>
      <c r="AI10" s="48">
        <f t="shared" ref="AI10:AI16" si="15">AH10</f>
        <v>4833334</v>
      </c>
      <c r="AJ10" s="47">
        <v>7250100</v>
      </c>
      <c r="AK10" s="48">
        <f t="shared" ref="AK10:AK16" si="16">AJ10</f>
        <v>7250100</v>
      </c>
      <c r="AL10" s="47">
        <v>9666800</v>
      </c>
      <c r="AM10" s="48">
        <f t="shared" ref="AM10:AM16" si="17">AL10</f>
        <v>9666800</v>
      </c>
      <c r="AN10" s="47">
        <v>12083500</v>
      </c>
      <c r="AO10" s="48">
        <f t="shared" ref="AO10:AO16" si="18">AN10</f>
        <v>12083500</v>
      </c>
      <c r="AP10" s="47">
        <v>14500000</v>
      </c>
      <c r="AQ10" s="48">
        <f t="shared" ref="AQ10:AQ16" si="19">AP10</f>
        <v>14500000</v>
      </c>
      <c r="AR10" s="47">
        <v>2416700</v>
      </c>
      <c r="AS10" s="48">
        <f t="shared" ref="AS10:AS16" si="20">AR10</f>
        <v>2416700</v>
      </c>
      <c r="AT10" s="47">
        <v>4833400</v>
      </c>
      <c r="AU10" s="48">
        <f t="shared" ref="AU10:AU16" si="21">AT10</f>
        <v>4833400</v>
      </c>
      <c r="AV10" s="47">
        <v>7250100</v>
      </c>
      <c r="AW10" s="48">
        <f t="shared" ref="AW10:AW16" si="22">AV10</f>
        <v>7250100</v>
      </c>
      <c r="AX10" s="47">
        <v>9666800</v>
      </c>
      <c r="AY10" s="48">
        <f t="shared" ref="AY10:AY16" si="23">AX10</f>
        <v>9666800</v>
      </c>
      <c r="AZ10" s="47">
        <v>12083500</v>
      </c>
      <c r="BA10" s="48">
        <f t="shared" ref="BA10:BA16" si="24">AZ10</f>
        <v>12083500</v>
      </c>
      <c r="BB10" s="47">
        <v>14500200</v>
      </c>
      <c r="BC10" s="48">
        <f t="shared" ref="BC10:BC16" si="25">BB10</f>
        <v>14500200</v>
      </c>
      <c r="BD10" s="47">
        <v>2416700</v>
      </c>
      <c r="BE10" s="48">
        <f t="shared" ref="BE10:BE16" si="26">BD10</f>
        <v>2416700</v>
      </c>
      <c r="BF10" s="47">
        <f>2416700+2416700</f>
        <v>4833400</v>
      </c>
      <c r="BG10" s="48">
        <f t="shared" ref="BG10:BG16" si="27">BF10</f>
        <v>4833400</v>
      </c>
      <c r="BH10" s="47">
        <f>2416700+2416700+2416700</f>
        <v>7250100</v>
      </c>
      <c r="BI10" s="48">
        <f t="shared" ref="BI10:BI16" si="28">BH10</f>
        <v>7250100</v>
      </c>
      <c r="BJ10" s="47">
        <v>9666800</v>
      </c>
      <c r="BK10" s="48">
        <f t="shared" ref="BK10:BK16" si="29">BJ10</f>
        <v>9666800</v>
      </c>
      <c r="BL10" s="47">
        <v>12083500</v>
      </c>
      <c r="BM10" s="48">
        <f t="shared" ref="BM10:BM16" si="30">BL10</f>
        <v>12083500</v>
      </c>
      <c r="BN10" s="47">
        <v>14500000</v>
      </c>
      <c r="BO10" s="48">
        <f t="shared" ref="BO10:BO16" si="31">BN10</f>
        <v>14500000</v>
      </c>
      <c r="BP10" s="47">
        <v>2416700</v>
      </c>
      <c r="BQ10" s="48">
        <f t="shared" ref="BQ10:BQ16" si="32">BP10</f>
        <v>2416700</v>
      </c>
      <c r="BR10" s="47">
        <f>2416700*2</f>
        <v>4833400</v>
      </c>
      <c r="BS10" s="48">
        <f t="shared" ref="BS10:BS16" si="33">BR10</f>
        <v>4833400</v>
      </c>
      <c r="BT10" s="47">
        <f>2416700*3</f>
        <v>7250100</v>
      </c>
      <c r="BU10" s="48">
        <f t="shared" ref="BU10:BU16" si="34">BT10</f>
        <v>7250100</v>
      </c>
      <c r="BV10" s="47">
        <f>2416700*4</f>
        <v>9666800</v>
      </c>
      <c r="BW10" s="48">
        <f t="shared" ref="BW10:BW16" si="35">BV10</f>
        <v>9666800</v>
      </c>
      <c r="BX10" s="47">
        <f>2106455.09*5</f>
        <v>10532275.449999999</v>
      </c>
      <c r="BY10" s="48">
        <f t="shared" ref="BY10:BY16" si="36">BX10</f>
        <v>10532275.449999999</v>
      </c>
      <c r="BZ10" s="47">
        <v>12638730</v>
      </c>
      <c r="CA10" s="48">
        <f t="shared" ref="CA10:CA16" si="37">BZ10</f>
        <v>12638730</v>
      </c>
      <c r="CB10" s="47">
        <v>2106455</v>
      </c>
      <c r="CC10" s="48">
        <f t="shared" ref="CC10:CC16" si="38">CB10</f>
        <v>2106455</v>
      </c>
      <c r="CD10" s="47">
        <v>2106455</v>
      </c>
      <c r="CE10" s="48">
        <f t="shared" ref="CE10:CE16" si="39">CD10</f>
        <v>2106455</v>
      </c>
      <c r="CF10" s="47">
        <v>4212910</v>
      </c>
      <c r="CG10" s="48">
        <f t="shared" ref="CG10:CG16" si="40">CF10</f>
        <v>4212910</v>
      </c>
      <c r="CH10" s="47">
        <v>6319365</v>
      </c>
      <c r="CI10" s="48">
        <f t="shared" ref="CI10:CI16" si="41">CH10</f>
        <v>6319365</v>
      </c>
      <c r="CJ10" s="47">
        <v>8425820</v>
      </c>
      <c r="CK10" s="48">
        <f t="shared" ref="CK10:CK16" si="42">CJ10</f>
        <v>8425820</v>
      </c>
      <c r="CL10" s="47">
        <v>12638730</v>
      </c>
      <c r="CM10" s="48">
        <f t="shared" ref="CM10:CM16" si="43">CL10</f>
        <v>12638730</v>
      </c>
      <c r="CN10" s="47">
        <v>2200500</v>
      </c>
      <c r="CO10" s="48">
        <f t="shared" ref="CO10:CO16" si="44">CN10</f>
        <v>2200500</v>
      </c>
      <c r="CP10" s="47">
        <v>4401000</v>
      </c>
      <c r="CQ10" s="48">
        <f t="shared" ref="CQ10:CQ16" si="45">CP10</f>
        <v>4401000</v>
      </c>
      <c r="CR10" s="47">
        <v>6319365</v>
      </c>
      <c r="CS10" s="48">
        <f t="shared" ref="CS10:CS16" si="46">CR10</f>
        <v>6319365</v>
      </c>
      <c r="CT10" s="47">
        <v>8425820</v>
      </c>
      <c r="CU10" s="48">
        <f t="shared" ref="CU10:CU16" si="47">CT10</f>
        <v>8425820</v>
      </c>
      <c r="CV10" s="47">
        <v>10532275</v>
      </c>
      <c r="CW10" s="48">
        <f t="shared" ref="CW10:CW16" si="48">CV10</f>
        <v>10532275</v>
      </c>
      <c r="CX10" s="47">
        <v>10532275</v>
      </c>
      <c r="CY10" s="48">
        <f t="shared" ref="CY10:CY16" si="49">CX10</f>
        <v>10532275</v>
      </c>
      <c r="CZ10" s="47">
        <v>2106455</v>
      </c>
      <c r="DA10" s="48">
        <f t="shared" ref="DA10:DA16" si="50">CZ10</f>
        <v>2106455</v>
      </c>
      <c r="DB10" s="47">
        <v>4212910</v>
      </c>
      <c r="DC10" s="48">
        <f t="shared" ref="DC10:DC16" si="51">DB10</f>
        <v>4212910</v>
      </c>
      <c r="DD10" s="47">
        <v>6319365</v>
      </c>
      <c r="DE10" s="48">
        <f t="shared" ref="DE10:DE16" si="52">DD10</f>
        <v>6319365</v>
      </c>
      <c r="DF10" s="47">
        <v>8425820</v>
      </c>
      <c r="DG10" s="48">
        <f t="shared" ref="DG10:DG16" si="53">DF10</f>
        <v>8425820</v>
      </c>
      <c r="DH10" s="47">
        <f>10532275</f>
        <v>10532275</v>
      </c>
      <c r="DI10" s="48">
        <f t="shared" ref="DI10:DI16" si="54">DH10</f>
        <v>10532275</v>
      </c>
      <c r="DJ10" s="47">
        <f>12638730</f>
        <v>12638730</v>
      </c>
      <c r="DK10" s="48">
        <f t="shared" ref="DK10:DK16" si="55">DJ10</f>
        <v>12638730</v>
      </c>
      <c r="DL10" s="47">
        <v>2106455</v>
      </c>
      <c r="DM10" s="48">
        <f t="shared" ref="DM10:DM16" si="56">DL10</f>
        <v>2106455</v>
      </c>
      <c r="DN10" s="47">
        <v>4212910</v>
      </c>
      <c r="DO10" s="48">
        <f t="shared" ref="DO10:DO16" si="57">DN10</f>
        <v>4212910</v>
      </c>
      <c r="DP10" s="47">
        <v>6319365</v>
      </c>
      <c r="DQ10" s="48">
        <f t="shared" ref="DQ10:DQ16" si="58">DP10</f>
        <v>6319365</v>
      </c>
      <c r="DR10" s="47">
        <v>8425820</v>
      </c>
      <c r="DS10" s="48">
        <f t="shared" ref="DS10:DS16" si="59">DR10</f>
        <v>8425820</v>
      </c>
      <c r="DT10" s="47">
        <v>10532275</v>
      </c>
      <c r="DU10" s="48">
        <f t="shared" ref="DU10:DU16" si="60">DT10</f>
        <v>10532275</v>
      </c>
      <c r="DV10" s="47">
        <v>10532275</v>
      </c>
      <c r="DW10" s="48">
        <f t="shared" ref="DW10:DW16" si="61">DV10</f>
        <v>10532275</v>
      </c>
      <c r="DX10" s="47">
        <v>2105121.67</v>
      </c>
      <c r="DY10" s="48">
        <f t="shared" ref="DY10:DY16" si="62">DX10</f>
        <v>2105121.67</v>
      </c>
      <c r="DZ10" s="47">
        <v>4212910</v>
      </c>
      <c r="EA10" s="48">
        <f t="shared" ref="EA10:EA16" si="63">DZ10</f>
        <v>4212910</v>
      </c>
      <c r="EB10" s="47">
        <v>6319365</v>
      </c>
      <c r="EC10" s="48">
        <f t="shared" ref="EC10:EC16" si="64">EB10</f>
        <v>6319365</v>
      </c>
      <c r="ED10" s="47">
        <v>8425820</v>
      </c>
      <c r="EE10" s="48">
        <f t="shared" ref="EE10:EE16" si="65">ED10</f>
        <v>8425820</v>
      </c>
      <c r="EF10" s="47">
        <v>10532275</v>
      </c>
      <c r="EG10" s="48">
        <f t="shared" ref="EG10:EG16" si="66">EF10</f>
        <v>10532275</v>
      </c>
      <c r="EH10" s="47">
        <v>12638730</v>
      </c>
      <c r="EI10" s="48">
        <f t="shared" ref="EI10:EI16" si="67">EH10</f>
        <v>12638730</v>
      </c>
      <c r="EJ10" s="47">
        <v>2106455</v>
      </c>
      <c r="EK10" s="48">
        <f t="shared" ref="EK10:EK16" si="68">EJ10</f>
        <v>2106455</v>
      </c>
      <c r="EL10" s="47">
        <v>4212910</v>
      </c>
      <c r="EM10" s="48">
        <f t="shared" ref="EM10:EM16" si="69">EL10</f>
        <v>4212910</v>
      </c>
      <c r="EN10" s="47">
        <v>6319365</v>
      </c>
      <c r="EO10" s="48">
        <f t="shared" ref="EO10:EO16" si="70">EN10</f>
        <v>6319365</v>
      </c>
      <c r="EP10" s="47">
        <v>8425820</v>
      </c>
      <c r="EQ10" s="48">
        <f t="shared" ref="EQ10:EQ16" si="71">EP10</f>
        <v>8425820</v>
      </c>
      <c r="ER10" s="47">
        <v>9062500</v>
      </c>
      <c r="ES10" s="48">
        <f t="shared" ref="ES10:ES16" si="72">ER10</f>
        <v>9062500</v>
      </c>
      <c r="ET10" s="47">
        <v>1075000</v>
      </c>
      <c r="EU10" s="48">
        <f t="shared" ref="EU10:EU16" si="73">ET10</f>
        <v>1075000</v>
      </c>
      <c r="EV10" s="47">
        <v>3625000</v>
      </c>
      <c r="EW10" s="48">
        <f t="shared" ref="EW10:EW16" si="74">EV10</f>
        <v>3625000</v>
      </c>
      <c r="EX10" s="47">
        <v>5437500</v>
      </c>
      <c r="EY10" s="48">
        <f t="shared" ref="EY10:EY16" si="75">EX10</f>
        <v>5437500</v>
      </c>
      <c r="EZ10" s="47">
        <v>7250000</v>
      </c>
      <c r="FA10" s="48">
        <f t="shared" ref="FA10:FA16" si="76">EZ10</f>
        <v>7250000</v>
      </c>
      <c r="FB10" s="47">
        <v>7250000</v>
      </c>
      <c r="FC10" s="48">
        <f t="shared" ref="FC10:FC16" si="77">FB10</f>
        <v>7250000</v>
      </c>
      <c r="FD10" s="44"/>
      <c r="FE10" s="44"/>
      <c r="FF10" s="44"/>
      <c r="FG10" s="44"/>
      <c r="FH10" s="44"/>
      <c r="FI10" s="44"/>
      <c r="FJ10" s="44"/>
      <c r="FK10" s="44"/>
      <c r="FL10" s="44"/>
      <c r="FM10" s="44"/>
    </row>
    <row r="11" spans="1:169" x14ac:dyDescent="0.2">
      <c r="A11" s="50" t="s">
        <v>94</v>
      </c>
      <c r="B11" s="47" t="e">
        <f>#REF!+#REF!</f>
        <v>#REF!</v>
      </c>
      <c r="C11" s="48" t="e">
        <f t="shared" si="0"/>
        <v>#REF!</v>
      </c>
      <c r="D11" s="47" t="e">
        <f>+#REF!</f>
        <v>#REF!</v>
      </c>
      <c r="E11" s="48" t="e">
        <f t="shared" si="1"/>
        <v>#REF!</v>
      </c>
      <c r="F11" s="47" t="e">
        <f>+#REF!</f>
        <v>#REF!</v>
      </c>
      <c r="G11" s="48" t="e">
        <f t="shared" si="2"/>
        <v>#REF!</v>
      </c>
      <c r="H11" s="47" t="e">
        <f>+#REF!</f>
        <v>#REF!</v>
      </c>
      <c r="I11" s="48" t="e">
        <f t="shared" si="3"/>
        <v>#REF!</v>
      </c>
      <c r="J11" s="47" t="e">
        <f>+#REF!</f>
        <v>#REF!</v>
      </c>
      <c r="K11" s="48" t="e">
        <f t="shared" si="4"/>
        <v>#REF!</v>
      </c>
      <c r="L11" s="47" t="e">
        <f>+#REF!</f>
        <v>#REF!</v>
      </c>
      <c r="M11" s="48" t="e">
        <f t="shared" si="5"/>
        <v>#REF!</v>
      </c>
      <c r="N11" s="47" t="e">
        <f>+#REF!</f>
        <v>#REF!</v>
      </c>
      <c r="O11" s="48" t="e">
        <f t="shared" si="6"/>
        <v>#REF!</v>
      </c>
      <c r="P11" s="47" t="e">
        <f>+#REF!</f>
        <v>#REF!</v>
      </c>
      <c r="Q11" s="48" t="e">
        <f t="shared" si="7"/>
        <v>#REF!</v>
      </c>
      <c r="R11" s="47" t="e">
        <f>+#REF!</f>
        <v>#REF!</v>
      </c>
      <c r="S11" s="48" t="e">
        <f t="shared" si="8"/>
        <v>#REF!</v>
      </c>
      <c r="T11" s="47">
        <v>2416700</v>
      </c>
      <c r="U11" s="48">
        <f t="shared" si="9"/>
        <v>2416700</v>
      </c>
      <c r="V11" s="47" t="e">
        <f>+#REF!</f>
        <v>#REF!</v>
      </c>
      <c r="W11" s="48" t="e">
        <f t="shared" si="10"/>
        <v>#REF!</v>
      </c>
      <c r="X11" s="47" t="e">
        <f>+#REF!</f>
        <v>#REF!</v>
      </c>
      <c r="Y11" s="48" t="e">
        <f>X11</f>
        <v>#REF!</v>
      </c>
      <c r="Z11" s="47" t="e">
        <f>+#REF!</f>
        <v>#REF!</v>
      </c>
      <c r="AA11" s="48" t="e">
        <f t="shared" si="12"/>
        <v>#REF!</v>
      </c>
      <c r="AB11" s="47" t="e">
        <f>#REF!</f>
        <v>#REF!</v>
      </c>
      <c r="AC11" s="48" t="e">
        <f t="shared" si="12"/>
        <v>#REF!</v>
      </c>
      <c r="AD11" s="47" t="e">
        <f>+#REF!</f>
        <v>#REF!</v>
      </c>
      <c r="AE11" s="48" t="e">
        <f t="shared" si="13"/>
        <v>#REF!</v>
      </c>
      <c r="AF11" s="47" t="e">
        <f>+#REF!</f>
        <v>#REF!</v>
      </c>
      <c r="AG11" s="48" t="e">
        <f t="shared" si="14"/>
        <v>#REF!</v>
      </c>
      <c r="AH11" s="47">
        <f>+'[1]Self insurance 201617'!R6</f>
        <v>4951227.3000000045</v>
      </c>
      <c r="AI11" s="48">
        <f t="shared" si="15"/>
        <v>4951227.3000000045</v>
      </c>
      <c r="AJ11" s="47">
        <f>+'[1]Self insurance 201617'!V6</f>
        <v>4861332.7200000044</v>
      </c>
      <c r="AK11" s="48">
        <f t="shared" si="16"/>
        <v>4861332.7200000044</v>
      </c>
      <c r="AL11" s="47">
        <f>+'[1]Self insurance 201617'!Z6</f>
        <v>4877095.2200000044</v>
      </c>
      <c r="AM11" s="48">
        <f t="shared" si="17"/>
        <v>4877095.2200000044</v>
      </c>
      <c r="AN11" s="47">
        <f>+'[1]Self insurance 201617'!AD6</f>
        <v>4892857.7200000044</v>
      </c>
      <c r="AO11" s="48">
        <f t="shared" si="18"/>
        <v>4892857.7200000044</v>
      </c>
      <c r="AP11" s="47">
        <f>+'[1]Self insurance 201617'!AH6</f>
        <v>4858320.530000004</v>
      </c>
      <c r="AQ11" s="48">
        <f t="shared" si="19"/>
        <v>4858320.530000004</v>
      </c>
      <c r="AR11" s="47">
        <f>+'[1]Self insurance 201617'!AL6</f>
        <v>4917026.4700000044</v>
      </c>
      <c r="AS11" s="48">
        <f t="shared" si="20"/>
        <v>4917026.4700000044</v>
      </c>
      <c r="AT11" s="47">
        <f>+'[1]Self insurance 201617'!AP6</f>
        <v>4932788.9700000044</v>
      </c>
      <c r="AU11" s="48">
        <f t="shared" si="21"/>
        <v>4932788.9700000044</v>
      </c>
      <c r="AV11" s="47">
        <f>+'[1]Self insurance 201617'!AT6</f>
        <v>4948551.4700000044</v>
      </c>
      <c r="AW11" s="48">
        <f t="shared" si="22"/>
        <v>4948551.4700000044</v>
      </c>
      <c r="AX11" s="47">
        <f>+'[1]Self insurance 201617'!AX6</f>
        <v>4704152.4600000046</v>
      </c>
      <c r="AY11" s="48">
        <f t="shared" si="23"/>
        <v>4704152.4600000046</v>
      </c>
      <c r="AZ11" s="47">
        <f>'[1]Self insurance 201617'!BB6</f>
        <v>4719914.9600000046</v>
      </c>
      <c r="BA11" s="48">
        <f t="shared" si="24"/>
        <v>4719914.9600000046</v>
      </c>
      <c r="BB11" s="47">
        <f>'[1]Self insurance 201617'!BF6</f>
        <v>4735677.4600000046</v>
      </c>
      <c r="BC11" s="48">
        <f t="shared" si="25"/>
        <v>4735677.4600000046</v>
      </c>
      <c r="BD11" s="47">
        <f>'[1]Self insurance 201617'!BJ6</f>
        <v>4751439.9600000046</v>
      </c>
      <c r="BE11" s="48">
        <f t="shared" si="26"/>
        <v>4751439.9600000046</v>
      </c>
      <c r="BF11" s="47">
        <f>+'[1]Self insurance 201617'!BN6</f>
        <v>4767202.4600000046</v>
      </c>
      <c r="BG11" s="48">
        <f t="shared" si="27"/>
        <v>4767202.4600000046</v>
      </c>
      <c r="BH11" s="47">
        <f>+'[1]Self insurance 201617'!BR6</f>
        <v>4710778.1300000045</v>
      </c>
      <c r="BI11" s="48">
        <f t="shared" si="28"/>
        <v>4710778.1300000045</v>
      </c>
      <c r="BJ11" s="47">
        <f>+'[1]Self insurance 201617'!BV6</f>
        <v>4726540.6300000045</v>
      </c>
      <c r="BK11" s="48">
        <f t="shared" si="29"/>
        <v>4726540.6300000045</v>
      </c>
      <c r="BL11" s="47">
        <f>+'[1]Self insurance 201617'!BZ6</f>
        <v>4742303.1300000045</v>
      </c>
      <c r="BM11" s="48">
        <f t="shared" si="30"/>
        <v>4742303.1300000045</v>
      </c>
      <c r="BN11" s="47">
        <f>+'[1]Self insurance 201617'!CD6</f>
        <v>4736008.2400000049</v>
      </c>
      <c r="BO11" s="48">
        <f t="shared" si="31"/>
        <v>4736008.2400000049</v>
      </c>
      <c r="BP11" s="47">
        <f>+'[1]Self insurance 201617'!CH6</f>
        <v>4751770.7400000049</v>
      </c>
      <c r="BQ11" s="48">
        <f t="shared" si="32"/>
        <v>4751770.7400000049</v>
      </c>
      <c r="BR11" s="47">
        <f>+'[1]Self insurance 201617'!CL6</f>
        <v>4335403.5500000045</v>
      </c>
      <c r="BS11" s="48">
        <f t="shared" si="33"/>
        <v>4335403.5500000045</v>
      </c>
      <c r="BT11" s="47">
        <f>'[1]Self insurance 201617'!CP6</f>
        <v>4351166.0500000045</v>
      </c>
      <c r="BU11" s="48">
        <f t="shared" si="34"/>
        <v>4351166.0500000045</v>
      </c>
      <c r="BV11" s="47">
        <f>+'[1]Self insurance 201617'!CT6</f>
        <v>5246771.0800000047</v>
      </c>
      <c r="BW11" s="48">
        <f t="shared" si="35"/>
        <v>5246771.0800000047</v>
      </c>
      <c r="BX11" s="47">
        <f>'[1]Self insurance 201617'!CX6</f>
        <v>5313771.0800000047</v>
      </c>
      <c r="BY11" s="48">
        <f t="shared" si="36"/>
        <v>5313771.0800000047</v>
      </c>
      <c r="BZ11" s="47">
        <f>'[1]Self insurance 201617'!DB6</f>
        <v>5380771.0800000047</v>
      </c>
      <c r="CA11" s="48">
        <f t="shared" si="37"/>
        <v>5380771.0800000047</v>
      </c>
      <c r="CB11" s="47">
        <f>+'[1]Self insurance 201617'!DF6</f>
        <v>5447771.0800000047</v>
      </c>
      <c r="CC11" s="48">
        <f t="shared" si="38"/>
        <v>5447771.0800000047</v>
      </c>
      <c r="CD11" s="47">
        <v>5447771</v>
      </c>
      <c r="CE11" s="48">
        <f t="shared" si="39"/>
        <v>5447771</v>
      </c>
      <c r="CF11" s="47">
        <f>'[1]Self insurance 201617'!DN6</f>
        <v>5381269.6000000043</v>
      </c>
      <c r="CG11" s="48">
        <f t="shared" si="40"/>
        <v>5381269.6000000043</v>
      </c>
      <c r="CH11" s="47">
        <f>'[1]Self insurance 201617'!DR6</f>
        <v>5378109.6000000043</v>
      </c>
      <c r="CI11" s="48">
        <f t="shared" si="41"/>
        <v>5378109.6000000043</v>
      </c>
      <c r="CJ11" s="47">
        <f>'[1]Self insurance 201617'!DV6</f>
        <v>5445109.6000000043</v>
      </c>
      <c r="CK11" s="48">
        <f t="shared" si="42"/>
        <v>5445109.6000000043</v>
      </c>
      <c r="CL11" s="47">
        <f>'[1]Self insurance 201617'!DZ6</f>
        <v>5512109.6000000043</v>
      </c>
      <c r="CM11" s="48">
        <f t="shared" si="43"/>
        <v>5512109.6000000043</v>
      </c>
      <c r="CN11" s="47">
        <f>'[1]Self insurance 201617'!ED6</f>
        <v>5579109.6000000043</v>
      </c>
      <c r="CO11" s="48">
        <f t="shared" si="44"/>
        <v>5579109.6000000043</v>
      </c>
      <c r="CP11" s="47">
        <f>'[1]Self insurance 201617'!EH6</f>
        <v>5620457.4200000046</v>
      </c>
      <c r="CQ11" s="48">
        <f t="shared" si="45"/>
        <v>5620457.4200000046</v>
      </c>
      <c r="CR11" s="47">
        <f>'[1]Self insurance 201617'!EL6</f>
        <v>5609758.2300000042</v>
      </c>
      <c r="CS11" s="48">
        <f t="shared" si="46"/>
        <v>5609758.2300000042</v>
      </c>
      <c r="CT11" s="47">
        <f>'[1]Self insurance 201617'!EP6</f>
        <v>5314961.5400000038</v>
      </c>
      <c r="CU11" s="48">
        <f t="shared" si="47"/>
        <v>5314961.5400000038</v>
      </c>
      <c r="CV11" s="47">
        <f>'[1]Self insurance 201617'!ET6</f>
        <v>5381961.5400000038</v>
      </c>
      <c r="CW11" s="48">
        <f t="shared" si="48"/>
        <v>5381961.5400000038</v>
      </c>
      <c r="CX11" s="47">
        <f>'[1]Self insurance 201617'!EX6</f>
        <v>5448961.5400000038</v>
      </c>
      <c r="CY11" s="48">
        <f t="shared" si="49"/>
        <v>5448961.5400000038</v>
      </c>
      <c r="CZ11" s="47">
        <f>'[1]Self insurance 201617'!FB6</f>
        <v>5515961.5400000038</v>
      </c>
      <c r="DA11" s="48">
        <f t="shared" si="50"/>
        <v>5515961.5400000038</v>
      </c>
      <c r="DB11" s="47">
        <f>'[1]Self insurance 201617'!FF6</f>
        <v>5582961.5400000038</v>
      </c>
      <c r="DC11" s="48">
        <f t="shared" si="51"/>
        <v>5582961.5400000038</v>
      </c>
      <c r="DD11" s="47">
        <f>'[1]Self insurance 201617'!FJ6</f>
        <v>5649961.5400000038</v>
      </c>
      <c r="DE11" s="48">
        <f t="shared" si="52"/>
        <v>5649961.5400000038</v>
      </c>
      <c r="DF11" s="47">
        <f>'[1]Self insurance 201617'!FN6</f>
        <v>5716961.5400000038</v>
      </c>
      <c r="DG11" s="48">
        <f t="shared" si="53"/>
        <v>5716961.5400000038</v>
      </c>
      <c r="DH11" s="47">
        <f>'[1]Self insurance 201617'!FR6</f>
        <v>5783961.5400000038</v>
      </c>
      <c r="DI11" s="48">
        <f t="shared" si="54"/>
        <v>5783961.5400000038</v>
      </c>
      <c r="DJ11" s="47">
        <f>+'[1]Self insurance 201617'!FV6</f>
        <v>5850961.5400000038</v>
      </c>
      <c r="DK11" s="48">
        <f t="shared" si="55"/>
        <v>5850961.5400000038</v>
      </c>
      <c r="DL11" s="47">
        <f>'[1]Self insurance 201617'!FZ6</f>
        <v>5917961.5400000038</v>
      </c>
      <c r="DM11" s="48">
        <f t="shared" si="56"/>
        <v>5917961.5400000038</v>
      </c>
      <c r="DN11" s="47">
        <f>'[1]Self insurance 201617'!GD6</f>
        <v>5984961.5400000038</v>
      </c>
      <c r="DO11" s="48">
        <f t="shared" si="57"/>
        <v>5984961.5400000038</v>
      </c>
      <c r="DP11" s="47">
        <f>'[1]Self insurance 201617'!GH6</f>
        <v>6051961.5400000038</v>
      </c>
      <c r="DQ11" s="48">
        <f t="shared" si="58"/>
        <v>6051961.5400000038</v>
      </c>
      <c r="DR11" s="47">
        <f>'[1]Self insurance 201617'!GL6</f>
        <v>6118961.5400000038</v>
      </c>
      <c r="DS11" s="48">
        <f t="shared" si="59"/>
        <v>6118961.5400000038</v>
      </c>
      <c r="DT11" s="47">
        <f>'[1]Self insurance 201617'!GP6</f>
        <v>6185961.5400000038</v>
      </c>
      <c r="DU11" s="48">
        <f t="shared" si="60"/>
        <v>6185961.5400000038</v>
      </c>
      <c r="DV11" s="47">
        <f>'[1]Self insurance 201617'!GT6</f>
        <v>6226281.5400000038</v>
      </c>
      <c r="DW11" s="48">
        <f t="shared" si="61"/>
        <v>6226281.5400000038</v>
      </c>
      <c r="DX11" s="47">
        <f>'[1]Self insurance 201617'!GX6</f>
        <v>6310281.5400000038</v>
      </c>
      <c r="DY11" s="48">
        <f t="shared" si="62"/>
        <v>6310281.5400000038</v>
      </c>
      <c r="DZ11" s="47">
        <f>'[1]Self insurance 201617'!HB6</f>
        <v>6394281.5400000038</v>
      </c>
      <c r="EA11" s="48">
        <f t="shared" si="63"/>
        <v>6394281.5400000038</v>
      </c>
      <c r="EB11" s="47">
        <f>'[1]Self insurance 201617'!HF6</f>
        <v>6478281.5400000038</v>
      </c>
      <c r="EC11" s="48">
        <f t="shared" si="64"/>
        <v>6478281.5400000038</v>
      </c>
      <c r="ED11" s="47">
        <f>'[1]Self insurance 201617'!HJ6</f>
        <v>6500298.9300000034</v>
      </c>
      <c r="EE11" s="48">
        <f t="shared" si="65"/>
        <v>6500298.9300000034</v>
      </c>
      <c r="EF11" s="47">
        <f>'[1]Self insurance 201617'!HN6</f>
        <v>6584298.9300000034</v>
      </c>
      <c r="EG11" s="48">
        <f t="shared" si="66"/>
        <v>6584298.9300000034</v>
      </c>
      <c r="EH11" s="47">
        <f>'[1]Self insurance 201617'!HR6</f>
        <v>6668298.9300000034</v>
      </c>
      <c r="EI11" s="48">
        <f t="shared" si="67"/>
        <v>6668298.9300000034</v>
      </c>
      <c r="EJ11" s="47">
        <f>'[1]Self insurance 201617'!HV6</f>
        <v>6732408.9300000034</v>
      </c>
      <c r="EK11" s="48">
        <f t="shared" si="68"/>
        <v>6732408.9300000034</v>
      </c>
      <c r="EL11" s="47">
        <f>'[1]Self insurance 201617'!HZ6</f>
        <v>6883508.5100000035</v>
      </c>
      <c r="EM11" s="48">
        <f t="shared" si="69"/>
        <v>6883508.5100000035</v>
      </c>
      <c r="EN11" s="47">
        <f>'[1]Self insurance 201617'!ID6</f>
        <v>26070246.130000003</v>
      </c>
      <c r="EO11" s="48">
        <f t="shared" si="70"/>
        <v>26070246.130000003</v>
      </c>
      <c r="EP11" s="47">
        <f>'[1]Self insurance 201617'!IH6</f>
        <v>25774111.190000001</v>
      </c>
      <c r="EQ11" s="48">
        <f t="shared" si="71"/>
        <v>25774111.190000001</v>
      </c>
      <c r="ER11" s="47">
        <f>'[1]Self insurance 201617'!IL6</f>
        <v>25858111.190000001</v>
      </c>
      <c r="ES11" s="48">
        <f t="shared" si="72"/>
        <v>25858111.190000001</v>
      </c>
      <c r="ET11" s="47">
        <f>'[1]Self insurance 201617'!IP6</f>
        <v>25942111.190000001</v>
      </c>
      <c r="EU11" s="48">
        <f t="shared" si="73"/>
        <v>25942111.190000001</v>
      </c>
      <c r="EV11" s="47">
        <f>'[1]Self insurance 201617'!IT6</f>
        <v>25561732.220000003</v>
      </c>
      <c r="EW11" s="48">
        <f t="shared" si="74"/>
        <v>25561732.220000003</v>
      </c>
      <c r="EX11" s="47">
        <f>'[1]Insurance 2021 2022'!J6</f>
        <v>25645732.220000003</v>
      </c>
      <c r="EY11" s="48">
        <f t="shared" si="75"/>
        <v>25645732.220000003</v>
      </c>
      <c r="EZ11" s="47">
        <f>'[1]Insurance 2021 2022'!N6</f>
        <v>25729732.220000003</v>
      </c>
      <c r="FA11" s="48">
        <f t="shared" si="76"/>
        <v>25729732.220000003</v>
      </c>
      <c r="FB11" s="47">
        <f>'[1]Insurance 2021 2022'!R6</f>
        <v>25911607.220000003</v>
      </c>
      <c r="FC11" s="48">
        <f t="shared" si="77"/>
        <v>25911607.220000003</v>
      </c>
      <c r="FD11" s="44"/>
      <c r="FE11" s="44"/>
      <c r="FF11" s="44"/>
      <c r="FG11" s="44"/>
      <c r="FH11" s="44"/>
      <c r="FI11" s="44"/>
      <c r="FJ11" s="44"/>
      <c r="FK11" s="44"/>
      <c r="FL11" s="44"/>
      <c r="FM11" s="44"/>
    </row>
    <row r="12" spans="1:169" x14ac:dyDescent="0.2">
      <c r="A12" s="50" t="s">
        <v>95</v>
      </c>
      <c r="B12" s="47">
        <f>+'[1]Cappital Replacement'!EC228</f>
        <v>28228536.620000005</v>
      </c>
      <c r="C12" s="48">
        <f t="shared" si="0"/>
        <v>28228536.620000005</v>
      </c>
      <c r="D12" s="47">
        <f>+'[1]Cappital Replacement'!EC232</f>
        <v>28044457.220000006</v>
      </c>
      <c r="E12" s="48">
        <f t="shared" si="1"/>
        <v>28044457.220000006</v>
      </c>
      <c r="F12" s="47">
        <f>+'[1]Cappital Replacement'!EC236</f>
        <v>24399209.180000007</v>
      </c>
      <c r="G12" s="48">
        <f t="shared" si="2"/>
        <v>24399209.180000007</v>
      </c>
      <c r="H12" s="47">
        <f>+'[1]Cappital Replacement'!EC240</f>
        <v>23565977.400000006</v>
      </c>
      <c r="I12" s="48">
        <f t="shared" si="3"/>
        <v>23565977.400000006</v>
      </c>
      <c r="J12" s="47">
        <f>+'[1]Cappital Replacement'!EC244</f>
        <v>21090144.810000006</v>
      </c>
      <c r="K12" s="48">
        <f t="shared" si="4"/>
        <v>21090144.810000006</v>
      </c>
      <c r="L12" s="47">
        <f>+'[1]Cappital Replacement'!EC248</f>
        <v>18535344.870000005</v>
      </c>
      <c r="M12" s="48">
        <f t="shared" si="5"/>
        <v>18535344.870000005</v>
      </c>
      <c r="N12" s="47">
        <f>+'[1]Cappital Replacement'!EC252</f>
        <v>18597582.350000005</v>
      </c>
      <c r="O12" s="48">
        <f t="shared" si="6"/>
        <v>18597582.350000005</v>
      </c>
      <c r="P12" s="47">
        <f>+'[1]Cappital Replacement'!EC256</f>
        <v>16491519.630000006</v>
      </c>
      <c r="Q12" s="48">
        <f t="shared" si="7"/>
        <v>16491519.630000006</v>
      </c>
      <c r="R12" s="47">
        <f>+'[1]Cappital Replacement'!EC260</f>
        <v>24927919.390000008</v>
      </c>
      <c r="S12" s="48">
        <f t="shared" si="8"/>
        <v>24927919.390000008</v>
      </c>
      <c r="T12" s="47">
        <f>+'[1]Cappital Replacement'!EC264</f>
        <v>22359503.470000006</v>
      </c>
      <c r="U12" s="48">
        <f t="shared" si="9"/>
        <v>22359503.470000006</v>
      </c>
      <c r="V12" s="47">
        <f>+'[1]Cappital Replacement'!EC268</f>
        <v>20811537.320000008</v>
      </c>
      <c r="W12" s="48">
        <f t="shared" si="10"/>
        <v>20811537.320000008</v>
      </c>
      <c r="X12" s="47">
        <f>+'[1]Cappital Replacement'!EC272</f>
        <v>18331054.040000007</v>
      </c>
      <c r="Y12" s="48">
        <f t="shared" si="11"/>
        <v>18331054.040000007</v>
      </c>
      <c r="Z12" s="47">
        <f>+'[1]Cappital Replacement'!EC276</f>
        <v>24109964.800000008</v>
      </c>
      <c r="AA12" s="48">
        <f t="shared" si="12"/>
        <v>24109964.800000008</v>
      </c>
      <c r="AB12" s="47">
        <f>'[1]Cappital Replacement'!EC280</f>
        <v>23276135.190000009</v>
      </c>
      <c r="AC12" s="48">
        <f t="shared" si="12"/>
        <v>23276135.190000009</v>
      </c>
      <c r="AD12" s="47">
        <f>+'[1]Cappital Replacement'!EC284</f>
        <v>23888106.020000007</v>
      </c>
      <c r="AE12" s="48">
        <f t="shared" si="13"/>
        <v>23888106.020000007</v>
      </c>
      <c r="AF12" s="47">
        <f>+'[1]Cappital Replacement'!EC288</f>
        <v>24637840.350000005</v>
      </c>
      <c r="AG12" s="48">
        <f t="shared" si="14"/>
        <v>24637840.350000005</v>
      </c>
      <c r="AH12" s="47">
        <f>+'[1]Cappital Replacement'!EC292</f>
        <v>25251607.400000006</v>
      </c>
      <c r="AI12" s="48">
        <f t="shared" si="15"/>
        <v>25251607.400000006</v>
      </c>
      <c r="AJ12" s="47">
        <f>+'[1]Cappital Replacement'!EC296</f>
        <v>24874900.340000007</v>
      </c>
      <c r="AK12" s="48">
        <f t="shared" si="16"/>
        <v>24874900.340000007</v>
      </c>
      <c r="AL12" s="47">
        <f>+'[1]Cappital Replacement'!EC300</f>
        <v>24391724.210000008</v>
      </c>
      <c r="AM12" s="48">
        <f t="shared" si="17"/>
        <v>24391724.210000008</v>
      </c>
      <c r="AN12" s="47">
        <f>+'[1]Cappital Replacement'!EC304</f>
        <v>25192160.170000009</v>
      </c>
      <c r="AO12" s="48">
        <f t="shared" si="18"/>
        <v>25192160.170000009</v>
      </c>
      <c r="AP12" s="47">
        <f>+'[1]Cappital Replacement'!EC308</f>
        <v>28797992.580000009</v>
      </c>
      <c r="AQ12" s="48">
        <f t="shared" si="19"/>
        <v>28797992.580000009</v>
      </c>
      <c r="AR12" s="47">
        <f>+'[1]Cappital Replacement'!EC312</f>
        <v>27892960.270000011</v>
      </c>
      <c r="AS12" s="48">
        <f t="shared" si="20"/>
        <v>27892960.270000011</v>
      </c>
      <c r="AT12" s="47">
        <f>+'[1]Cappital Replacement'!EC316</f>
        <v>28843185.99000001</v>
      </c>
      <c r="AU12" s="48">
        <f t="shared" si="21"/>
        <v>28843185.99000001</v>
      </c>
      <c r="AV12" s="47">
        <f>+'[1]Cappital Replacement'!EC320</f>
        <v>29191614.95000001</v>
      </c>
      <c r="AW12" s="48">
        <f t="shared" si="22"/>
        <v>29191614.95000001</v>
      </c>
      <c r="AX12" s="47">
        <f>+'[1]Cappital Replacement'!EC324</f>
        <v>22593119.65000001</v>
      </c>
      <c r="AY12" s="48">
        <f t="shared" si="23"/>
        <v>22593119.65000001</v>
      </c>
      <c r="AZ12" s="47">
        <f>'[1]Cappital Replacement'!EC328</f>
        <v>23395991.65000001</v>
      </c>
      <c r="BA12" s="48">
        <f t="shared" si="24"/>
        <v>23395991.65000001</v>
      </c>
      <c r="BB12" s="47">
        <f>'[1]Cappital Replacement'!EC332</f>
        <v>23177025.65000001</v>
      </c>
      <c r="BC12" s="48">
        <f t="shared" si="25"/>
        <v>23177025.65000001</v>
      </c>
      <c r="BD12" s="47">
        <f>'[1]Cappital Replacement'!EC336</f>
        <v>22554917.920000009</v>
      </c>
      <c r="BE12" s="48">
        <f t="shared" si="26"/>
        <v>22554917.920000009</v>
      </c>
      <c r="BF12" s="47">
        <f>+'[1]Cappital Replacement'!EC340</f>
        <v>15763554.31000001</v>
      </c>
      <c r="BG12" s="48">
        <f t="shared" si="27"/>
        <v>15763554.31000001</v>
      </c>
      <c r="BH12" s="47">
        <f>+'[1]Cappital Replacement'!EC344</f>
        <v>16195699.110000011</v>
      </c>
      <c r="BI12" s="48">
        <f t="shared" si="28"/>
        <v>16195699.110000011</v>
      </c>
      <c r="BJ12" s="47">
        <f>+'[1]Cappital Replacement'!EC348</f>
        <v>15621093.440000011</v>
      </c>
      <c r="BK12" s="48">
        <f t="shared" si="29"/>
        <v>15621093.440000011</v>
      </c>
      <c r="BL12" s="47">
        <f>+'[1]Cappital Replacement'!EC352</f>
        <v>16840426.070000011</v>
      </c>
      <c r="BM12" s="48">
        <f t="shared" si="30"/>
        <v>16840426.070000011</v>
      </c>
      <c r="BN12" s="47">
        <f>+'[1]Cappital Replacement'!EC356</f>
        <v>17543674.480000012</v>
      </c>
      <c r="BO12" s="48">
        <f t="shared" si="31"/>
        <v>17543674.480000012</v>
      </c>
      <c r="BP12" s="47">
        <f>+'[1]Cappital Replacement'!EC360</f>
        <v>21758395.110000011</v>
      </c>
      <c r="BQ12" s="48">
        <f t="shared" si="32"/>
        <v>21758395.110000011</v>
      </c>
      <c r="BR12" s="47">
        <f>+'[1]Cappital Replacement'!EC364</f>
        <v>21280873.110000011</v>
      </c>
      <c r="BS12" s="48">
        <f t="shared" si="33"/>
        <v>21280873.110000011</v>
      </c>
      <c r="BT12" s="47">
        <f>'[1]Cappital Replacement'!EC368</f>
        <v>20733541.04000001</v>
      </c>
      <c r="BU12" s="48">
        <f t="shared" si="34"/>
        <v>20733541.04000001</v>
      </c>
      <c r="BV12" s="47">
        <f>+'[1]Cappital Replacement'!EC372</f>
        <v>19515807.010000009</v>
      </c>
      <c r="BW12" s="48">
        <f t="shared" si="35"/>
        <v>19515807.010000009</v>
      </c>
      <c r="BX12" s="47">
        <f>'[1]Cappital Replacement'!EC376</f>
        <v>21740164.880000006</v>
      </c>
      <c r="BY12" s="48">
        <f t="shared" si="36"/>
        <v>21740164.880000006</v>
      </c>
      <c r="BZ12" s="47">
        <f>'[1]Cappital Replacement'!EC380</f>
        <v>21684940.970000006</v>
      </c>
      <c r="CA12" s="48">
        <f t="shared" si="37"/>
        <v>21684940.970000006</v>
      </c>
      <c r="CB12" s="47">
        <f>+'[1]Cappital Replacement'!EC384</f>
        <v>22792737.260000009</v>
      </c>
      <c r="CC12" s="48">
        <f t="shared" si="38"/>
        <v>22792737.260000009</v>
      </c>
      <c r="CD12" s="47">
        <v>22792737</v>
      </c>
      <c r="CE12" s="48">
        <f t="shared" si="39"/>
        <v>22792737</v>
      </c>
      <c r="CF12" s="47">
        <f>'[1]Cappital Replacement'!EC392</f>
        <v>18411335.670000006</v>
      </c>
      <c r="CG12" s="48">
        <f t="shared" si="40"/>
        <v>18411335.670000006</v>
      </c>
      <c r="CH12" s="47">
        <f>'[1]Cappital Replacement'!EC396</f>
        <v>22892845.500000004</v>
      </c>
      <c r="CI12" s="48">
        <f t="shared" si="41"/>
        <v>22892845.500000004</v>
      </c>
      <c r="CJ12" s="47">
        <f>'[1]Cappital Replacement'!EC400</f>
        <v>27821586.450000003</v>
      </c>
      <c r="CK12" s="48">
        <f t="shared" si="42"/>
        <v>27821586.450000003</v>
      </c>
      <c r="CL12" s="47">
        <f>'[1]Cappital Replacement'!EC404</f>
        <v>32677194.040000007</v>
      </c>
      <c r="CM12" s="48">
        <f t="shared" si="43"/>
        <v>32677194.040000007</v>
      </c>
      <c r="CN12" s="47">
        <f>'[1]Cappital Replacement'!EC408</f>
        <v>33680028.56000001</v>
      </c>
      <c r="CO12" s="48">
        <f t="shared" si="44"/>
        <v>33680028.56000001</v>
      </c>
      <c r="CP12" s="47">
        <f>'[1]Cappital Replacement'!EC412</f>
        <v>36734107.370000012</v>
      </c>
      <c r="CQ12" s="48">
        <f t="shared" si="45"/>
        <v>36734107.370000012</v>
      </c>
      <c r="CR12" s="47">
        <f>'[1]Cappital Replacement'!EC416</f>
        <v>34797636.690000013</v>
      </c>
      <c r="CS12" s="48">
        <f t="shared" si="46"/>
        <v>34797636.690000013</v>
      </c>
      <c r="CT12" s="47">
        <f>'[1]Cappital Replacement'!EC420</f>
        <v>26122391.870000016</v>
      </c>
      <c r="CU12" s="48">
        <f t="shared" si="47"/>
        <v>26122391.870000016</v>
      </c>
      <c r="CV12" s="47">
        <f>'[1]Cappital Replacement'!EC424</f>
        <v>34997772.990000017</v>
      </c>
      <c r="CW12" s="48">
        <f t="shared" si="48"/>
        <v>34997772.990000017</v>
      </c>
      <c r="CX12" s="47">
        <f>'[1]Cappital Replacement'!EC428</f>
        <v>36051296.76000002</v>
      </c>
      <c r="CY12" s="48">
        <f t="shared" si="49"/>
        <v>36051296.76000002</v>
      </c>
      <c r="CZ12" s="47">
        <f>'[1]Cappital Replacement'!EC432</f>
        <v>36137936.050000019</v>
      </c>
      <c r="DA12" s="48">
        <f t="shared" si="50"/>
        <v>36137936.050000019</v>
      </c>
      <c r="DB12" s="47">
        <f>'[1]Cappital Replacement'!EC436</f>
        <v>36499676.980000019</v>
      </c>
      <c r="DC12" s="48">
        <f t="shared" si="51"/>
        <v>36499676.980000019</v>
      </c>
      <c r="DD12" s="47">
        <f>'[1]Cappital Replacement'!EC440</f>
        <v>37539830.970000021</v>
      </c>
      <c r="DE12" s="48">
        <f t="shared" si="52"/>
        <v>37539830.970000021</v>
      </c>
      <c r="DF12" s="47">
        <f>'[1]Cappital Replacement'!EC444</f>
        <v>38175423.020000018</v>
      </c>
      <c r="DG12" s="48">
        <f t="shared" si="53"/>
        <v>38175423.020000018</v>
      </c>
      <c r="DH12" s="47">
        <f>'[1]Cappital Replacement'!EC448</f>
        <v>41175963.450000018</v>
      </c>
      <c r="DI12" s="48">
        <f t="shared" si="54"/>
        <v>41175963.450000018</v>
      </c>
      <c r="DJ12" s="47">
        <f>+'[1]Cappital Replacement'!EC452</f>
        <v>45842882.920000017</v>
      </c>
      <c r="DK12" s="48">
        <f t="shared" si="55"/>
        <v>45842882.920000017</v>
      </c>
      <c r="DL12" s="47">
        <f>'[1]Cappital Replacement'!EC456</f>
        <v>48736181.040000014</v>
      </c>
      <c r="DM12" s="48">
        <f t="shared" si="56"/>
        <v>48736181.040000014</v>
      </c>
      <c r="DN12" s="47">
        <f>'[1]Cappital Replacement'!EC460</f>
        <v>54728049.120000027</v>
      </c>
      <c r="DO12" s="48">
        <f t="shared" si="57"/>
        <v>54728049.120000027</v>
      </c>
      <c r="DP12" s="47">
        <f>'[1]Cappital Replacement'!EC464</f>
        <v>60161083.080000028</v>
      </c>
      <c r="DQ12" s="48">
        <f t="shared" si="58"/>
        <v>60161083.080000028</v>
      </c>
      <c r="DR12" s="47">
        <f>'[1]Cappital Replacement'!EC468</f>
        <v>59473146.260000028</v>
      </c>
      <c r="DS12" s="48">
        <f t="shared" si="59"/>
        <v>59473146.260000028</v>
      </c>
      <c r="DT12" s="47">
        <f>'[1]Cappital Replacement'!EC472</f>
        <v>65473146.260000028</v>
      </c>
      <c r="DU12" s="48">
        <f t="shared" si="60"/>
        <v>65473146.260000028</v>
      </c>
      <c r="DV12" s="47">
        <f>'[1]Cappital Replacement'!EC476</f>
        <v>69470285.390000015</v>
      </c>
      <c r="DW12" s="48">
        <f t="shared" si="61"/>
        <v>69470285.390000015</v>
      </c>
      <c r="DX12" s="47">
        <f>'[1]Cappital Replacement'!EC480</f>
        <v>70772762.360000014</v>
      </c>
      <c r="DY12" s="48">
        <f t="shared" si="62"/>
        <v>70772762.360000014</v>
      </c>
      <c r="DZ12" s="47">
        <f>'[1]Cappital Replacement'!EC484</f>
        <v>74709341.63000001</v>
      </c>
      <c r="EA12" s="48">
        <f t="shared" si="63"/>
        <v>74709341.63000001</v>
      </c>
      <c r="EB12" s="47">
        <f>'[1]Cappital Replacement'!EC488</f>
        <v>81233333.63000001</v>
      </c>
      <c r="EC12" s="48">
        <f t="shared" si="64"/>
        <v>81233333.63000001</v>
      </c>
      <c r="ED12" s="47">
        <f>'[1]Cappital Replacement'!EC492</f>
        <v>87101723.500000015</v>
      </c>
      <c r="EE12" s="48">
        <f t="shared" si="65"/>
        <v>87101723.500000015</v>
      </c>
      <c r="EF12" s="47">
        <f>'[1]Cappital Replacement'!EC496</f>
        <v>93753150.13000001</v>
      </c>
      <c r="EG12" s="48">
        <f t="shared" si="66"/>
        <v>93753150.13000001</v>
      </c>
      <c r="EH12" s="47">
        <f>'[1]Cappital Replacement'!EC500</f>
        <v>96165508.890000015</v>
      </c>
      <c r="EI12" s="48">
        <f t="shared" si="67"/>
        <v>96165508.890000015</v>
      </c>
      <c r="EJ12" s="47">
        <f>'[1]Cappital Replacement'!EC504</f>
        <v>90549308.550000012</v>
      </c>
      <c r="EK12" s="48">
        <f t="shared" si="68"/>
        <v>90549308.550000012</v>
      </c>
      <c r="EL12" s="47">
        <f>'[1]Cappital Replacement'!EC508</f>
        <v>89006116.150000006</v>
      </c>
      <c r="EM12" s="48">
        <f t="shared" si="69"/>
        <v>89006116.150000006</v>
      </c>
      <c r="EN12" s="47">
        <f>'[1]Cappital Replacement'!EC512</f>
        <v>70791275.939999998</v>
      </c>
      <c r="EO12" s="48">
        <f t="shared" si="70"/>
        <v>70791275.939999998</v>
      </c>
      <c r="EP12" s="47">
        <f>'[1]Cappital Replacement'!EC516</f>
        <v>55828690</v>
      </c>
      <c r="EQ12" s="48">
        <f t="shared" si="71"/>
        <v>55828690</v>
      </c>
      <c r="ER12" s="47">
        <f>'[1]Cappital Replacement'!EC520</f>
        <v>60260823.847739644</v>
      </c>
      <c r="ES12" s="48">
        <f t="shared" si="72"/>
        <v>60260823.847739644</v>
      </c>
      <c r="ET12" s="47">
        <f>'[1]Cappital Replacement'!EC524</f>
        <v>64995758.827739641</v>
      </c>
      <c r="EU12" s="48">
        <f t="shared" si="73"/>
        <v>64995758.827739641</v>
      </c>
      <c r="EV12" s="47">
        <f>'[1]Cappital Replacement'!EC528</f>
        <v>69755601.317739636</v>
      </c>
      <c r="EW12" s="48">
        <f t="shared" si="74"/>
        <v>69755601.317739636</v>
      </c>
      <c r="EX12" s="47">
        <f>'[1]Cappital Replacement'!EC532</f>
        <v>70453730.68773964</v>
      </c>
      <c r="EY12" s="48">
        <f t="shared" si="75"/>
        <v>70453730.68773964</v>
      </c>
      <c r="EZ12" s="47">
        <f>'[1]Cappital Replacement'!EC536</f>
        <v>77085895.587739646</v>
      </c>
      <c r="FA12" s="48">
        <f t="shared" si="76"/>
        <v>77085895.587739646</v>
      </c>
      <c r="FB12" s="47">
        <f>'[1]Cappital Replacement'!EC540</f>
        <v>78248863.977739647</v>
      </c>
      <c r="FC12" s="48">
        <f t="shared" si="77"/>
        <v>78248863.977739647</v>
      </c>
      <c r="FD12" s="44"/>
      <c r="FE12" s="44"/>
      <c r="FF12" s="44"/>
      <c r="FG12" s="44"/>
      <c r="FH12" s="44"/>
      <c r="FI12" s="44"/>
      <c r="FJ12" s="44"/>
      <c r="FK12" s="44"/>
      <c r="FL12" s="44"/>
      <c r="FM12" s="44"/>
    </row>
    <row r="13" spans="1:169" x14ac:dyDescent="0.2">
      <c r="A13" s="50" t="s">
        <v>96</v>
      </c>
      <c r="B13" s="47">
        <f>+'[1]Brandwacht Trust'!D29</f>
        <v>90953.291591232468</v>
      </c>
      <c r="C13" s="48">
        <f t="shared" si="0"/>
        <v>90953.291591232468</v>
      </c>
      <c r="D13" s="47">
        <f>+'[1]Brandwacht Trust'!D29</f>
        <v>90953.291591232468</v>
      </c>
      <c r="E13" s="48">
        <f t="shared" si="1"/>
        <v>90953.291591232468</v>
      </c>
      <c r="F13" s="47">
        <f>+'[1]Brandwacht Trust'!D29</f>
        <v>90953.291591232468</v>
      </c>
      <c r="G13" s="48">
        <f t="shared" si="2"/>
        <v>90953.291591232468</v>
      </c>
      <c r="H13" s="47">
        <f>+'[1]Brandwacht Trust'!D29</f>
        <v>90953.291591232468</v>
      </c>
      <c r="I13" s="48">
        <f t="shared" si="3"/>
        <v>90953.291591232468</v>
      </c>
      <c r="J13" s="47">
        <f>+'[1]Brandwacht Trust'!D29</f>
        <v>90953.291591232468</v>
      </c>
      <c r="K13" s="48">
        <f t="shared" si="4"/>
        <v>90953.291591232468</v>
      </c>
      <c r="L13" s="47">
        <f>+'[1]Brandwacht Trust'!D29</f>
        <v>90953.291591232468</v>
      </c>
      <c r="M13" s="48">
        <f t="shared" si="5"/>
        <v>90953.291591232468</v>
      </c>
      <c r="N13" s="47">
        <f>+'[1]Brandwacht Trust'!D29</f>
        <v>90953.291591232468</v>
      </c>
      <c r="O13" s="48">
        <f t="shared" si="6"/>
        <v>90953.291591232468</v>
      </c>
      <c r="P13" s="47">
        <f>+'[1]Brandwacht Trust'!D29</f>
        <v>90953.291591232468</v>
      </c>
      <c r="Q13" s="48">
        <f t="shared" si="7"/>
        <v>90953.291591232468</v>
      </c>
      <c r="R13" s="47">
        <f>+'[1]Brandwacht Trust'!D29</f>
        <v>90953.291591232468</v>
      </c>
      <c r="S13" s="48">
        <f t="shared" si="8"/>
        <v>90953.291591232468</v>
      </c>
      <c r="T13" s="47">
        <f>+'[1]Brandwacht Trust'!D29</f>
        <v>90953.291591232468</v>
      </c>
      <c r="U13" s="48">
        <f t="shared" si="9"/>
        <v>90953.291591232468</v>
      </c>
      <c r="V13" s="47">
        <f>+'[1]Brandwacht Trust'!D29</f>
        <v>90953.291591232468</v>
      </c>
      <c r="W13" s="48">
        <f t="shared" si="10"/>
        <v>90953.291591232468</v>
      </c>
      <c r="X13" s="47">
        <f>+'[1]Brandwacht Trust'!D29</f>
        <v>90953.291591232468</v>
      </c>
      <c r="Y13" s="48">
        <f t="shared" si="11"/>
        <v>90953.291591232468</v>
      </c>
      <c r="Z13" s="47">
        <f>+'[1]Brandwacht Trust'!D29</f>
        <v>90953.291591232468</v>
      </c>
      <c r="AA13" s="48">
        <f t="shared" si="12"/>
        <v>90953.291591232468</v>
      </c>
      <c r="AB13" s="47">
        <f>'[1]Brandwacht Trust'!D29</f>
        <v>90953.291591232468</v>
      </c>
      <c r="AC13" s="48">
        <f t="shared" si="12"/>
        <v>90953.291591232468</v>
      </c>
      <c r="AD13" s="47">
        <f>+'[1]Brandwacht Trust'!D29</f>
        <v>90953.291591232468</v>
      </c>
      <c r="AE13" s="48">
        <f t="shared" si="13"/>
        <v>90953.291591232468</v>
      </c>
      <c r="AF13" s="47">
        <f>+'[1]Brandwacht Trust'!D29</f>
        <v>90953.291591232468</v>
      </c>
      <c r="AG13" s="48">
        <f t="shared" si="14"/>
        <v>90953.291591232468</v>
      </c>
      <c r="AH13" s="47">
        <f>+'[1]Brandwacht Trust'!D29</f>
        <v>90953.291591232468</v>
      </c>
      <c r="AI13" s="48">
        <f t="shared" si="15"/>
        <v>90953.291591232468</v>
      </c>
      <c r="AJ13" s="47">
        <f>+'[1]Brandwacht Trust'!D29</f>
        <v>90953.291591232468</v>
      </c>
      <c r="AK13" s="48">
        <f t="shared" si="16"/>
        <v>90953.291591232468</v>
      </c>
      <c r="AL13" s="47">
        <f>+'[1]Brandwacht Trust'!D29</f>
        <v>90953.291591232468</v>
      </c>
      <c r="AM13" s="48">
        <f t="shared" si="17"/>
        <v>90953.291591232468</v>
      </c>
      <c r="AN13" s="47">
        <f>+'[1]Brandwacht Trust'!D29</f>
        <v>90953.291591232468</v>
      </c>
      <c r="AO13" s="48">
        <f t="shared" si="18"/>
        <v>90953.291591232468</v>
      </c>
      <c r="AP13" s="47">
        <f>+'[1]Brandwacht Trust'!D31</f>
        <v>97893.027739643512</v>
      </c>
      <c r="AQ13" s="48">
        <f t="shared" si="19"/>
        <v>97893.027739643512</v>
      </c>
      <c r="AR13" s="47">
        <f>'[1]Brandwacht Trust'!$D31</f>
        <v>97893.027739643512</v>
      </c>
      <c r="AS13" s="48">
        <f t="shared" si="20"/>
        <v>97893.027739643512</v>
      </c>
      <c r="AT13" s="47">
        <f>'[1]Brandwacht Trust'!$D31</f>
        <v>97893.027739643512</v>
      </c>
      <c r="AU13" s="48">
        <f t="shared" si="21"/>
        <v>97893.027739643512</v>
      </c>
      <c r="AV13" s="47">
        <f>'[1]Brandwacht Trust'!$D31</f>
        <v>97893.027739643512</v>
      </c>
      <c r="AW13" s="48">
        <f t="shared" si="22"/>
        <v>97893.027739643512</v>
      </c>
      <c r="AX13" s="47">
        <f>'[1]Brandwacht Trust'!$D31</f>
        <v>97893.027739643512</v>
      </c>
      <c r="AY13" s="48">
        <f t="shared" si="23"/>
        <v>97893.027739643512</v>
      </c>
      <c r="AZ13" s="47">
        <f>'[1]Brandwacht Trust'!$D31</f>
        <v>97893.027739643512</v>
      </c>
      <c r="BA13" s="48">
        <f t="shared" si="24"/>
        <v>97893.027739643512</v>
      </c>
      <c r="BB13" s="47">
        <f>'[1]Brandwacht Trust'!$D31</f>
        <v>97893.027739643512</v>
      </c>
      <c r="BC13" s="48">
        <f t="shared" si="25"/>
        <v>97893.027739643512</v>
      </c>
      <c r="BD13" s="47">
        <f>'[1]Brandwacht Trust'!$D31</f>
        <v>97893.027739643512</v>
      </c>
      <c r="BE13" s="48">
        <f t="shared" si="26"/>
        <v>97893.027739643512</v>
      </c>
      <c r="BF13" s="47">
        <f>'[1]Brandwacht Trust'!$D31</f>
        <v>97893.027739643512</v>
      </c>
      <c r="BG13" s="48">
        <f t="shared" si="27"/>
        <v>97893.027739643512</v>
      </c>
      <c r="BH13" s="47">
        <f>'[1]Brandwacht Trust'!$D31</f>
        <v>97893.027739643512</v>
      </c>
      <c r="BI13" s="48">
        <f t="shared" si="28"/>
        <v>97893.027739643512</v>
      </c>
      <c r="BJ13" s="47">
        <f>+'[1]Brandwacht Trust'!D31</f>
        <v>97893.027739643512</v>
      </c>
      <c r="BK13" s="48">
        <f t="shared" si="29"/>
        <v>97893.027739643512</v>
      </c>
      <c r="BL13" s="47">
        <f>+'[1]Brandwacht Trust'!D31</f>
        <v>97893.027739643512</v>
      </c>
      <c r="BM13" s="48">
        <f t="shared" si="30"/>
        <v>97893.027739643512</v>
      </c>
      <c r="BN13" s="47">
        <f>+'[1]Brandwacht Trust'!D31</f>
        <v>97893.027739643512</v>
      </c>
      <c r="BO13" s="48">
        <f t="shared" si="31"/>
        <v>97893.027739643512</v>
      </c>
      <c r="BP13" s="47">
        <f>+'[1]Brandwacht Trust'!D31</f>
        <v>97893.027739643512</v>
      </c>
      <c r="BQ13" s="48">
        <f t="shared" si="32"/>
        <v>97893.027739643512</v>
      </c>
      <c r="BR13" s="47">
        <f>+'[1]Brandwacht Trust'!D31</f>
        <v>97893.027739643512</v>
      </c>
      <c r="BS13" s="48">
        <f t="shared" si="33"/>
        <v>97893.027739643512</v>
      </c>
      <c r="BT13" s="47">
        <f>'[1]Brandwacht Trust'!D31</f>
        <v>97893.027739643512</v>
      </c>
      <c r="BU13" s="48">
        <f t="shared" si="34"/>
        <v>97893.027739643512</v>
      </c>
      <c r="BV13" s="47">
        <f>+'[1]Brandwacht Trust'!D31</f>
        <v>97893.027739643512</v>
      </c>
      <c r="BW13" s="48">
        <f t="shared" si="35"/>
        <v>97893.027739643512</v>
      </c>
      <c r="BX13" s="47">
        <f>'[1]Brandwacht Trust'!D31</f>
        <v>97893.027739643512</v>
      </c>
      <c r="BY13" s="48">
        <f t="shared" si="36"/>
        <v>97893.027739643512</v>
      </c>
      <c r="BZ13" s="47">
        <f>'[1]Brandwacht Trust'!D31</f>
        <v>97893.027739643512</v>
      </c>
      <c r="CA13" s="48">
        <f t="shared" si="37"/>
        <v>97893.027739643512</v>
      </c>
      <c r="CB13" s="47">
        <f>+'[1]Brandwacht Trust'!D31</f>
        <v>97893.027739643512</v>
      </c>
      <c r="CC13" s="48">
        <f t="shared" si="38"/>
        <v>97893.027739643512</v>
      </c>
      <c r="CD13" s="47">
        <f>'[1]Brandwacht Trust'!D31</f>
        <v>97893.027739643512</v>
      </c>
      <c r="CE13" s="48">
        <f t="shared" si="39"/>
        <v>97893.027739643512</v>
      </c>
      <c r="CF13" s="47">
        <f>'[1]Brandwacht Trust'!D31</f>
        <v>97893.027739643512</v>
      </c>
      <c r="CG13" s="48">
        <f t="shared" si="40"/>
        <v>97893.027739643512</v>
      </c>
      <c r="CH13" s="47">
        <f>'[1]Brandwacht Trust'!D31</f>
        <v>97893.027739643512</v>
      </c>
      <c r="CI13" s="48">
        <f t="shared" si="41"/>
        <v>97893.027739643512</v>
      </c>
      <c r="CJ13" s="47">
        <f>'[1]Brandwacht Trust'!D31</f>
        <v>97893.027739643512</v>
      </c>
      <c r="CK13" s="48">
        <f t="shared" si="42"/>
        <v>97893.027739643512</v>
      </c>
      <c r="CL13" s="47">
        <f>'[1]Brandwacht Trust'!D31</f>
        <v>97893.027739643512</v>
      </c>
      <c r="CM13" s="48">
        <f t="shared" si="43"/>
        <v>97893.027739643512</v>
      </c>
      <c r="CN13" s="47">
        <f>'[1]Brandwacht Trust'!D31</f>
        <v>97893.027739643512</v>
      </c>
      <c r="CO13" s="48">
        <f t="shared" si="44"/>
        <v>97893.027739643512</v>
      </c>
      <c r="CP13" s="47">
        <f>'[1]Brandwacht Trust'!D31</f>
        <v>97893.027739643512</v>
      </c>
      <c r="CQ13" s="48">
        <f t="shared" si="45"/>
        <v>97893.027739643512</v>
      </c>
      <c r="CR13" s="47">
        <f>'[1]Brandwacht Trust'!D31</f>
        <v>97893.027739643512</v>
      </c>
      <c r="CS13" s="48">
        <f t="shared" si="46"/>
        <v>97893.027739643512</v>
      </c>
      <c r="CT13" s="47">
        <f>'[1]Brandwacht Trust'!D31</f>
        <v>97893.027739643512</v>
      </c>
      <c r="CU13" s="48">
        <f t="shared" si="47"/>
        <v>97893.027739643512</v>
      </c>
      <c r="CV13" s="47">
        <f>'[1]Brandwacht Trust'!D31</f>
        <v>97893.027739643512</v>
      </c>
      <c r="CW13" s="48">
        <f t="shared" si="48"/>
        <v>97893.027739643512</v>
      </c>
      <c r="CX13" s="47">
        <f>'[1]Brandwacht Trust'!D31</f>
        <v>97893.027739643512</v>
      </c>
      <c r="CY13" s="48">
        <f t="shared" si="49"/>
        <v>97893.027739643512</v>
      </c>
      <c r="CZ13" s="47">
        <f>'[1]Brandwacht Trust'!D31</f>
        <v>97893.027739643512</v>
      </c>
      <c r="DA13" s="48">
        <f t="shared" si="50"/>
        <v>97893.027739643512</v>
      </c>
      <c r="DB13" s="47">
        <f>'[1]Brandwacht Trust'!D31</f>
        <v>97893.027739643512</v>
      </c>
      <c r="DC13" s="48">
        <f t="shared" si="51"/>
        <v>97893.027739643512</v>
      </c>
      <c r="DD13" s="47">
        <f>'[1]Brandwacht Trust'!D31</f>
        <v>97893.027739643512</v>
      </c>
      <c r="DE13" s="48">
        <f t="shared" si="52"/>
        <v>97893.027739643512</v>
      </c>
      <c r="DF13" s="47">
        <f>'[1]Brandwacht Trust'!D31</f>
        <v>97893.027739643512</v>
      </c>
      <c r="DG13" s="48">
        <f t="shared" si="53"/>
        <v>97893.027739643512</v>
      </c>
      <c r="DH13" s="47">
        <f>'[1]Brandwacht Trust'!D31</f>
        <v>97893.027739643512</v>
      </c>
      <c r="DI13" s="48">
        <f t="shared" si="54"/>
        <v>97893.027739643512</v>
      </c>
      <c r="DJ13" s="47">
        <f>+'[1]Brandwacht Trust'!D31</f>
        <v>97893.027739643512</v>
      </c>
      <c r="DK13" s="48">
        <f t="shared" si="55"/>
        <v>97893.027739643512</v>
      </c>
      <c r="DL13" s="47">
        <f>'[1]Brandwacht Trust'!D31</f>
        <v>97893.027739643512</v>
      </c>
      <c r="DM13" s="48">
        <f t="shared" si="56"/>
        <v>97893.027739643512</v>
      </c>
      <c r="DN13" s="47">
        <f>'[1]Brandwacht Trust'!D31</f>
        <v>97893.027739643512</v>
      </c>
      <c r="DO13" s="48">
        <f t="shared" si="57"/>
        <v>97893.027739643512</v>
      </c>
      <c r="DP13" s="47">
        <f>'[1]Brandwacht Trust'!D31</f>
        <v>97893.027739643512</v>
      </c>
      <c r="DQ13" s="48">
        <f t="shared" si="58"/>
        <v>97893.027739643512</v>
      </c>
      <c r="DR13" s="47">
        <f>'[1]Brandwacht Trust'!D31</f>
        <v>97893.027739643512</v>
      </c>
      <c r="DS13" s="48">
        <f t="shared" si="59"/>
        <v>97893.027739643512</v>
      </c>
      <c r="DT13" s="47">
        <f>'[1]Brandwacht Trust'!D31</f>
        <v>97893.027739643512</v>
      </c>
      <c r="DU13" s="48">
        <f t="shared" si="60"/>
        <v>97893.027739643512</v>
      </c>
      <c r="DV13" s="47">
        <f>'[1]Brandwacht Trust'!D31</f>
        <v>97893.027739643512</v>
      </c>
      <c r="DW13" s="48">
        <f t="shared" si="61"/>
        <v>97893.027739643512</v>
      </c>
      <c r="DX13" s="47">
        <f>'[1]Brandwacht Trust'!D31</f>
        <v>97893.027739643512</v>
      </c>
      <c r="DY13" s="48">
        <f t="shared" si="62"/>
        <v>97893.027739643512</v>
      </c>
      <c r="DZ13" s="47">
        <f>'[1]Brandwacht Trust'!D31</f>
        <v>97893.027739643512</v>
      </c>
      <c r="EA13" s="48">
        <f t="shared" si="63"/>
        <v>97893.027739643512</v>
      </c>
      <c r="EB13" s="47">
        <f>'[1]Brandwacht Trust'!D31</f>
        <v>97893.027739643512</v>
      </c>
      <c r="EC13" s="48">
        <f t="shared" si="64"/>
        <v>97893.027739643512</v>
      </c>
      <c r="ED13" s="47">
        <f>'[1]Brandwacht Trust'!D31</f>
        <v>97893.027739643512</v>
      </c>
      <c r="EE13" s="48">
        <f t="shared" si="65"/>
        <v>97893.027739643512</v>
      </c>
      <c r="EF13" s="47">
        <f>'[1]Brandwacht Trust'!D31</f>
        <v>97893.027739643512</v>
      </c>
      <c r="EG13" s="48">
        <f t="shared" si="66"/>
        <v>97893.027739643512</v>
      </c>
      <c r="EH13" s="47">
        <f>'[1]Brandwacht Trust'!D31</f>
        <v>97893.027739643512</v>
      </c>
      <c r="EI13" s="48">
        <f t="shared" si="67"/>
        <v>97893.027739643512</v>
      </c>
      <c r="EJ13" s="47">
        <f>'[1]Brandwacht Trust'!D31</f>
        <v>97893.027739643512</v>
      </c>
      <c r="EK13" s="48">
        <f t="shared" si="68"/>
        <v>97893.027739643512</v>
      </c>
      <c r="EL13" s="47">
        <f>'[1]Brandwacht Trust'!D31</f>
        <v>97893.027739643512</v>
      </c>
      <c r="EM13" s="48">
        <f t="shared" si="69"/>
        <v>97893.027739643512</v>
      </c>
      <c r="EN13" s="47">
        <f>'[1]Brandwacht Trust'!D31</f>
        <v>97893.027739643512</v>
      </c>
      <c r="EO13" s="48">
        <f t="shared" si="70"/>
        <v>97893.027739643512</v>
      </c>
      <c r="EP13" s="47">
        <f>'[1]Brandwacht Trust'!D31</f>
        <v>97893.027739643512</v>
      </c>
      <c r="EQ13" s="48">
        <f t="shared" si="71"/>
        <v>97893.027739643512</v>
      </c>
      <c r="ER13" s="47">
        <v>0</v>
      </c>
      <c r="ES13" s="48">
        <f t="shared" si="72"/>
        <v>0</v>
      </c>
      <c r="ET13" s="47">
        <v>0</v>
      </c>
      <c r="EU13" s="48">
        <f t="shared" si="73"/>
        <v>0</v>
      </c>
      <c r="EV13" s="47">
        <v>0</v>
      </c>
      <c r="EW13" s="48">
        <f t="shared" si="74"/>
        <v>0</v>
      </c>
      <c r="EX13" s="47">
        <v>0</v>
      </c>
      <c r="EY13" s="48">
        <f t="shared" si="75"/>
        <v>0</v>
      </c>
      <c r="EZ13" s="47">
        <v>0</v>
      </c>
      <c r="FA13" s="48">
        <f t="shared" si="76"/>
        <v>0</v>
      </c>
      <c r="FB13" s="47">
        <v>0</v>
      </c>
      <c r="FC13" s="48">
        <f t="shared" si="77"/>
        <v>0</v>
      </c>
      <c r="FD13" s="44"/>
      <c r="FE13" s="44"/>
      <c r="FF13" s="44"/>
      <c r="FG13" s="44"/>
      <c r="FH13" s="44"/>
      <c r="FI13" s="44"/>
      <c r="FJ13" s="44"/>
      <c r="FK13" s="44"/>
      <c r="FL13" s="44"/>
      <c r="FM13" s="44"/>
    </row>
    <row r="14" spans="1:169" x14ac:dyDescent="0.2">
      <c r="A14" s="67" t="s">
        <v>114</v>
      </c>
      <c r="B14" s="47">
        <v>1007546.86</v>
      </c>
      <c r="C14" s="48">
        <f t="shared" si="0"/>
        <v>1007546.86</v>
      </c>
      <c r="D14" s="47">
        <v>1024803.53</v>
      </c>
      <c r="E14" s="48">
        <f t="shared" si="1"/>
        <v>1024803.53</v>
      </c>
      <c r="F14" s="47">
        <v>1012433.74</v>
      </c>
      <c r="G14" s="48">
        <f t="shared" si="2"/>
        <v>1012433.74</v>
      </c>
      <c r="H14" s="47">
        <v>1013505.7</v>
      </c>
      <c r="I14" s="48">
        <f t="shared" si="3"/>
        <v>1013505.7</v>
      </c>
      <c r="J14" s="47">
        <v>1013505.7</v>
      </c>
      <c r="K14" s="48">
        <f t="shared" si="4"/>
        <v>1013505.7</v>
      </c>
      <c r="L14" s="47">
        <v>1027666.02</v>
      </c>
      <c r="M14" s="48">
        <f t="shared" si="5"/>
        <v>1027666.02</v>
      </c>
      <c r="N14" s="47">
        <v>1027666.02</v>
      </c>
      <c r="O14" s="48">
        <f t="shared" si="6"/>
        <v>1027666.02</v>
      </c>
      <c r="P14" s="47">
        <v>1077199.8999999999</v>
      </c>
      <c r="Q14" s="48">
        <f t="shared" si="7"/>
        <v>1077199.8999999999</v>
      </c>
      <c r="R14" s="47">
        <v>1374008.11</v>
      </c>
      <c r="S14" s="48">
        <f t="shared" si="8"/>
        <v>1374008.11</v>
      </c>
      <c r="T14" s="47">
        <v>1259492.02</v>
      </c>
      <c r="U14" s="48">
        <f t="shared" si="9"/>
        <v>1259492.02</v>
      </c>
      <c r="V14" s="47">
        <v>1584069.95</v>
      </c>
      <c r="W14" s="48">
        <f t="shared" si="10"/>
        <v>1584069.95</v>
      </c>
      <c r="X14" s="47">
        <v>1965863.65</v>
      </c>
      <c r="Y14" s="48">
        <f t="shared" si="11"/>
        <v>1965863.65</v>
      </c>
      <c r="Z14" s="47">
        <v>1648717.39</v>
      </c>
      <c r="AA14" s="48">
        <f t="shared" si="12"/>
        <v>1648717.39</v>
      </c>
      <c r="AB14" s="47">
        <v>1827870.31</v>
      </c>
      <c r="AC14" s="48">
        <f t="shared" si="12"/>
        <v>1827870.31</v>
      </c>
      <c r="AD14" s="47">
        <v>1717325.88</v>
      </c>
      <c r="AE14" s="48">
        <f t="shared" si="13"/>
        <v>1717325.88</v>
      </c>
      <c r="AF14" s="47">
        <v>1653681.03</v>
      </c>
      <c r="AG14" s="48">
        <f t="shared" si="14"/>
        <v>1653681.03</v>
      </c>
      <c r="AH14" s="47">
        <v>1805755.77</v>
      </c>
      <c r="AI14" s="48">
        <f t="shared" si="15"/>
        <v>1805755.77</v>
      </c>
      <c r="AJ14" s="47">
        <v>1828644.45</v>
      </c>
      <c r="AK14" s="48">
        <f t="shared" si="16"/>
        <v>1828644.45</v>
      </c>
      <c r="AL14" s="47">
        <v>1799873.54</v>
      </c>
      <c r="AM14" s="48">
        <f t="shared" si="17"/>
        <v>1799873.54</v>
      </c>
      <c r="AN14" s="47">
        <v>1969517.2</v>
      </c>
      <c r="AO14" s="48">
        <f t="shared" si="18"/>
        <v>1969517.2</v>
      </c>
      <c r="AP14" s="47">
        <v>1942344.57</v>
      </c>
      <c r="AQ14" s="48">
        <f t="shared" si="19"/>
        <v>1942344.57</v>
      </c>
      <c r="AR14" s="47">
        <v>1918213.97</v>
      </c>
      <c r="AS14" s="48">
        <f t="shared" si="20"/>
        <v>1918213.97</v>
      </c>
      <c r="AT14" s="47">
        <v>2401272.87</v>
      </c>
      <c r="AU14" s="48">
        <f t="shared" si="21"/>
        <v>2401272.87</v>
      </c>
      <c r="AV14" s="47">
        <v>1174502.26</v>
      </c>
      <c r="AW14" s="48">
        <f t="shared" si="22"/>
        <v>1174502.26</v>
      </c>
      <c r="AX14" s="47">
        <v>2106430.11</v>
      </c>
      <c r="AY14" s="48">
        <f t="shared" si="23"/>
        <v>2106430.11</v>
      </c>
      <c r="AZ14" s="47">
        <v>2393683.9700000002</v>
      </c>
      <c r="BA14" s="48">
        <f t="shared" si="24"/>
        <v>2393683.9700000002</v>
      </c>
      <c r="BB14" s="47">
        <f>2393683.97+189200</f>
        <v>2582883.9700000002</v>
      </c>
      <c r="BC14" s="48">
        <f t="shared" si="25"/>
        <v>2582883.9700000002</v>
      </c>
      <c r="BD14" s="47">
        <v>2393683.9700000002</v>
      </c>
      <c r="BE14" s="48">
        <f t="shared" si="26"/>
        <v>2393683.9700000002</v>
      </c>
      <c r="BF14" s="47">
        <f>2393683.97+33000</f>
        <v>2426683.9700000002</v>
      </c>
      <c r="BG14" s="48">
        <f t="shared" si="27"/>
        <v>2426683.9700000002</v>
      </c>
      <c r="BH14" s="47">
        <f>2393683.97+33000</f>
        <v>2426683.9700000002</v>
      </c>
      <c r="BI14" s="48">
        <f t="shared" si="28"/>
        <v>2426683.9700000002</v>
      </c>
      <c r="BJ14" s="47">
        <f>2393683.97+33000+988000</f>
        <v>3414683.97</v>
      </c>
      <c r="BK14" s="48">
        <f t="shared" si="29"/>
        <v>3414683.97</v>
      </c>
      <c r="BL14" s="47">
        <v>3405000</v>
      </c>
      <c r="BM14" s="48">
        <f t="shared" si="30"/>
        <v>3405000</v>
      </c>
      <c r="BN14" s="47">
        <v>3205000</v>
      </c>
      <c r="BO14" s="48">
        <f t="shared" si="31"/>
        <v>3205000</v>
      </c>
      <c r="BP14" s="47">
        <v>1982000</v>
      </c>
      <c r="BQ14" s="48">
        <f t="shared" si="32"/>
        <v>1982000</v>
      </c>
      <c r="BR14" s="47">
        <v>1890200</v>
      </c>
      <c r="BS14" s="48">
        <f t="shared" si="33"/>
        <v>1890200</v>
      </c>
      <c r="BT14" s="47">
        <f>1890200+194000</f>
        <v>2084200</v>
      </c>
      <c r="BU14" s="48">
        <f t="shared" si="34"/>
        <v>2084200</v>
      </c>
      <c r="BV14" s="47">
        <f>2084200+90000</f>
        <v>2174200</v>
      </c>
      <c r="BW14" s="48">
        <f t="shared" si="35"/>
        <v>2174200</v>
      </c>
      <c r="BX14" s="47">
        <f>1084200+90000</f>
        <v>1174200</v>
      </c>
      <c r="BY14" s="48">
        <f t="shared" si="36"/>
        <v>1174200</v>
      </c>
      <c r="BZ14" s="47">
        <v>2253018.42</v>
      </c>
      <c r="CA14" s="48">
        <f t="shared" si="37"/>
        <v>2253018.42</v>
      </c>
      <c r="CB14" s="47">
        <f>2253018.42</f>
        <v>2253018.42</v>
      </c>
      <c r="CC14" s="48">
        <f t="shared" si="38"/>
        <v>2253018.42</v>
      </c>
      <c r="CD14" s="47">
        <v>2253018</v>
      </c>
      <c r="CE14" s="48">
        <f t="shared" si="39"/>
        <v>2253018</v>
      </c>
      <c r="CF14" s="47">
        <v>3444688.71</v>
      </c>
      <c r="CG14" s="48">
        <f t="shared" si="40"/>
        <v>3444688.71</v>
      </c>
      <c r="CH14" s="47">
        <f>[1]Unidentified!C7</f>
        <v>5475471.7999999998</v>
      </c>
      <c r="CI14" s="48">
        <f t="shared" si="41"/>
        <v>5475471.7999999998</v>
      </c>
      <c r="CJ14" s="47">
        <v>4850000</v>
      </c>
      <c r="CK14" s="48">
        <f t="shared" si="42"/>
        <v>4850000</v>
      </c>
      <c r="CL14" s="47">
        <v>4850000</v>
      </c>
      <c r="CM14" s="48">
        <f t="shared" si="43"/>
        <v>4850000</v>
      </c>
      <c r="CN14" s="47">
        <v>4040255.08</v>
      </c>
      <c r="CO14" s="48">
        <f t="shared" si="44"/>
        <v>4040255.08</v>
      </c>
      <c r="CP14" s="47">
        <v>3444688.71</v>
      </c>
      <c r="CQ14" s="48">
        <f t="shared" si="45"/>
        <v>3444688.71</v>
      </c>
      <c r="CR14" s="47">
        <f>[1]Unidentified!C11</f>
        <v>3708382.66</v>
      </c>
      <c r="CS14" s="48">
        <f t="shared" si="46"/>
        <v>3708382.66</v>
      </c>
      <c r="CT14" s="47">
        <f>[1]Unidentified!C12</f>
        <v>2678137.83</v>
      </c>
      <c r="CU14" s="48">
        <f t="shared" si="47"/>
        <v>2678137.83</v>
      </c>
      <c r="CV14" s="47">
        <v>2779006.86</v>
      </c>
      <c r="CW14" s="48">
        <f t="shared" si="48"/>
        <v>2779006.86</v>
      </c>
      <c r="CX14" s="47">
        <f>[1]Unidentified!C13</f>
        <v>2636346.58</v>
      </c>
      <c r="CY14" s="48">
        <f t="shared" si="49"/>
        <v>2636346.58</v>
      </c>
      <c r="CZ14" s="47">
        <f>[1]Unidentified!C14</f>
        <v>3665286.02</v>
      </c>
      <c r="DA14" s="48">
        <f t="shared" si="50"/>
        <v>3665286.02</v>
      </c>
      <c r="DB14" s="47">
        <f>[1]Unidentified!C15</f>
        <v>3609184.12</v>
      </c>
      <c r="DC14" s="48">
        <f t="shared" si="51"/>
        <v>3609184.12</v>
      </c>
      <c r="DD14" s="47">
        <f>[1]Unidentified!C16</f>
        <v>3559244.75</v>
      </c>
      <c r="DE14" s="48">
        <f t="shared" si="52"/>
        <v>3559244.75</v>
      </c>
      <c r="DF14" s="47">
        <f>[1]Unidentified!C17</f>
        <v>3460512.92</v>
      </c>
      <c r="DG14" s="48">
        <f t="shared" si="53"/>
        <v>3460512.92</v>
      </c>
      <c r="DH14" s="47">
        <f>[1]Unidentified!C18</f>
        <v>4171528.89</v>
      </c>
      <c r="DI14" s="48">
        <f t="shared" si="54"/>
        <v>4171528.89</v>
      </c>
      <c r="DJ14" s="47">
        <v>6872571.7999999989</v>
      </c>
      <c r="DK14" s="48">
        <f t="shared" si="55"/>
        <v>6872571.7999999989</v>
      </c>
      <c r="DL14" s="47">
        <v>7250000</v>
      </c>
      <c r="DM14" s="48">
        <f t="shared" si="56"/>
        <v>7250000</v>
      </c>
      <c r="DN14" s="47">
        <f>[1]Unidentified!C21</f>
        <v>4309923.68</v>
      </c>
      <c r="DO14" s="48">
        <f t="shared" si="57"/>
        <v>4309923.68</v>
      </c>
      <c r="DP14" s="47">
        <v>2404899.09</v>
      </c>
      <c r="DQ14" s="48">
        <f t="shared" si="58"/>
        <v>2404899.09</v>
      </c>
      <c r="DR14" s="47">
        <f>[1]Unidentified!C23</f>
        <v>7897093.5800000001</v>
      </c>
      <c r="DS14" s="48">
        <f t="shared" si="59"/>
        <v>7897093.5800000001</v>
      </c>
      <c r="DT14" s="47">
        <v>14821713.449999999</v>
      </c>
      <c r="DU14" s="48">
        <f t="shared" si="60"/>
        <v>14821713.449999999</v>
      </c>
      <c r="DV14" s="47">
        <f>[1]Unidentified!C25</f>
        <v>11330945.99</v>
      </c>
      <c r="DW14" s="48">
        <f t="shared" si="61"/>
        <v>11330945.99</v>
      </c>
      <c r="DX14" s="47">
        <f>[1]Unidentified!C26</f>
        <v>17402995.530000001</v>
      </c>
      <c r="DY14" s="48">
        <f t="shared" si="62"/>
        <v>17402995.530000001</v>
      </c>
      <c r="DZ14" s="47">
        <f>[1]Unidentified!C27</f>
        <v>15392587.689999999</v>
      </c>
      <c r="EA14" s="48">
        <f t="shared" si="63"/>
        <v>15392587.689999999</v>
      </c>
      <c r="EB14" s="47">
        <f>[1]Unidentified!C28</f>
        <v>13649591.720000001</v>
      </c>
      <c r="EC14" s="48">
        <f t="shared" si="64"/>
        <v>13649591.720000001</v>
      </c>
      <c r="ED14" s="47">
        <f>[1]Unidentified!C29</f>
        <v>16291356.640000001</v>
      </c>
      <c r="EE14" s="48">
        <f t="shared" si="65"/>
        <v>16291356.640000001</v>
      </c>
      <c r="EF14" s="47">
        <f>[1]Unidentified!C30</f>
        <v>18276759.120000001</v>
      </c>
      <c r="EG14" s="48">
        <f t="shared" si="66"/>
        <v>18276759.120000001</v>
      </c>
      <c r="EH14" s="47">
        <f>[1]Unidentified!C31</f>
        <v>18882127.239999998</v>
      </c>
      <c r="EI14" s="48">
        <f t="shared" si="67"/>
        <v>18882127.239999998</v>
      </c>
      <c r="EJ14" s="47">
        <v>15898749.65</v>
      </c>
      <c r="EK14" s="48">
        <f t="shared" si="68"/>
        <v>15898749.65</v>
      </c>
      <c r="EL14" s="47">
        <f>[1]Unidentified!C33</f>
        <v>16013524.060000001</v>
      </c>
      <c r="EM14" s="48">
        <f t="shared" si="69"/>
        <v>16013524.060000001</v>
      </c>
      <c r="EN14" s="47">
        <f>[1]Unidentified!C34</f>
        <v>17260479.940000001</v>
      </c>
      <c r="EO14" s="48">
        <f t="shared" si="70"/>
        <v>17260479.940000001</v>
      </c>
      <c r="EP14" s="47">
        <f>[1]Unidentified!C35</f>
        <v>7488390.4900000002</v>
      </c>
      <c r="EQ14" s="48">
        <f t="shared" si="71"/>
        <v>7488390.4900000002</v>
      </c>
      <c r="ER14" s="47">
        <f>[1]Unidentified!C37</f>
        <v>9050490.8900000006</v>
      </c>
      <c r="ES14" s="48">
        <f t="shared" si="72"/>
        <v>9050490.8900000006</v>
      </c>
      <c r="ET14" s="47">
        <f>[1]Unidentified!C38</f>
        <v>11919507.58</v>
      </c>
      <c r="EU14" s="48">
        <f t="shared" si="73"/>
        <v>11919507.58</v>
      </c>
      <c r="EV14" s="47">
        <f>[1]Unidentified!C39</f>
        <v>13439784.27</v>
      </c>
      <c r="EW14" s="48">
        <f t="shared" si="74"/>
        <v>13439784.27</v>
      </c>
      <c r="EX14" s="47">
        <f>[1]Unidentified!C40</f>
        <v>13957855.74</v>
      </c>
      <c r="EY14" s="48">
        <f t="shared" si="75"/>
        <v>13957855.74</v>
      </c>
      <c r="EZ14" s="47">
        <f>[1]Unidentified!C41</f>
        <v>13179375.470000001</v>
      </c>
      <c r="FA14" s="48">
        <f t="shared" si="76"/>
        <v>13179375.470000001</v>
      </c>
      <c r="FB14" s="47">
        <f>[1]Unidentified!C42</f>
        <v>15860425.960000001</v>
      </c>
      <c r="FC14" s="48">
        <f t="shared" si="77"/>
        <v>15860425.960000001</v>
      </c>
      <c r="FD14" s="44"/>
      <c r="FE14" s="44"/>
      <c r="FF14" s="44"/>
      <c r="FG14" s="44"/>
      <c r="FH14" s="44"/>
      <c r="FI14" s="44"/>
      <c r="FJ14" s="44"/>
      <c r="FK14" s="44"/>
      <c r="FL14" s="44"/>
      <c r="FM14" s="44"/>
    </row>
    <row r="15" spans="1:169" x14ac:dyDescent="0.2">
      <c r="A15" s="67" t="s">
        <v>97</v>
      </c>
      <c r="B15" s="47">
        <f>+'[1]Performance bonus'!A9</f>
        <v>149307</v>
      </c>
      <c r="C15" s="48">
        <f t="shared" si="0"/>
        <v>149307</v>
      </c>
      <c r="D15" s="47">
        <f>'[1]Performance bonus'!A9</f>
        <v>149307</v>
      </c>
      <c r="E15" s="48">
        <f t="shared" si="1"/>
        <v>149307</v>
      </c>
      <c r="F15" s="47">
        <f>+'[1]Performance bonus'!A11</f>
        <v>165727.51999999999</v>
      </c>
      <c r="G15" s="48">
        <f t="shared" si="2"/>
        <v>165727.51999999999</v>
      </c>
      <c r="H15" s="47">
        <f>+'[1]Performance bonus'!A11</f>
        <v>165727.51999999999</v>
      </c>
      <c r="I15" s="48">
        <f t="shared" si="3"/>
        <v>165727.51999999999</v>
      </c>
      <c r="J15" s="47">
        <f>+'[1]Performance bonus'!A11</f>
        <v>165727.51999999999</v>
      </c>
      <c r="K15" s="48">
        <f t="shared" si="4"/>
        <v>165727.51999999999</v>
      </c>
      <c r="L15" s="47">
        <f>+'[1]Performance bonus'!A11</f>
        <v>165727.51999999999</v>
      </c>
      <c r="M15" s="48">
        <f t="shared" si="5"/>
        <v>165727.51999999999</v>
      </c>
      <c r="N15" s="47">
        <f>+'[1]Performance bonus'!A11</f>
        <v>165727.51999999999</v>
      </c>
      <c r="O15" s="48">
        <f t="shared" si="6"/>
        <v>165727.51999999999</v>
      </c>
      <c r="P15" s="47">
        <f>+'[1]Performance bonus'!A11</f>
        <v>165727.51999999999</v>
      </c>
      <c r="Q15" s="48">
        <f t="shared" si="7"/>
        <v>165727.51999999999</v>
      </c>
      <c r="R15" s="47">
        <f>+'[1]Performance bonus'!A11</f>
        <v>165727.51999999999</v>
      </c>
      <c r="S15" s="48">
        <f t="shared" si="8"/>
        <v>165727.51999999999</v>
      </c>
      <c r="T15" s="47">
        <f>+'[1]Performance bonus'!A11</f>
        <v>165727.51999999999</v>
      </c>
      <c r="U15" s="48">
        <f t="shared" si="9"/>
        <v>165727.51999999999</v>
      </c>
      <c r="V15" s="47">
        <f>+'[1]Performance bonus'!A11</f>
        <v>165727.51999999999</v>
      </c>
      <c r="W15" s="48">
        <f t="shared" si="10"/>
        <v>165727.51999999999</v>
      </c>
      <c r="X15" s="47">
        <f>+'[1]Performance bonus'!A11</f>
        <v>165727.51999999999</v>
      </c>
      <c r="Y15" s="48">
        <f t="shared" si="11"/>
        <v>165727.51999999999</v>
      </c>
      <c r="Z15" s="47">
        <v>307785</v>
      </c>
      <c r="AA15" s="48">
        <f t="shared" si="12"/>
        <v>307785</v>
      </c>
      <c r="AB15" s="47">
        <f>+'[1]Performance bonus'!A13</f>
        <v>185057.1</v>
      </c>
      <c r="AC15" s="48">
        <f t="shared" si="12"/>
        <v>185057.1</v>
      </c>
      <c r="AD15" s="47">
        <f>+'[1]Performance bonus'!A13</f>
        <v>185057.1</v>
      </c>
      <c r="AE15" s="48">
        <f t="shared" si="13"/>
        <v>185057.1</v>
      </c>
      <c r="AF15" s="47">
        <f>+'[1]Performance bonus'!A13</f>
        <v>185057.1</v>
      </c>
      <c r="AG15" s="48">
        <f t="shared" si="14"/>
        <v>185057.1</v>
      </c>
      <c r="AH15" s="47">
        <f>+'[1]Performance bonus'!A13</f>
        <v>185057.1</v>
      </c>
      <c r="AI15" s="48">
        <f t="shared" si="15"/>
        <v>185057.1</v>
      </c>
      <c r="AJ15" s="47">
        <f>+'[1]Performance bonus'!A13</f>
        <v>185057.1</v>
      </c>
      <c r="AK15" s="48">
        <f t="shared" si="16"/>
        <v>185057.1</v>
      </c>
      <c r="AL15" s="47">
        <f>+'[1]Performance bonus'!A13</f>
        <v>185057.1</v>
      </c>
      <c r="AM15" s="48">
        <f t="shared" si="17"/>
        <v>185057.1</v>
      </c>
      <c r="AN15" s="47">
        <f>+'[1]Performance bonus'!A13</f>
        <v>185057.1</v>
      </c>
      <c r="AO15" s="48">
        <f t="shared" si="18"/>
        <v>185057.1</v>
      </c>
      <c r="AP15" s="47">
        <f>+'[1]Performance bonus'!A13</f>
        <v>185057.1</v>
      </c>
      <c r="AQ15" s="48">
        <f t="shared" si="19"/>
        <v>185057.1</v>
      </c>
      <c r="AR15" s="47">
        <f>'[1]Performance bonus'!$A13</f>
        <v>185057.1</v>
      </c>
      <c r="AS15" s="48">
        <f t="shared" si="20"/>
        <v>185057.1</v>
      </c>
      <c r="AT15" s="47">
        <f>'[1]Performance bonus'!$A13</f>
        <v>185057.1</v>
      </c>
      <c r="AU15" s="48">
        <f t="shared" si="21"/>
        <v>185057.1</v>
      </c>
      <c r="AV15" s="47">
        <f>'[1]Performance bonus'!$A13</f>
        <v>185057.1</v>
      </c>
      <c r="AW15" s="48">
        <f t="shared" si="22"/>
        <v>185057.1</v>
      </c>
      <c r="AX15" s="47">
        <f>'[1]Performance bonus'!$A13</f>
        <v>185057.1</v>
      </c>
      <c r="AY15" s="48">
        <f t="shared" si="23"/>
        <v>185057.1</v>
      </c>
      <c r="AZ15" s="47">
        <f>'[1]Performance bonus'!$A13</f>
        <v>185057.1</v>
      </c>
      <c r="BA15" s="48">
        <f t="shared" si="24"/>
        <v>185057.1</v>
      </c>
      <c r="BB15" s="47">
        <f>'[1]Performance bonus'!A15</f>
        <v>307784.52833333332</v>
      </c>
      <c r="BC15" s="48">
        <f t="shared" si="25"/>
        <v>307784.52833333332</v>
      </c>
      <c r="BD15" s="47">
        <f>'[1]Performance bonus'!A15</f>
        <v>307784.52833333332</v>
      </c>
      <c r="BE15" s="48">
        <f t="shared" si="26"/>
        <v>307784.52833333332</v>
      </c>
      <c r="BF15" s="47">
        <f>+'[1]Performance bonus'!A15</f>
        <v>307784.52833333332</v>
      </c>
      <c r="BG15" s="48">
        <f t="shared" si="27"/>
        <v>307784.52833333332</v>
      </c>
      <c r="BH15" s="47">
        <f>+'[1]Performance bonus'!A15</f>
        <v>307784.52833333332</v>
      </c>
      <c r="BI15" s="48">
        <f t="shared" si="28"/>
        <v>307784.52833333332</v>
      </c>
      <c r="BJ15" s="47">
        <f>+'[1]Performance bonus'!A15</f>
        <v>307784.52833333332</v>
      </c>
      <c r="BK15" s="48">
        <f t="shared" si="29"/>
        <v>307784.52833333332</v>
      </c>
      <c r="BL15" s="47">
        <f>+'[1]Performance bonus'!A15</f>
        <v>307784.52833333332</v>
      </c>
      <c r="BM15" s="48">
        <f t="shared" si="30"/>
        <v>307784.52833333332</v>
      </c>
      <c r="BN15" s="47">
        <f>+'[1]Performance bonus'!A15</f>
        <v>307784.52833333332</v>
      </c>
      <c r="BO15" s="48">
        <f t="shared" si="31"/>
        <v>307784.52833333332</v>
      </c>
      <c r="BP15" s="47">
        <f>+'[1]Performance bonus'!A15</f>
        <v>307784.52833333332</v>
      </c>
      <c r="BQ15" s="48">
        <f t="shared" si="32"/>
        <v>307784.52833333332</v>
      </c>
      <c r="BR15" s="47">
        <f>+'[1]Performance bonus'!A15</f>
        <v>307784.52833333332</v>
      </c>
      <c r="BS15" s="48">
        <f t="shared" si="33"/>
        <v>307784.52833333332</v>
      </c>
      <c r="BT15" s="47">
        <f>'[1]Performance bonus'!A15</f>
        <v>307784.52833333332</v>
      </c>
      <c r="BU15" s="48">
        <f t="shared" si="34"/>
        <v>307784.52833333332</v>
      </c>
      <c r="BV15" s="47">
        <f>+'[1]Performance bonus'!A15</f>
        <v>307784.52833333332</v>
      </c>
      <c r="BW15" s="48">
        <f t="shared" si="35"/>
        <v>307784.52833333332</v>
      </c>
      <c r="BX15" s="47">
        <f>'[1]Performance bonus'!A15</f>
        <v>307784.52833333332</v>
      </c>
      <c r="BY15" s="48">
        <f t="shared" si="36"/>
        <v>307784.52833333332</v>
      </c>
      <c r="BZ15" s="47">
        <f>'[1]Performance bonus'!A17</f>
        <v>778941</v>
      </c>
      <c r="CA15" s="48">
        <f t="shared" si="37"/>
        <v>778941</v>
      </c>
      <c r="CB15" s="47">
        <f>+'[1]Performance bonus'!A17</f>
        <v>778941</v>
      </c>
      <c r="CC15" s="48">
        <f t="shared" si="38"/>
        <v>778941</v>
      </c>
      <c r="CD15" s="47">
        <f>'[1]Performance bonus'!A17</f>
        <v>778941</v>
      </c>
      <c r="CE15" s="48">
        <f t="shared" si="39"/>
        <v>778941</v>
      </c>
      <c r="CF15" s="47">
        <f>'[1]Performance bonus'!A17</f>
        <v>778941</v>
      </c>
      <c r="CG15" s="48">
        <f t="shared" si="40"/>
        <v>778941</v>
      </c>
      <c r="CH15" s="47">
        <f>'[1]Performance bonus'!A17</f>
        <v>778941</v>
      </c>
      <c r="CI15" s="48">
        <f t="shared" si="41"/>
        <v>778941</v>
      </c>
      <c r="CJ15" s="47">
        <f>'[1]Performance bonus'!A17</f>
        <v>778941</v>
      </c>
      <c r="CK15" s="48">
        <f t="shared" si="42"/>
        <v>778941</v>
      </c>
      <c r="CL15" s="47">
        <f>'[1]Performance bonus'!A17</f>
        <v>778941</v>
      </c>
      <c r="CM15" s="48">
        <f t="shared" si="43"/>
        <v>778941</v>
      </c>
      <c r="CN15" s="47">
        <f>'[1]Performance bonus'!A17</f>
        <v>778941</v>
      </c>
      <c r="CO15" s="48">
        <f t="shared" si="44"/>
        <v>778941</v>
      </c>
      <c r="CP15" s="47">
        <f>'[1]Performance bonus'!A17</f>
        <v>778941</v>
      </c>
      <c r="CQ15" s="48">
        <f t="shared" si="45"/>
        <v>778941</v>
      </c>
      <c r="CR15" s="47">
        <f>'[1]Performance bonus'!A17</f>
        <v>778941</v>
      </c>
      <c r="CS15" s="48">
        <f t="shared" si="46"/>
        <v>778941</v>
      </c>
      <c r="CT15" s="47">
        <f>'[1]Performance bonus'!A17</f>
        <v>778941</v>
      </c>
      <c r="CU15" s="48">
        <f t="shared" si="47"/>
        <v>778941</v>
      </c>
      <c r="CV15" s="47">
        <f>'[1]Performance bonus'!A19</f>
        <v>947786.7</v>
      </c>
      <c r="CW15" s="48">
        <f t="shared" si="48"/>
        <v>947786.7</v>
      </c>
      <c r="CX15" s="47">
        <f>'[1]Performance bonus'!A19</f>
        <v>947786.7</v>
      </c>
      <c r="CY15" s="48">
        <f t="shared" si="49"/>
        <v>947786.7</v>
      </c>
      <c r="CZ15" s="47">
        <f>'[1]Performance bonus'!A19</f>
        <v>947786.7</v>
      </c>
      <c r="DA15" s="48">
        <f t="shared" si="50"/>
        <v>947786.7</v>
      </c>
      <c r="DB15" s="47">
        <f>'[1]Performance bonus'!A19</f>
        <v>947786.7</v>
      </c>
      <c r="DC15" s="48">
        <f t="shared" si="51"/>
        <v>947786.7</v>
      </c>
      <c r="DD15" s="47">
        <f>'[1]Performance bonus'!A19</f>
        <v>947786.7</v>
      </c>
      <c r="DE15" s="48">
        <f t="shared" si="52"/>
        <v>947786.7</v>
      </c>
      <c r="DF15" s="47">
        <f>'[1]Performance bonus'!A19</f>
        <v>947786.7</v>
      </c>
      <c r="DG15" s="48">
        <f t="shared" si="53"/>
        <v>947786.7</v>
      </c>
      <c r="DH15" s="47">
        <f>'[1]Performance bonus'!A19</f>
        <v>947786.7</v>
      </c>
      <c r="DI15" s="48">
        <f t="shared" si="54"/>
        <v>947786.7</v>
      </c>
      <c r="DJ15" s="47">
        <f>+'[1]Performance bonus'!A19</f>
        <v>947786.7</v>
      </c>
      <c r="DK15" s="48">
        <f t="shared" si="55"/>
        <v>947786.7</v>
      </c>
      <c r="DL15" s="47">
        <f>'[1]Performance bonus'!A19</f>
        <v>947786.7</v>
      </c>
      <c r="DM15" s="48">
        <f t="shared" si="56"/>
        <v>947786.7</v>
      </c>
      <c r="DN15" s="47">
        <f>'[1]Performance bonus'!A19</f>
        <v>947786.7</v>
      </c>
      <c r="DO15" s="48">
        <f t="shared" si="57"/>
        <v>947786.7</v>
      </c>
      <c r="DP15" s="47">
        <f>'[1]Performance bonus'!A19</f>
        <v>947786.7</v>
      </c>
      <c r="DQ15" s="48">
        <f t="shared" si="58"/>
        <v>947786.7</v>
      </c>
      <c r="DR15" s="47">
        <f>'[1]Performance bonus'!A19</f>
        <v>947786.7</v>
      </c>
      <c r="DS15" s="48">
        <f t="shared" si="59"/>
        <v>947786.7</v>
      </c>
      <c r="DT15" s="47">
        <f>'[1]Performance bonus'!A19</f>
        <v>947786.7</v>
      </c>
      <c r="DU15" s="48">
        <f t="shared" si="60"/>
        <v>947786.7</v>
      </c>
      <c r="DV15" s="47">
        <f>'[1]Performance bonus'!A21</f>
        <v>1011110.66</v>
      </c>
      <c r="DW15" s="48">
        <f t="shared" si="61"/>
        <v>1011110.66</v>
      </c>
      <c r="DX15" s="47">
        <f>'[1]Performance bonus'!A21</f>
        <v>1011110.66</v>
      </c>
      <c r="DY15" s="48">
        <f t="shared" si="62"/>
        <v>1011110.66</v>
      </c>
      <c r="DZ15" s="47">
        <f>'[1]Performance bonus'!A21</f>
        <v>1011110.66</v>
      </c>
      <c r="EA15" s="48">
        <f t="shared" si="63"/>
        <v>1011110.66</v>
      </c>
      <c r="EB15" s="47">
        <f>'[1]Performance bonus'!A21</f>
        <v>1011110.66</v>
      </c>
      <c r="EC15" s="48">
        <f t="shared" si="64"/>
        <v>1011110.66</v>
      </c>
      <c r="ED15" s="47">
        <f>'[1]Performance bonus'!A21</f>
        <v>1011110.66</v>
      </c>
      <c r="EE15" s="48">
        <f t="shared" si="65"/>
        <v>1011110.66</v>
      </c>
      <c r="EF15" s="47">
        <f>'[1]Performance bonus'!A21</f>
        <v>1011110.66</v>
      </c>
      <c r="EG15" s="48">
        <f t="shared" si="66"/>
        <v>1011110.66</v>
      </c>
      <c r="EH15" s="47">
        <f>'[1]Performance bonus'!A21</f>
        <v>1011110.66</v>
      </c>
      <c r="EI15" s="48">
        <f t="shared" si="67"/>
        <v>1011110.66</v>
      </c>
      <c r="EJ15" s="47">
        <f>'[1]Performance bonus'!A21</f>
        <v>1011110.66</v>
      </c>
      <c r="EK15" s="48">
        <f t="shared" si="68"/>
        <v>1011110.66</v>
      </c>
      <c r="EL15" s="47">
        <f>'[1]Performance bonus'!A21</f>
        <v>1011110.66</v>
      </c>
      <c r="EM15" s="48">
        <f t="shared" si="69"/>
        <v>1011110.66</v>
      </c>
      <c r="EN15" s="47">
        <f>'[1]Performance bonus'!A21</f>
        <v>1011110.66</v>
      </c>
      <c r="EO15" s="48">
        <f t="shared" si="70"/>
        <v>1011110.66</v>
      </c>
      <c r="EP15" s="47">
        <f>'[1]Performance bonus'!A21</f>
        <v>1011110.66</v>
      </c>
      <c r="EQ15" s="48">
        <f t="shared" si="71"/>
        <v>1011110.66</v>
      </c>
      <c r="ER15" s="47">
        <f>'[1]Performance bonus'!A23</f>
        <v>1037177.26116648</v>
      </c>
      <c r="ES15" s="48">
        <f t="shared" si="72"/>
        <v>1037177.26116648</v>
      </c>
      <c r="ET15" s="47">
        <f>'[1]Performance bonus'!A23</f>
        <v>1037177.26116648</v>
      </c>
      <c r="EU15" s="48">
        <f t="shared" si="73"/>
        <v>1037177.26116648</v>
      </c>
      <c r="EV15" s="47">
        <f>'[1]Performance bonus'!A23</f>
        <v>1037177.26116648</v>
      </c>
      <c r="EW15" s="48">
        <f t="shared" si="74"/>
        <v>1037177.26116648</v>
      </c>
      <c r="EX15" s="47">
        <f>'[1]Performance bonus'!A23</f>
        <v>1037177.26116648</v>
      </c>
      <c r="EY15" s="48">
        <f t="shared" si="75"/>
        <v>1037177.26116648</v>
      </c>
      <c r="EZ15" s="47">
        <f>'[1]Performance bonus'!A23</f>
        <v>1037177.26116648</v>
      </c>
      <c r="FA15" s="48">
        <f t="shared" si="76"/>
        <v>1037177.26116648</v>
      </c>
      <c r="FB15" s="47">
        <f>'[1]Performance bonus'!A23</f>
        <v>1037177.26116648</v>
      </c>
      <c r="FC15" s="48">
        <f t="shared" si="77"/>
        <v>1037177.26116648</v>
      </c>
      <c r="FD15" s="44"/>
      <c r="FE15" s="44"/>
      <c r="FF15" s="44"/>
      <c r="FG15" s="44"/>
      <c r="FH15" s="44"/>
      <c r="FI15" s="44"/>
      <c r="FJ15" s="44"/>
      <c r="FK15" s="44"/>
      <c r="FL15" s="44"/>
      <c r="FM15" s="44"/>
    </row>
    <row r="16" spans="1:169" x14ac:dyDescent="0.2">
      <c r="A16" s="50" t="s">
        <v>98</v>
      </c>
      <c r="B16" s="47">
        <v>6587988.3700000001</v>
      </c>
      <c r="C16" s="48">
        <f t="shared" si="0"/>
        <v>6587988.3700000001</v>
      </c>
      <c r="D16" s="47">
        <v>6934259</v>
      </c>
      <c r="E16" s="48">
        <f t="shared" si="1"/>
        <v>6934259</v>
      </c>
      <c r="F16" s="47">
        <v>6534240.3600000003</v>
      </c>
      <c r="G16" s="48">
        <f t="shared" si="2"/>
        <v>6534240.3600000003</v>
      </c>
      <c r="H16" s="47">
        <v>6670064.2300000004</v>
      </c>
      <c r="I16" s="48">
        <f t="shared" si="3"/>
        <v>6670064.2300000004</v>
      </c>
      <c r="J16" s="47">
        <v>5174702.17</v>
      </c>
      <c r="K16" s="48">
        <f t="shared" si="4"/>
        <v>5174702.17</v>
      </c>
      <c r="L16" s="47">
        <v>5122310.41</v>
      </c>
      <c r="M16" s="48">
        <f t="shared" si="5"/>
        <v>5122310.41</v>
      </c>
      <c r="N16" s="47">
        <v>4142079.02</v>
      </c>
      <c r="O16" s="48">
        <f t="shared" si="6"/>
        <v>4142079.02</v>
      </c>
      <c r="P16" s="47">
        <v>3660908.38</v>
      </c>
      <c r="Q16" s="48">
        <f t="shared" si="7"/>
        <v>3660908.38</v>
      </c>
      <c r="R16" s="47">
        <v>3265369.31</v>
      </c>
      <c r="S16" s="48">
        <f t="shared" si="8"/>
        <v>3265369.31</v>
      </c>
      <c r="T16" s="47">
        <v>3354360.51</v>
      </c>
      <c r="U16" s="48">
        <f t="shared" si="9"/>
        <v>3354360.51</v>
      </c>
      <c r="V16" s="47">
        <v>3276560.32</v>
      </c>
      <c r="W16" s="48">
        <f t="shared" si="10"/>
        <v>3276560.32</v>
      </c>
      <c r="X16" s="47">
        <v>3104447.44</v>
      </c>
      <c r="Y16" s="48">
        <f t="shared" si="11"/>
        <v>3104447.44</v>
      </c>
      <c r="Z16" s="47">
        <v>4325614</v>
      </c>
      <c r="AA16" s="48">
        <f t="shared" si="12"/>
        <v>4325614</v>
      </c>
      <c r="AB16" s="47">
        <v>3459624.09</v>
      </c>
      <c r="AC16" s="48">
        <f t="shared" si="12"/>
        <v>3459624.09</v>
      </c>
      <c r="AD16" s="47">
        <v>3244949.13</v>
      </c>
      <c r="AE16" s="48">
        <f t="shared" si="13"/>
        <v>3244949.13</v>
      </c>
      <c r="AF16" s="47">
        <v>3385118.88</v>
      </c>
      <c r="AG16" s="48">
        <f t="shared" si="14"/>
        <v>3385118.88</v>
      </c>
      <c r="AH16" s="47">
        <v>3383314.67</v>
      </c>
      <c r="AI16" s="48">
        <f t="shared" si="15"/>
        <v>3383314.67</v>
      </c>
      <c r="AJ16" s="47">
        <v>2716051.38</v>
      </c>
      <c r="AK16" s="48">
        <f t="shared" si="16"/>
        <v>2716051.38</v>
      </c>
      <c r="AL16" s="47">
        <v>3165203.21</v>
      </c>
      <c r="AM16" s="48">
        <f t="shared" si="17"/>
        <v>3165203.21</v>
      </c>
      <c r="AN16" s="47">
        <v>3359291.1899999995</v>
      </c>
      <c r="AO16" s="48">
        <f t="shared" si="18"/>
        <v>3359291.1899999995</v>
      </c>
      <c r="AP16" s="47">
        <v>4116948.38</v>
      </c>
      <c r="AQ16" s="48">
        <f t="shared" si="19"/>
        <v>4116948.38</v>
      </c>
      <c r="AR16" s="47">
        <v>4565615.49</v>
      </c>
      <c r="AS16" s="48">
        <f t="shared" si="20"/>
        <v>4565615.49</v>
      </c>
      <c r="AT16" s="47">
        <v>4712629.7399999993</v>
      </c>
      <c r="AU16" s="48">
        <f t="shared" si="21"/>
        <v>4712629.7399999993</v>
      </c>
      <c r="AV16" s="47">
        <v>4889461.41</v>
      </c>
      <c r="AW16" s="48">
        <f t="shared" si="22"/>
        <v>4889461.41</v>
      </c>
      <c r="AX16" s="47">
        <v>4325614.4000000004</v>
      </c>
      <c r="AY16" s="48">
        <f t="shared" si="23"/>
        <v>4325614.4000000004</v>
      </c>
      <c r="AZ16" s="47">
        <v>4325614.4000000004</v>
      </c>
      <c r="BA16" s="48">
        <f t="shared" si="24"/>
        <v>4325614.4000000004</v>
      </c>
      <c r="BB16" s="47">
        <v>4325614.4000000004</v>
      </c>
      <c r="BC16" s="48">
        <f t="shared" si="25"/>
        <v>4325614.4000000004</v>
      </c>
      <c r="BD16" s="47">
        <v>5968928.4299999997</v>
      </c>
      <c r="BE16" s="48">
        <f t="shared" si="26"/>
        <v>5968928.4299999997</v>
      </c>
      <c r="BF16" s="47">
        <v>5804938</v>
      </c>
      <c r="BG16" s="48">
        <f t="shared" si="27"/>
        <v>5804938</v>
      </c>
      <c r="BH16" s="47">
        <v>6966239.8099999996</v>
      </c>
      <c r="BI16" s="48">
        <f t="shared" si="28"/>
        <v>6966239.8099999996</v>
      </c>
      <c r="BJ16" s="47">
        <v>6163085.5199999996</v>
      </c>
      <c r="BK16" s="48">
        <f t="shared" si="29"/>
        <v>6163085.5199999996</v>
      </c>
      <c r="BL16" s="47">
        <v>6152951.6900000004</v>
      </c>
      <c r="BM16" s="48">
        <f t="shared" si="30"/>
        <v>6152951.6900000004</v>
      </c>
      <c r="BN16" s="47">
        <v>4417170.83</v>
      </c>
      <c r="BO16" s="48">
        <f t="shared" si="31"/>
        <v>4417170.83</v>
      </c>
      <c r="BP16" s="47">
        <v>4396229.63</v>
      </c>
      <c r="BQ16" s="48">
        <f t="shared" si="32"/>
        <v>4396229.63</v>
      </c>
      <c r="BR16" s="47">
        <v>4687673.83</v>
      </c>
      <c r="BS16" s="48">
        <f t="shared" si="33"/>
        <v>4687673.83</v>
      </c>
      <c r="BT16" s="47">
        <v>5696496.2199999997</v>
      </c>
      <c r="BU16" s="48">
        <f t="shared" si="34"/>
        <v>5696496.2199999997</v>
      </c>
      <c r="BV16" s="47">
        <v>6688280.1199999992</v>
      </c>
      <c r="BW16" s="48">
        <f t="shared" si="35"/>
        <v>6688280.1199999992</v>
      </c>
      <c r="BX16" s="47">
        <v>6803086.6399999997</v>
      </c>
      <c r="BY16" s="48">
        <f t="shared" si="36"/>
        <v>6803086.6399999997</v>
      </c>
      <c r="BZ16" s="47">
        <v>7096956.2300000004</v>
      </c>
      <c r="CA16" s="48">
        <f t="shared" si="37"/>
        <v>7096956.2300000004</v>
      </c>
      <c r="CB16" s="47">
        <v>7096956.2299999986</v>
      </c>
      <c r="CC16" s="48">
        <f t="shared" si="38"/>
        <v>7096956.2299999986</v>
      </c>
      <c r="CD16" s="47">
        <v>8330866</v>
      </c>
      <c r="CE16" s="48">
        <f t="shared" si="39"/>
        <v>8330866</v>
      </c>
      <c r="CF16" s="47">
        <v>8713831.7300000004</v>
      </c>
      <c r="CG16" s="48">
        <f t="shared" si="40"/>
        <v>8713831.7300000004</v>
      </c>
      <c r="CH16" s="47">
        <v>8220725.7199999997</v>
      </c>
      <c r="CI16" s="48">
        <f t="shared" si="41"/>
        <v>8220725.7199999997</v>
      </c>
      <c r="CJ16" s="47">
        <v>8240279.25</v>
      </c>
      <c r="CK16" s="48">
        <f t="shared" si="42"/>
        <v>8240279.25</v>
      </c>
      <c r="CL16" s="47">
        <v>6216742.5499999998</v>
      </c>
      <c r="CM16" s="48">
        <f t="shared" si="43"/>
        <v>6216742.5499999998</v>
      </c>
      <c r="CN16" s="47">
        <v>6200682.7699999996</v>
      </c>
      <c r="CO16" s="48">
        <f t="shared" si="44"/>
        <v>6200682.7699999996</v>
      </c>
      <c r="CP16" s="47">
        <v>5468619.3600000003</v>
      </c>
      <c r="CQ16" s="48">
        <f t="shared" si="45"/>
        <v>5468619.3600000003</v>
      </c>
      <c r="CR16" s="47">
        <v>5861559.5199999996</v>
      </c>
      <c r="CS16" s="48">
        <f t="shared" si="46"/>
        <v>5861559.5199999996</v>
      </c>
      <c r="CT16" s="47">
        <v>5783328.5700000003</v>
      </c>
      <c r="CU16" s="48">
        <f t="shared" si="47"/>
        <v>5783328.5700000003</v>
      </c>
      <c r="CV16" s="47">
        <v>5965268.4199999999</v>
      </c>
      <c r="CW16" s="48">
        <f t="shared" si="48"/>
        <v>5965268.4199999999</v>
      </c>
      <c r="CX16" s="47">
        <v>6067983.1600000001</v>
      </c>
      <c r="CY16" s="48">
        <f t="shared" si="49"/>
        <v>6067983.1600000001</v>
      </c>
      <c r="CZ16" s="47">
        <v>5609458.9199999999</v>
      </c>
      <c r="DA16" s="48">
        <f t="shared" si="50"/>
        <v>5609458.9199999999</v>
      </c>
      <c r="DB16" s="47">
        <v>7222858.21</v>
      </c>
      <c r="DC16" s="48">
        <f t="shared" si="51"/>
        <v>7222858.21</v>
      </c>
      <c r="DD16" s="47">
        <v>7133304</v>
      </c>
      <c r="DE16" s="48">
        <f t="shared" si="52"/>
        <v>7133304</v>
      </c>
      <c r="DF16" s="47">
        <v>6780981.1500000004</v>
      </c>
      <c r="DG16" s="48">
        <f t="shared" si="53"/>
        <v>6780981.1500000004</v>
      </c>
      <c r="DH16" s="47">
        <v>6872571.7999999998</v>
      </c>
      <c r="DI16" s="48">
        <f t="shared" si="54"/>
        <v>6872571.7999999998</v>
      </c>
      <c r="DJ16" s="47">
        <f>+[1]Unidentified!C19</f>
        <v>4209103.68</v>
      </c>
      <c r="DK16" s="48">
        <f t="shared" si="55"/>
        <v>4209103.68</v>
      </c>
      <c r="DL16" s="47">
        <v>7391068.5699999994</v>
      </c>
      <c r="DM16" s="48">
        <f t="shared" si="56"/>
        <v>7391068.5699999994</v>
      </c>
      <c r="DN16" s="47">
        <v>6846357.3999999994</v>
      </c>
      <c r="DO16" s="48">
        <f t="shared" si="57"/>
        <v>6846357.3999999994</v>
      </c>
      <c r="DP16" s="47">
        <v>7362993.6399999997</v>
      </c>
      <c r="DQ16" s="48">
        <f t="shared" si="58"/>
        <v>7362993.6399999997</v>
      </c>
      <c r="DR16" s="47">
        <v>7362993.6399999997</v>
      </c>
      <c r="DS16" s="48">
        <f t="shared" si="59"/>
        <v>7362993.6399999997</v>
      </c>
      <c r="DT16" s="47">
        <v>4531300.6100000003</v>
      </c>
      <c r="DU16" s="48">
        <f t="shared" si="60"/>
        <v>4531300.6100000003</v>
      </c>
      <c r="DV16" s="47">
        <v>4482691.9399999995</v>
      </c>
      <c r="DW16" s="48">
        <f t="shared" si="61"/>
        <v>4482691.9399999995</v>
      </c>
      <c r="DX16" s="47">
        <v>4578953.4400000004</v>
      </c>
      <c r="DY16" s="48">
        <f t="shared" si="62"/>
        <v>4578953.4400000004</v>
      </c>
      <c r="DZ16" s="47">
        <v>4592487.63</v>
      </c>
      <c r="EA16" s="48">
        <f t="shared" si="63"/>
        <v>4592487.63</v>
      </c>
      <c r="EB16" s="47">
        <v>5729313.21</v>
      </c>
      <c r="EC16" s="48">
        <f t="shared" si="64"/>
        <v>5729313.21</v>
      </c>
      <c r="ED16" s="47">
        <v>6542566.2699999996</v>
      </c>
      <c r="EE16" s="48">
        <f t="shared" si="65"/>
        <v>6542566.2699999996</v>
      </c>
      <c r="EF16" s="47">
        <v>6977262.8399999999</v>
      </c>
      <c r="EG16" s="48">
        <f t="shared" si="66"/>
        <v>6977262.8399999999</v>
      </c>
      <c r="EH16" s="47">
        <v>6641764.6900000004</v>
      </c>
      <c r="EI16" s="48">
        <f t="shared" si="67"/>
        <v>6641764.6900000004</v>
      </c>
      <c r="EJ16" s="47">
        <v>6950028.0499999998</v>
      </c>
      <c r="EK16" s="48">
        <f t="shared" si="68"/>
        <v>6950028.0499999998</v>
      </c>
      <c r="EL16" s="47">
        <v>7377588.0000000009</v>
      </c>
      <c r="EM16" s="48">
        <f t="shared" si="69"/>
        <v>7377588.0000000009</v>
      </c>
      <c r="EN16" s="47">
        <v>8327577</v>
      </c>
      <c r="EO16" s="48">
        <f t="shared" si="70"/>
        <v>8327577</v>
      </c>
      <c r="EP16" s="47">
        <v>8327577</v>
      </c>
      <c r="EQ16" s="48">
        <f t="shared" si="71"/>
        <v>8327577</v>
      </c>
      <c r="ER16" s="47">
        <v>8327577</v>
      </c>
      <c r="ES16" s="48">
        <f t="shared" si="72"/>
        <v>8327577</v>
      </c>
      <c r="ET16" s="47">
        <v>6704715.8099999996</v>
      </c>
      <c r="EU16" s="48">
        <f t="shared" si="73"/>
        <v>6704715.8099999996</v>
      </c>
      <c r="EV16" s="47">
        <v>5918296.3200000003</v>
      </c>
      <c r="EW16" s="48">
        <f t="shared" si="74"/>
        <v>5918296.3200000003</v>
      </c>
      <c r="EX16" s="47">
        <v>6136754.8099999996</v>
      </c>
      <c r="EY16" s="48">
        <f t="shared" si="75"/>
        <v>6136754.8099999996</v>
      </c>
      <c r="EZ16" s="47">
        <v>6205544.7599999998</v>
      </c>
      <c r="FA16" s="48">
        <f t="shared" si="76"/>
        <v>6205544.7599999998</v>
      </c>
      <c r="FB16" s="47">
        <v>6223304.7599999998</v>
      </c>
      <c r="FC16" s="48">
        <f t="shared" si="77"/>
        <v>6223304.7599999998</v>
      </c>
      <c r="FD16" s="44"/>
      <c r="FE16" s="44"/>
      <c r="FF16" s="44"/>
      <c r="FG16" s="44"/>
      <c r="FH16" s="44"/>
      <c r="FI16" s="44"/>
      <c r="FJ16" s="44"/>
      <c r="FK16" s="44"/>
      <c r="FL16" s="44"/>
      <c r="FM16" s="44"/>
    </row>
    <row r="17" spans="1:169" s="44" customFormat="1" x14ac:dyDescent="0.2">
      <c r="A17" s="50" t="s">
        <v>99</v>
      </c>
      <c r="B17" s="47">
        <v>8010257</v>
      </c>
      <c r="C17" s="48">
        <v>24364571</v>
      </c>
      <c r="D17" s="47">
        <v>3125022.67</v>
      </c>
      <c r="E17" s="48">
        <v>29550757</v>
      </c>
      <c r="F17" s="47">
        <v>6578806.0700000003</v>
      </c>
      <c r="G17" s="48">
        <v>21055820</v>
      </c>
      <c r="H17" s="47">
        <v>39028858.200000003</v>
      </c>
      <c r="I17" s="48">
        <v>24060235</v>
      </c>
      <c r="J17" s="47">
        <v>42987560</v>
      </c>
      <c r="K17" s="48">
        <v>42779713</v>
      </c>
      <c r="L17" s="47">
        <v>22582542.010000002</v>
      </c>
      <c r="M17" s="48">
        <v>58148905</v>
      </c>
      <c r="N17" s="47">
        <v>35817957.960000001</v>
      </c>
      <c r="O17" s="48">
        <v>53976438</v>
      </c>
      <c r="P17" s="47">
        <v>55066188.75</v>
      </c>
      <c r="Q17" s="48">
        <v>69309115</v>
      </c>
      <c r="R17" s="47">
        <v>52609336.590000004</v>
      </c>
      <c r="S17" s="48">
        <v>54861406</v>
      </c>
      <c r="T17" s="47">
        <v>55555567</v>
      </c>
      <c r="U17" s="48">
        <v>59484463</v>
      </c>
      <c r="V17" s="47">
        <v>53123257.640000001</v>
      </c>
      <c r="W17" s="48">
        <v>53636694</v>
      </c>
      <c r="X17" s="47">
        <v>30121387.25</v>
      </c>
      <c r="Y17" s="48">
        <v>63511432</v>
      </c>
      <c r="Z17" s="47">
        <v>41937498</v>
      </c>
      <c r="AA17" s="48">
        <v>49188725</v>
      </c>
      <c r="AB17" s="47">
        <v>1599376.58</v>
      </c>
      <c r="AC17" s="48">
        <v>35558812</v>
      </c>
      <c r="AD17" s="47">
        <v>7545544.8099999996</v>
      </c>
      <c r="AE17" s="48">
        <v>49140139</v>
      </c>
      <c r="AF17" s="47">
        <v>36471551.270000003</v>
      </c>
      <c r="AG17" s="48">
        <v>40974578</v>
      </c>
      <c r="AH17" s="47">
        <v>33052679.390000001</v>
      </c>
      <c r="AI17" s="48">
        <v>64599435</v>
      </c>
      <c r="AJ17" s="47">
        <v>36719076.409999996</v>
      </c>
      <c r="AK17" s="48">
        <v>55506061</v>
      </c>
      <c r="AL17" s="47">
        <v>47007210.729999997</v>
      </c>
      <c r="AM17" s="48">
        <v>58328566</v>
      </c>
      <c r="AN17" s="47">
        <v>22636691.68</v>
      </c>
      <c r="AO17" s="48">
        <v>72637495</v>
      </c>
      <c r="AP17" s="47">
        <v>24855764.940000001</v>
      </c>
      <c r="AQ17" s="48">
        <v>69049600</v>
      </c>
      <c r="AR17" s="47">
        <v>28719105.512260348</v>
      </c>
      <c r="AS17" s="48">
        <v>65304311</v>
      </c>
      <c r="AT17" s="47">
        <v>27190559.07559368</v>
      </c>
      <c r="AU17" s="48">
        <v>71116815</v>
      </c>
      <c r="AV17" s="47">
        <v>34686082.759999998</v>
      </c>
      <c r="AW17" s="48">
        <v>78554903</v>
      </c>
      <c r="AX17" s="47">
        <v>31280777.66</v>
      </c>
      <c r="AY17" s="48">
        <v>50612559.740000002</v>
      </c>
      <c r="AZ17" s="47">
        <v>16672867.76</v>
      </c>
      <c r="BA17" s="48">
        <v>54604728</v>
      </c>
      <c r="BB17" s="47">
        <v>11890520</v>
      </c>
      <c r="BC17" s="48">
        <v>61642966</v>
      </c>
      <c r="BD17" s="47">
        <v>7241557.5700000003</v>
      </c>
      <c r="BE17" s="48">
        <v>50409782</v>
      </c>
      <c r="BF17" s="47">
        <v>52834975.170000002</v>
      </c>
      <c r="BG17" s="48">
        <v>67502020</v>
      </c>
      <c r="BH17" s="47">
        <v>53373418.579999998</v>
      </c>
      <c r="BI17" s="48">
        <v>52124522</v>
      </c>
      <c r="BJ17" s="47">
        <v>44478354.399999999</v>
      </c>
      <c r="BK17" s="48">
        <v>61085337</v>
      </c>
      <c r="BL17" s="47">
        <v>46093095.939999998</v>
      </c>
      <c r="BM17" s="48">
        <v>81249544</v>
      </c>
      <c r="BN17" s="47">
        <v>50033460</v>
      </c>
      <c r="BO17" s="48">
        <v>82202334</v>
      </c>
      <c r="BP17" s="47">
        <v>44405496.909999996</v>
      </c>
      <c r="BQ17" s="48">
        <v>75135432</v>
      </c>
      <c r="BR17" s="47">
        <v>45110603.770000003</v>
      </c>
      <c r="BS17" s="48">
        <v>71207419</v>
      </c>
      <c r="BT17" s="47">
        <v>26384981.343927</v>
      </c>
      <c r="BU17" s="48">
        <v>64639079</v>
      </c>
      <c r="BV17" s="47">
        <v>3350962.75</v>
      </c>
      <c r="BW17" s="48">
        <v>19220127</v>
      </c>
      <c r="BX17" s="47">
        <v>3405560.96</v>
      </c>
      <c r="BY17" s="48">
        <v>4235143</v>
      </c>
      <c r="BZ17" s="47">
        <v>5857422.3099999996</v>
      </c>
      <c r="CA17" s="48">
        <v>6482535</v>
      </c>
      <c r="CB17" s="47">
        <v>3231692.75</v>
      </c>
      <c r="CC17" s="48">
        <v>5111208</v>
      </c>
      <c r="CD17" s="47">
        <v>4567314</v>
      </c>
      <c r="CE17" s="48">
        <v>16123917</v>
      </c>
      <c r="CF17" s="47">
        <v>11000000</v>
      </c>
      <c r="CG17" s="48">
        <v>11410049</v>
      </c>
      <c r="CH17" s="47">
        <v>5613524</v>
      </c>
      <c r="CI17" s="48">
        <v>6331560</v>
      </c>
      <c r="CJ17" s="47">
        <v>9611695</v>
      </c>
      <c r="CK17" s="48">
        <v>14859716</v>
      </c>
      <c r="CL17" s="47">
        <v>21118807.16</v>
      </c>
      <c r="CM17" s="48">
        <v>21594852</v>
      </c>
      <c r="CN17" s="47">
        <v>7400308</v>
      </c>
      <c r="CO17" s="48">
        <v>8303769</v>
      </c>
      <c r="CP17" s="47">
        <v>10400800</v>
      </c>
      <c r="CQ17" s="48">
        <v>19427862</v>
      </c>
      <c r="CR17" s="47">
        <v>13673043.689999999</v>
      </c>
      <c r="CS17" s="48">
        <v>36788467</v>
      </c>
      <c r="CT17" s="47">
        <v>14197762.73</v>
      </c>
      <c r="CU17" s="48">
        <v>16448133</v>
      </c>
      <c r="CV17" s="47">
        <v>14482143.934260294</v>
      </c>
      <c r="CW17" s="48">
        <v>48543243</v>
      </c>
      <c r="CX17" s="47">
        <v>4080105</v>
      </c>
      <c r="CY17" s="48">
        <v>7153682</v>
      </c>
      <c r="CZ17" s="47">
        <v>3405581</v>
      </c>
      <c r="DA17" s="48">
        <v>3787352</v>
      </c>
      <c r="DB17" s="47">
        <v>20811527</v>
      </c>
      <c r="DC17" s="48">
        <v>22047575</v>
      </c>
      <c r="DD17" s="47">
        <v>12421649.369999999</v>
      </c>
      <c r="DE17" s="48">
        <f>141744087-110025576</f>
        <v>31718511</v>
      </c>
      <c r="DF17" s="47">
        <v>12580650</v>
      </c>
      <c r="DG17" s="48">
        <v>32455964</v>
      </c>
      <c r="DH17" s="47">
        <v>17811858.842260301</v>
      </c>
      <c r="DI17" s="48">
        <v>32455964</v>
      </c>
      <c r="DJ17" s="47">
        <v>18184741.008260339</v>
      </c>
      <c r="DK17" s="48">
        <v>54086945</v>
      </c>
      <c r="DL17" s="47">
        <v>17580000</v>
      </c>
      <c r="DM17" s="48">
        <v>48751341</v>
      </c>
      <c r="DN17" s="47">
        <v>14250000</v>
      </c>
      <c r="DO17" s="48">
        <v>21288537</v>
      </c>
      <c r="DP17" s="47">
        <v>19890250</v>
      </c>
      <c r="DQ17" s="48">
        <v>33632871</v>
      </c>
      <c r="DR17" s="47">
        <v>17592020</v>
      </c>
      <c r="DS17" s="48">
        <v>25666738</v>
      </c>
      <c r="DT17" s="47">
        <v>21500000</v>
      </c>
      <c r="DU17" s="48">
        <v>25653412</v>
      </c>
      <c r="DV17" s="47">
        <v>26890000</v>
      </c>
      <c r="DW17" s="48">
        <v>67198060</v>
      </c>
      <c r="DX17" s="47">
        <v>13500000</v>
      </c>
      <c r="DY17" s="48">
        <v>14752323</v>
      </c>
      <c r="DZ17" s="47">
        <v>19850000</v>
      </c>
      <c r="EA17" s="48">
        <v>38346841</v>
      </c>
      <c r="EB17" s="47">
        <v>27581000</v>
      </c>
      <c r="EC17" s="48">
        <v>48556564</v>
      </c>
      <c r="ED17" s="47">
        <v>28351000</v>
      </c>
      <c r="EE17" s="48">
        <v>46047319</v>
      </c>
      <c r="EF17" s="47">
        <v>29580000</v>
      </c>
      <c r="EG17" s="48">
        <v>58665693</v>
      </c>
      <c r="EH17" s="47">
        <v>31450000</v>
      </c>
      <c r="EI17" s="48">
        <v>63988943</v>
      </c>
      <c r="EJ17" s="47">
        <v>32950000</v>
      </c>
      <c r="EK17" s="48">
        <v>63509233</v>
      </c>
      <c r="EL17" s="47">
        <v>32150450</v>
      </c>
      <c r="EM17" s="48">
        <v>56282140</v>
      </c>
      <c r="EN17" s="47">
        <v>39859000</v>
      </c>
      <c r="EO17" s="48">
        <v>46989544</v>
      </c>
      <c r="EP17" s="47">
        <v>37400000</v>
      </c>
      <c r="EQ17" s="48">
        <v>51013909</v>
      </c>
      <c r="ER17" s="47">
        <v>34890000</v>
      </c>
      <c r="ES17" s="48">
        <v>51468723</v>
      </c>
      <c r="ET17" s="47">
        <v>45890000</v>
      </c>
      <c r="EU17" s="48">
        <v>66955925</v>
      </c>
      <c r="EV17" s="47">
        <v>32400000</v>
      </c>
      <c r="EW17" s="48">
        <v>41253909</v>
      </c>
      <c r="EX17" s="47">
        <v>36450000</v>
      </c>
      <c r="EY17" s="48">
        <v>45263420</v>
      </c>
      <c r="EZ17" s="47">
        <v>36450000</v>
      </c>
      <c r="FA17" s="48">
        <v>48031548</v>
      </c>
      <c r="FB17" s="47">
        <v>31450000</v>
      </c>
      <c r="FC17" s="48">
        <v>36992704</v>
      </c>
    </row>
    <row r="18" spans="1:169" x14ac:dyDescent="0.2">
      <c r="A18" s="67" t="s">
        <v>113</v>
      </c>
      <c r="B18" s="47">
        <v>2991868</v>
      </c>
      <c r="C18" s="48">
        <f>B18</f>
        <v>2991868</v>
      </c>
      <c r="D18" s="47">
        <v>2998768</v>
      </c>
      <c r="E18" s="48">
        <f>D18</f>
        <v>2998768</v>
      </c>
      <c r="F18" s="47">
        <v>2998768</v>
      </c>
      <c r="G18" s="48">
        <f>F18</f>
        <v>2998768</v>
      </c>
      <c r="H18" s="47">
        <v>2998768</v>
      </c>
      <c r="I18" s="48">
        <f>H18</f>
        <v>2998768</v>
      </c>
      <c r="J18" s="47">
        <v>2998768</v>
      </c>
      <c r="K18" s="48">
        <f>J18</f>
        <v>2998768</v>
      </c>
      <c r="L18" s="47">
        <v>2998768</v>
      </c>
      <c r="M18" s="48">
        <f>L18</f>
        <v>2998768</v>
      </c>
      <c r="N18" s="47">
        <v>2998768</v>
      </c>
      <c r="O18" s="48">
        <f>N18</f>
        <v>2998768</v>
      </c>
      <c r="P18" s="47">
        <v>2998768</v>
      </c>
      <c r="Q18" s="48">
        <f>P18</f>
        <v>2998768</v>
      </c>
      <c r="R18" s="47">
        <v>2998768</v>
      </c>
      <c r="S18" s="48">
        <f>R18</f>
        <v>2998768</v>
      </c>
      <c r="T18" s="47">
        <v>2998768</v>
      </c>
      <c r="U18" s="48">
        <f>T18</f>
        <v>2998768</v>
      </c>
      <c r="V18" s="47">
        <v>2998768</v>
      </c>
      <c r="W18" s="48">
        <f>V18</f>
        <v>2998768</v>
      </c>
      <c r="X18" s="47">
        <v>2998768</v>
      </c>
      <c r="Y18" s="48">
        <f>X18</f>
        <v>2998768</v>
      </c>
      <c r="Z18" s="47">
        <v>3386480.8</v>
      </c>
      <c r="AA18" s="48">
        <f>Z18</f>
        <v>3386480.8</v>
      </c>
      <c r="AB18" s="47">
        <v>3277430.48</v>
      </c>
      <c r="AC18" s="48">
        <f>AB18</f>
        <v>3277430.48</v>
      </c>
      <c r="AD18" s="47">
        <v>3277430.48</v>
      </c>
      <c r="AE18" s="48">
        <f>AD18</f>
        <v>3277430.48</v>
      </c>
      <c r="AF18" s="47">
        <v>3277430.48</v>
      </c>
      <c r="AG18" s="48">
        <f>AF18</f>
        <v>3277430.48</v>
      </c>
      <c r="AH18" s="47">
        <v>3277430.48</v>
      </c>
      <c r="AI18" s="48">
        <f>AH18</f>
        <v>3277430.48</v>
      </c>
      <c r="AJ18" s="47">
        <v>3277430.48</v>
      </c>
      <c r="AK18" s="48">
        <f>AJ18</f>
        <v>3277430.48</v>
      </c>
      <c r="AL18" s="47">
        <v>3277430.48</v>
      </c>
      <c r="AM18" s="48">
        <f>AL18</f>
        <v>3277430.48</v>
      </c>
      <c r="AN18" s="47">
        <v>3277430.48</v>
      </c>
      <c r="AO18" s="48">
        <f>AN18</f>
        <v>3277430.48</v>
      </c>
      <c r="AP18" s="47">
        <v>3277430.48</v>
      </c>
      <c r="AQ18" s="48">
        <f>AP18</f>
        <v>3277430.48</v>
      </c>
      <c r="AR18" s="47">
        <v>3277430.48</v>
      </c>
      <c r="AS18" s="48">
        <f>AR18</f>
        <v>3277430.48</v>
      </c>
      <c r="AT18" s="47">
        <v>3277430.48</v>
      </c>
      <c r="AU18" s="48">
        <f>AT18</f>
        <v>3277430.48</v>
      </c>
      <c r="AV18" s="47">
        <v>3277430.48</v>
      </c>
      <c r="AW18" s="48">
        <f>AV18</f>
        <v>3277430.48</v>
      </c>
      <c r="AX18" s="47">
        <v>3277430.48</v>
      </c>
      <c r="AY18" s="48">
        <f>AX18</f>
        <v>3277430.48</v>
      </c>
      <c r="AZ18" s="47">
        <v>3277430.48</v>
      </c>
      <c r="BA18" s="48">
        <f>AZ18</f>
        <v>3277430.48</v>
      </c>
      <c r="BB18" s="47">
        <v>3386480.8</v>
      </c>
      <c r="BC18" s="48">
        <f>BB18</f>
        <v>3386480.8</v>
      </c>
      <c r="BD18" s="47">
        <v>3386480.8</v>
      </c>
      <c r="BE18" s="48">
        <f>BD18</f>
        <v>3386480.8</v>
      </c>
      <c r="BF18" s="47">
        <v>3386480.8</v>
      </c>
      <c r="BG18" s="48">
        <f>BF18</f>
        <v>3386480.8</v>
      </c>
      <c r="BH18" s="47">
        <v>3386480.8</v>
      </c>
      <c r="BI18" s="48">
        <f>BH18</f>
        <v>3386480.8</v>
      </c>
      <c r="BJ18" s="47">
        <v>3386480.8</v>
      </c>
      <c r="BK18" s="48">
        <f>BJ18</f>
        <v>3386480.8</v>
      </c>
      <c r="BL18" s="47">
        <v>3386480.8</v>
      </c>
      <c r="BM18" s="48">
        <f>BL18</f>
        <v>3386480.8</v>
      </c>
      <c r="BN18" s="47">
        <v>3386480.8</v>
      </c>
      <c r="BO18" s="48">
        <f>BN18</f>
        <v>3386480.8</v>
      </c>
      <c r="BP18" s="47">
        <v>3386480.8</v>
      </c>
      <c r="BQ18" s="48">
        <f>BP18</f>
        <v>3386480.8</v>
      </c>
      <c r="BR18" s="47">
        <v>3386480.8</v>
      </c>
      <c r="BS18" s="48">
        <f>BR18</f>
        <v>3386480.8</v>
      </c>
      <c r="BT18" s="47">
        <v>3386480.8</v>
      </c>
      <c r="BU18" s="48">
        <f>BT18</f>
        <v>3386480.8</v>
      </c>
      <c r="BV18" s="47">
        <v>3386480.8</v>
      </c>
      <c r="BW18" s="48">
        <f>BV18</f>
        <v>3386480.8</v>
      </c>
      <c r="BX18" s="47">
        <v>3386480.8</v>
      </c>
      <c r="BY18" s="48">
        <f>BX18</f>
        <v>3386480.8</v>
      </c>
      <c r="BZ18" s="47">
        <v>3936342</v>
      </c>
      <c r="CA18" s="48">
        <f>BZ18</f>
        <v>3936342</v>
      </c>
      <c r="CB18" s="47">
        <v>3936342</v>
      </c>
      <c r="CC18" s="48">
        <f>CB18</f>
        <v>3936342</v>
      </c>
      <c r="CD18" s="47">
        <v>3936342</v>
      </c>
      <c r="CE18" s="48">
        <f>CD18</f>
        <v>3936342</v>
      </c>
      <c r="CF18" s="47">
        <v>3936342</v>
      </c>
      <c r="CG18" s="48">
        <f>CF18</f>
        <v>3936342</v>
      </c>
      <c r="CH18" s="47">
        <v>3936342</v>
      </c>
      <c r="CI18" s="48">
        <f>CH18</f>
        <v>3936342</v>
      </c>
      <c r="CJ18" s="47">
        <v>3936342</v>
      </c>
      <c r="CK18" s="48">
        <f>CJ18</f>
        <v>3936342</v>
      </c>
      <c r="CL18" s="47">
        <v>3936342</v>
      </c>
      <c r="CM18" s="48">
        <f>CL18</f>
        <v>3936342</v>
      </c>
      <c r="CN18" s="47">
        <v>3936342</v>
      </c>
      <c r="CO18" s="48">
        <f>CN18</f>
        <v>3936342</v>
      </c>
      <c r="CP18" s="47">
        <v>3936342</v>
      </c>
      <c r="CQ18" s="48">
        <f>CP18</f>
        <v>3936342</v>
      </c>
      <c r="CR18" s="47">
        <v>3936342</v>
      </c>
      <c r="CS18" s="48">
        <f>CR18</f>
        <v>3936342</v>
      </c>
      <c r="CT18" s="47">
        <v>3936342</v>
      </c>
      <c r="CU18" s="48">
        <f>CT18</f>
        <v>3936342</v>
      </c>
      <c r="CV18" s="47">
        <v>3936342</v>
      </c>
      <c r="CW18" s="48">
        <f>CV18</f>
        <v>3936342</v>
      </c>
      <c r="CX18" s="47">
        <v>3936342</v>
      </c>
      <c r="CY18" s="48">
        <f>CX18</f>
        <v>3936342</v>
      </c>
      <c r="CZ18" s="47">
        <v>3936342</v>
      </c>
      <c r="DA18" s="48">
        <f>CZ18</f>
        <v>3936342</v>
      </c>
      <c r="DB18" s="47">
        <v>3936342</v>
      </c>
      <c r="DC18" s="48">
        <f>DB18</f>
        <v>3936342</v>
      </c>
      <c r="DD18" s="47">
        <v>3936342</v>
      </c>
      <c r="DE18" s="48">
        <f>DD18</f>
        <v>3936342</v>
      </c>
      <c r="DF18" s="47">
        <v>3936342</v>
      </c>
      <c r="DG18" s="48">
        <f>DF18</f>
        <v>3936342</v>
      </c>
      <c r="DH18" s="47">
        <v>3936342</v>
      </c>
      <c r="DI18" s="48">
        <f>DH18</f>
        <v>3936342</v>
      </c>
      <c r="DJ18" s="47">
        <v>3936342</v>
      </c>
      <c r="DK18" s="48">
        <f>DJ18</f>
        <v>3936342</v>
      </c>
      <c r="DL18" s="47">
        <v>3936342</v>
      </c>
      <c r="DM18" s="48">
        <f>DL18</f>
        <v>3936342</v>
      </c>
      <c r="DN18" s="47">
        <v>3936342</v>
      </c>
      <c r="DO18" s="48">
        <f>DN18</f>
        <v>3936342</v>
      </c>
      <c r="DP18" s="47">
        <v>3936342</v>
      </c>
      <c r="DQ18" s="48">
        <f>DP18</f>
        <v>3936342</v>
      </c>
      <c r="DR18" s="47">
        <v>3936342</v>
      </c>
      <c r="DS18" s="48">
        <f>DR18</f>
        <v>3936342</v>
      </c>
      <c r="DT18" s="47">
        <v>3936342</v>
      </c>
      <c r="DU18" s="48">
        <f>DT18</f>
        <v>3936342</v>
      </c>
      <c r="DV18" s="47">
        <v>3936342</v>
      </c>
      <c r="DW18" s="48">
        <f>DV18</f>
        <v>3936342</v>
      </c>
      <c r="DX18" s="47">
        <v>4350000</v>
      </c>
      <c r="DY18" s="48">
        <f>DX18</f>
        <v>4350000</v>
      </c>
      <c r="DZ18" s="47">
        <v>4350000</v>
      </c>
      <c r="EA18" s="48">
        <f>DZ18</f>
        <v>4350000</v>
      </c>
      <c r="EB18" s="47">
        <v>4350000</v>
      </c>
      <c r="EC18" s="48">
        <f>EB18</f>
        <v>4350000</v>
      </c>
      <c r="ED18" s="47">
        <v>4350000</v>
      </c>
      <c r="EE18" s="48">
        <f>ED18</f>
        <v>4350000</v>
      </c>
      <c r="EF18" s="47">
        <v>4350000</v>
      </c>
      <c r="EG18" s="48">
        <f>EF18</f>
        <v>4350000</v>
      </c>
      <c r="EH18" s="47">
        <v>4350000</v>
      </c>
      <c r="EI18" s="48">
        <f>EH18</f>
        <v>4350000</v>
      </c>
      <c r="EJ18" s="47">
        <v>4350000</v>
      </c>
      <c r="EK18" s="48">
        <f>EJ18</f>
        <v>4350000</v>
      </c>
      <c r="EL18" s="47">
        <v>4350000</v>
      </c>
      <c r="EM18" s="48">
        <f>EL18</f>
        <v>4350000</v>
      </c>
      <c r="EN18" s="47">
        <v>4350000</v>
      </c>
      <c r="EO18" s="48">
        <f>EN18</f>
        <v>4350000</v>
      </c>
      <c r="EP18" s="47">
        <v>4350000</v>
      </c>
      <c r="EQ18" s="48">
        <f>EP18</f>
        <v>4350000</v>
      </c>
      <c r="ER18" s="47">
        <v>4800000</v>
      </c>
      <c r="ES18" s="48">
        <f>ER18</f>
        <v>4800000</v>
      </c>
      <c r="ET18" s="47">
        <v>4800000</v>
      </c>
      <c r="EU18" s="48">
        <f>ET18</f>
        <v>4800000</v>
      </c>
      <c r="EV18" s="47">
        <v>4800000</v>
      </c>
      <c r="EW18" s="48">
        <f>EV18</f>
        <v>4800000</v>
      </c>
      <c r="EX18" s="47">
        <v>4800000</v>
      </c>
      <c r="EY18" s="48">
        <f>EX18</f>
        <v>4800000</v>
      </c>
      <c r="EZ18" s="47">
        <v>4800000</v>
      </c>
      <c r="FA18" s="48">
        <f>EZ18</f>
        <v>4800000</v>
      </c>
      <c r="FB18" s="47">
        <v>4800000</v>
      </c>
      <c r="FC18" s="48">
        <f>FB18</f>
        <v>4800000</v>
      </c>
      <c r="FD18" s="44"/>
      <c r="FE18" s="44"/>
      <c r="FF18" s="44"/>
      <c r="FG18" s="44"/>
      <c r="FH18" s="44"/>
      <c r="FI18" s="44"/>
      <c r="FJ18" s="44"/>
      <c r="FK18" s="44"/>
      <c r="FL18" s="44"/>
      <c r="FM18" s="44"/>
    </row>
    <row r="19" spans="1:169" ht="13.5" thickBot="1" x14ac:dyDescent="0.25">
      <c r="A19" s="50"/>
      <c r="B19" s="51" t="e">
        <f t="shared" ref="B19:BM19" si="78">SUM(B6:B18)</f>
        <v>#REF!</v>
      </c>
      <c r="C19" s="52" t="e">
        <f t="shared" si="78"/>
        <v>#REF!</v>
      </c>
      <c r="D19" s="51" t="e">
        <f t="shared" si="78"/>
        <v>#REF!</v>
      </c>
      <c r="E19" s="52" t="e">
        <f t="shared" si="78"/>
        <v>#REF!</v>
      </c>
      <c r="F19" s="51" t="e">
        <f t="shared" si="78"/>
        <v>#REF!</v>
      </c>
      <c r="G19" s="52" t="e">
        <f t="shared" si="78"/>
        <v>#REF!</v>
      </c>
      <c r="H19" s="51" t="e">
        <f t="shared" si="78"/>
        <v>#REF!</v>
      </c>
      <c r="I19" s="52" t="e">
        <f t="shared" si="78"/>
        <v>#REF!</v>
      </c>
      <c r="J19" s="51" t="e">
        <f t="shared" si="78"/>
        <v>#REF!</v>
      </c>
      <c r="K19" s="52" t="e">
        <f t="shared" si="78"/>
        <v>#REF!</v>
      </c>
      <c r="L19" s="51" t="e">
        <f t="shared" si="78"/>
        <v>#REF!</v>
      </c>
      <c r="M19" s="52" t="e">
        <f t="shared" si="78"/>
        <v>#REF!</v>
      </c>
      <c r="N19" s="51" t="e">
        <f t="shared" si="78"/>
        <v>#REF!</v>
      </c>
      <c r="O19" s="52" t="e">
        <f t="shared" si="78"/>
        <v>#REF!</v>
      </c>
      <c r="P19" s="51" t="e">
        <f t="shared" si="78"/>
        <v>#REF!</v>
      </c>
      <c r="Q19" s="52" t="e">
        <f t="shared" si="78"/>
        <v>#REF!</v>
      </c>
      <c r="R19" s="51" t="e">
        <f t="shared" si="78"/>
        <v>#REF!</v>
      </c>
      <c r="S19" s="52" t="e">
        <f t="shared" si="78"/>
        <v>#REF!</v>
      </c>
      <c r="T19" s="51" t="e">
        <f t="shared" si="78"/>
        <v>#REF!</v>
      </c>
      <c r="U19" s="52" t="e">
        <f t="shared" si="78"/>
        <v>#REF!</v>
      </c>
      <c r="V19" s="51" t="e">
        <f t="shared" si="78"/>
        <v>#REF!</v>
      </c>
      <c r="W19" s="52" t="e">
        <f t="shared" si="78"/>
        <v>#REF!</v>
      </c>
      <c r="X19" s="51" t="e">
        <f t="shared" si="78"/>
        <v>#REF!</v>
      </c>
      <c r="Y19" s="52" t="e">
        <f t="shared" si="78"/>
        <v>#REF!</v>
      </c>
      <c r="Z19" s="51" t="e">
        <f t="shared" si="78"/>
        <v>#REF!</v>
      </c>
      <c r="AA19" s="52" t="e">
        <f t="shared" si="78"/>
        <v>#REF!</v>
      </c>
      <c r="AB19" s="51" t="e">
        <f t="shared" si="78"/>
        <v>#REF!</v>
      </c>
      <c r="AC19" s="52" t="e">
        <f t="shared" si="78"/>
        <v>#REF!</v>
      </c>
      <c r="AD19" s="51" t="e">
        <f t="shared" si="78"/>
        <v>#REF!</v>
      </c>
      <c r="AE19" s="52" t="e">
        <f t="shared" si="78"/>
        <v>#REF!</v>
      </c>
      <c r="AF19" s="51" t="e">
        <f t="shared" si="78"/>
        <v>#REF!</v>
      </c>
      <c r="AG19" s="52" t="e">
        <f t="shared" si="78"/>
        <v>#REF!</v>
      </c>
      <c r="AH19" s="51">
        <f t="shared" si="78"/>
        <v>124075842.01159123</v>
      </c>
      <c r="AI19" s="52">
        <f t="shared" si="78"/>
        <v>186884177.95159122</v>
      </c>
      <c r="AJ19" s="51">
        <f t="shared" si="78"/>
        <v>125046352.39159124</v>
      </c>
      <c r="AK19" s="52">
        <f t="shared" si="78"/>
        <v>189500086.14159122</v>
      </c>
      <c r="AL19" s="51">
        <f t="shared" si="78"/>
        <v>156568265.98159122</v>
      </c>
      <c r="AM19" s="52">
        <f t="shared" si="78"/>
        <v>213556370.41159123</v>
      </c>
      <c r="AN19" s="51">
        <f t="shared" si="78"/>
        <v>143451552.0115912</v>
      </c>
      <c r="AO19" s="52">
        <f t="shared" si="78"/>
        <v>222932092.33159119</v>
      </c>
      <c r="AP19" s="51">
        <f t="shared" si="78"/>
        <v>143426883.42773962</v>
      </c>
      <c r="AQ19" s="52">
        <f t="shared" si="78"/>
        <v>216698687.43773961</v>
      </c>
      <c r="AR19" s="51">
        <f t="shared" si="78"/>
        <v>160345330.97999999</v>
      </c>
      <c r="AS19" s="52">
        <f t="shared" si="78"/>
        <v>225018145.86773968</v>
      </c>
      <c r="AT19" s="51">
        <f t="shared" si="78"/>
        <v>156413275.99333331</v>
      </c>
      <c r="AU19" s="52">
        <f t="shared" si="78"/>
        <v>225608620.47773966</v>
      </c>
      <c r="AV19" s="51">
        <f t="shared" si="78"/>
        <v>158232576.84773964</v>
      </c>
      <c r="AW19" s="52">
        <f t="shared" si="78"/>
        <v>224869563.04773962</v>
      </c>
      <c r="AX19" s="51">
        <f t="shared" si="78"/>
        <v>131891137.04773965</v>
      </c>
      <c r="AY19" s="52">
        <f t="shared" si="78"/>
        <v>161995689.59773967</v>
      </c>
      <c r="AZ19" s="51">
        <f t="shared" si="78"/>
        <v>158554095.42773965</v>
      </c>
      <c r="BA19" s="52">
        <f t="shared" si="78"/>
        <v>206295141.74773967</v>
      </c>
      <c r="BB19" s="51">
        <f t="shared" si="78"/>
        <v>150978246.946073</v>
      </c>
      <c r="BC19" s="52">
        <f t="shared" si="78"/>
        <v>210117832.84607303</v>
      </c>
      <c r="BD19" s="51">
        <f t="shared" si="78"/>
        <v>117000377.736073</v>
      </c>
      <c r="BE19" s="52">
        <f t="shared" si="78"/>
        <v>172036759.33607301</v>
      </c>
      <c r="BF19" s="51">
        <f t="shared" si="78"/>
        <v>141607906.58607298</v>
      </c>
      <c r="BG19" s="52">
        <f t="shared" si="78"/>
        <v>168063248.58607301</v>
      </c>
      <c r="BH19" s="51">
        <f t="shared" si="78"/>
        <v>146116572.27607298</v>
      </c>
      <c r="BI19" s="52">
        <f t="shared" si="78"/>
        <v>154861456.626073</v>
      </c>
      <c r="BJ19" s="51">
        <f t="shared" si="78"/>
        <v>168580883.11607301</v>
      </c>
      <c r="BK19" s="52">
        <f t="shared" si="78"/>
        <v>190072668.096073</v>
      </c>
      <c r="BL19" s="51">
        <f t="shared" si="78"/>
        <v>161043923.88607299</v>
      </c>
      <c r="BM19" s="52">
        <f t="shared" si="78"/>
        <v>199292720.49607301</v>
      </c>
      <c r="BN19" s="51">
        <f t="shared" ref="BN19:DY19" si="79">SUM(BN6:BN18)</f>
        <v>157309353.23607302</v>
      </c>
      <c r="BO19" s="52">
        <f t="shared" si="79"/>
        <v>192215302.05607301</v>
      </c>
      <c r="BP19" s="51">
        <f t="shared" si="79"/>
        <v>187789669.006073</v>
      </c>
      <c r="BQ19" s="52">
        <f t="shared" si="79"/>
        <v>225118413.25607297</v>
      </c>
      <c r="BR19" s="51">
        <f t="shared" si="79"/>
        <v>191955812.18607301</v>
      </c>
      <c r="BS19" s="52">
        <f t="shared" si="79"/>
        <v>224651436.57607299</v>
      </c>
      <c r="BT19" s="51">
        <f t="shared" si="79"/>
        <v>153594039.72</v>
      </c>
      <c r="BU19" s="52">
        <f t="shared" si="79"/>
        <v>196817289.376073</v>
      </c>
      <c r="BV19" s="51" t="e">
        <f t="shared" si="79"/>
        <v>#REF!</v>
      </c>
      <c r="BW19" s="52" t="e">
        <f t="shared" si="79"/>
        <v>#REF!</v>
      </c>
      <c r="BX19" s="51" t="e">
        <f t="shared" si="79"/>
        <v>#REF!</v>
      </c>
      <c r="BY19" s="52" t="e">
        <f t="shared" si="79"/>
        <v>#REF!</v>
      </c>
      <c r="BZ19" s="51" t="e">
        <f t="shared" si="79"/>
        <v>#REF!</v>
      </c>
      <c r="CA19" s="52" t="e">
        <f t="shared" si="79"/>
        <v>#REF!</v>
      </c>
      <c r="CB19" s="51" t="e">
        <f t="shared" si="79"/>
        <v>#REF!</v>
      </c>
      <c r="CC19" s="52" t="e">
        <f t="shared" si="79"/>
        <v>#REF!</v>
      </c>
      <c r="CD19" s="51">
        <f t="shared" si="79"/>
        <v>121998967.61773965</v>
      </c>
      <c r="CE19" s="52">
        <f t="shared" si="79"/>
        <v>133555570.61773965</v>
      </c>
      <c r="CF19" s="51" t="e">
        <f t="shared" si="79"/>
        <v>#REF!</v>
      </c>
      <c r="CG19" s="52" t="e">
        <f t="shared" si="79"/>
        <v>#REF!</v>
      </c>
      <c r="CH19" s="51" t="e">
        <f t="shared" si="79"/>
        <v>#REF!</v>
      </c>
      <c r="CI19" s="52" t="e">
        <f t="shared" si="79"/>
        <v>#REF!</v>
      </c>
      <c r="CJ19" s="51" t="e">
        <f t="shared" si="79"/>
        <v>#REF!</v>
      </c>
      <c r="CK19" s="52" t="e">
        <f t="shared" si="79"/>
        <v>#REF!</v>
      </c>
      <c r="CL19" s="51" t="e">
        <f t="shared" si="79"/>
        <v>#REF!</v>
      </c>
      <c r="CM19" s="52" t="e">
        <f t="shared" si="79"/>
        <v>#REF!</v>
      </c>
      <c r="CN19" s="51" t="e">
        <f t="shared" si="79"/>
        <v>#REF!</v>
      </c>
      <c r="CO19" s="52" t="e">
        <f t="shared" si="79"/>
        <v>#REF!</v>
      </c>
      <c r="CP19" s="51" t="e">
        <f t="shared" si="79"/>
        <v>#REF!</v>
      </c>
      <c r="CQ19" s="52" t="e">
        <f t="shared" si="79"/>
        <v>#REF!</v>
      </c>
      <c r="CR19" s="51" t="e">
        <f t="shared" si="79"/>
        <v>#REF!</v>
      </c>
      <c r="CS19" s="52" t="e">
        <f t="shared" si="79"/>
        <v>#REF!</v>
      </c>
      <c r="CT19" s="51" t="e">
        <f t="shared" si="79"/>
        <v>#REF!</v>
      </c>
      <c r="CU19" s="52" t="e">
        <f t="shared" si="79"/>
        <v>#REF!</v>
      </c>
      <c r="CV19" s="51" t="e">
        <f t="shared" si="79"/>
        <v>#REF!</v>
      </c>
      <c r="CW19" s="52" t="e">
        <f t="shared" si="79"/>
        <v>#REF!</v>
      </c>
      <c r="CX19" s="51" t="e">
        <f t="shared" si="79"/>
        <v>#REF!</v>
      </c>
      <c r="CY19" s="52" t="e">
        <f t="shared" si="79"/>
        <v>#REF!</v>
      </c>
      <c r="CZ19" s="51" t="e">
        <f t="shared" si="79"/>
        <v>#REF!</v>
      </c>
      <c r="DA19" s="52" t="e">
        <f t="shared" si="79"/>
        <v>#REF!</v>
      </c>
      <c r="DB19" s="51" t="e">
        <f t="shared" si="79"/>
        <v>#REF!</v>
      </c>
      <c r="DC19" s="52" t="e">
        <f t="shared" si="79"/>
        <v>#REF!</v>
      </c>
      <c r="DD19" s="51" t="e">
        <f t="shared" si="79"/>
        <v>#REF!</v>
      </c>
      <c r="DE19" s="52" t="e">
        <f t="shared" si="79"/>
        <v>#REF!</v>
      </c>
      <c r="DF19" s="51" t="e">
        <f t="shared" si="79"/>
        <v>#REF!</v>
      </c>
      <c r="DG19" s="52" t="e">
        <f t="shared" si="79"/>
        <v>#REF!</v>
      </c>
      <c r="DH19" s="51" t="e">
        <f t="shared" si="79"/>
        <v>#REF!</v>
      </c>
      <c r="DI19" s="52" t="e">
        <f t="shared" si="79"/>
        <v>#REF!</v>
      </c>
      <c r="DJ19" s="51" t="e">
        <f t="shared" si="79"/>
        <v>#REF!</v>
      </c>
      <c r="DK19" s="52" t="e">
        <f t="shared" si="79"/>
        <v>#REF!</v>
      </c>
      <c r="DL19" s="51" t="e">
        <f t="shared" si="79"/>
        <v>#REF!</v>
      </c>
      <c r="DM19" s="52" t="e">
        <f t="shared" si="79"/>
        <v>#REF!</v>
      </c>
      <c r="DN19" s="51" t="e">
        <f t="shared" si="79"/>
        <v>#REF!</v>
      </c>
      <c r="DO19" s="52" t="e">
        <f t="shared" si="79"/>
        <v>#REF!</v>
      </c>
      <c r="DP19" s="51" t="e">
        <f t="shared" si="79"/>
        <v>#REF!</v>
      </c>
      <c r="DQ19" s="52" t="e">
        <f t="shared" si="79"/>
        <v>#REF!</v>
      </c>
      <c r="DR19" s="51" t="e">
        <f t="shared" si="79"/>
        <v>#REF!</v>
      </c>
      <c r="DS19" s="52" t="e">
        <f t="shared" si="79"/>
        <v>#REF!</v>
      </c>
      <c r="DT19" s="51" t="e">
        <f t="shared" si="79"/>
        <v>#REF!</v>
      </c>
      <c r="DU19" s="52" t="e">
        <f t="shared" si="79"/>
        <v>#REF!</v>
      </c>
      <c r="DV19" s="51" t="e">
        <f t="shared" si="79"/>
        <v>#REF!</v>
      </c>
      <c r="DW19" s="52" t="e">
        <f t="shared" si="79"/>
        <v>#REF!</v>
      </c>
      <c r="DX19" s="51" t="e">
        <f t="shared" si="79"/>
        <v>#REF!</v>
      </c>
      <c r="DY19" s="52" t="e">
        <f t="shared" si="79"/>
        <v>#REF!</v>
      </c>
      <c r="DZ19" s="51" t="e">
        <f t="shared" ref="DZ19:FA19" si="80">SUM(DZ6:DZ18)</f>
        <v>#REF!</v>
      </c>
      <c r="EA19" s="52" t="e">
        <f t="shared" si="80"/>
        <v>#REF!</v>
      </c>
      <c r="EB19" s="51" t="e">
        <f t="shared" si="80"/>
        <v>#REF!</v>
      </c>
      <c r="EC19" s="52" t="e">
        <f t="shared" si="80"/>
        <v>#REF!</v>
      </c>
      <c r="ED19" s="51" t="e">
        <f t="shared" si="80"/>
        <v>#REF!</v>
      </c>
      <c r="EE19" s="52" t="e">
        <f t="shared" si="80"/>
        <v>#REF!</v>
      </c>
      <c r="EF19" s="51" t="e">
        <f t="shared" si="80"/>
        <v>#REF!</v>
      </c>
      <c r="EG19" s="52" t="e">
        <f t="shared" si="80"/>
        <v>#REF!</v>
      </c>
      <c r="EH19" s="51" t="e">
        <f t="shared" si="80"/>
        <v>#REF!</v>
      </c>
      <c r="EI19" s="52" t="e">
        <f t="shared" si="80"/>
        <v>#REF!</v>
      </c>
      <c r="EJ19" s="51" t="e">
        <f t="shared" si="80"/>
        <v>#REF!</v>
      </c>
      <c r="EK19" s="52" t="e">
        <f t="shared" si="80"/>
        <v>#REF!</v>
      </c>
      <c r="EL19" s="51" t="e">
        <f t="shared" si="80"/>
        <v>#REF!</v>
      </c>
      <c r="EM19" s="52" t="e">
        <f t="shared" si="80"/>
        <v>#REF!</v>
      </c>
      <c r="EN19" s="51" t="e">
        <f t="shared" si="80"/>
        <v>#REF!</v>
      </c>
      <c r="EO19" s="52" t="e">
        <f t="shared" si="80"/>
        <v>#REF!</v>
      </c>
      <c r="EP19" s="51">
        <f t="shared" si="80"/>
        <v>160518103.50793767</v>
      </c>
      <c r="EQ19" s="52">
        <f t="shared" si="80"/>
        <v>174132012.50793767</v>
      </c>
      <c r="ER19" s="51" t="e">
        <f t="shared" si="80"/>
        <v>#REF!</v>
      </c>
      <c r="ES19" s="52" t="e">
        <f t="shared" si="80"/>
        <v>#REF!</v>
      </c>
      <c r="ET19" s="51">
        <f t="shared" si="80"/>
        <v>220899141.23642617</v>
      </c>
      <c r="EU19" s="52">
        <f t="shared" si="80"/>
        <v>241965066.23642617</v>
      </c>
      <c r="EV19" s="51">
        <f t="shared" si="80"/>
        <v>200618304.95081013</v>
      </c>
      <c r="EW19" s="52">
        <f t="shared" si="80"/>
        <v>209472213.95081013</v>
      </c>
      <c r="EX19" s="51">
        <f t="shared" si="80"/>
        <v>218852039.06133816</v>
      </c>
      <c r="EY19" s="52">
        <f t="shared" si="80"/>
        <v>227665459.06133816</v>
      </c>
      <c r="EZ19" s="51">
        <f t="shared" si="80"/>
        <v>214911177.24652213</v>
      </c>
      <c r="FA19" s="52">
        <f t="shared" si="80"/>
        <v>226492725.24652213</v>
      </c>
      <c r="FB19" s="51">
        <f>SUM(FB6:FB18)</f>
        <v>229773148.80069816</v>
      </c>
      <c r="FC19" s="52">
        <f>SUM(FC6:FC18)</f>
        <v>235315852.80069816</v>
      </c>
      <c r="FD19" s="44"/>
      <c r="FE19" s="44"/>
      <c r="FF19" s="44"/>
      <c r="FG19" s="44"/>
      <c r="FH19" s="44"/>
      <c r="FI19" s="44"/>
      <c r="FJ19" s="44"/>
      <c r="FK19" s="44"/>
      <c r="FL19" s="44"/>
      <c r="FM19" s="44"/>
    </row>
    <row r="20" spans="1:169" ht="14.25" thickTop="1" thickBot="1" x14ac:dyDescent="0.25">
      <c r="A20" s="50" t="s">
        <v>100</v>
      </c>
      <c r="B20" s="53"/>
      <c r="C20" s="54" t="e">
        <f>C19-B19</f>
        <v>#REF!</v>
      </c>
      <c r="D20" s="53"/>
      <c r="E20" s="54" t="e">
        <f>E19-D19</f>
        <v>#REF!</v>
      </c>
      <c r="F20" s="53"/>
      <c r="G20" s="54" t="e">
        <f>G19-F19</f>
        <v>#REF!</v>
      </c>
      <c r="H20" s="53"/>
      <c r="I20" s="54" t="e">
        <f>I19-H19</f>
        <v>#REF!</v>
      </c>
      <c r="J20" s="53"/>
      <c r="K20" s="54" t="e">
        <f>K19-J19</f>
        <v>#REF!</v>
      </c>
      <c r="L20" s="53"/>
      <c r="M20" s="54" t="e">
        <f>M19-L19</f>
        <v>#REF!</v>
      </c>
      <c r="N20" s="53"/>
      <c r="O20" s="54" t="e">
        <f>O19-N19</f>
        <v>#REF!</v>
      </c>
      <c r="P20" s="53"/>
      <c r="Q20" s="54" t="e">
        <f>Q19-P19</f>
        <v>#REF!</v>
      </c>
      <c r="R20" s="53"/>
      <c r="S20" s="54" t="e">
        <f>S19-R19</f>
        <v>#REF!</v>
      </c>
      <c r="T20" s="53"/>
      <c r="U20" s="54" t="e">
        <f>U19-T19</f>
        <v>#REF!</v>
      </c>
      <c r="V20" s="53"/>
      <c r="W20" s="54" t="e">
        <f>W19-V19</f>
        <v>#REF!</v>
      </c>
      <c r="X20" s="53"/>
      <c r="Y20" s="54" t="e">
        <f>Y19-X19</f>
        <v>#REF!</v>
      </c>
      <c r="Z20" s="53"/>
      <c r="AA20" s="54" t="e">
        <f>AA19-Z19</f>
        <v>#REF!</v>
      </c>
      <c r="AB20" s="53"/>
      <c r="AC20" s="54" t="e">
        <f>AC19-AB19</f>
        <v>#REF!</v>
      </c>
      <c r="AD20" s="53"/>
      <c r="AE20" s="54" t="e">
        <f>AE19-AD19</f>
        <v>#REF!</v>
      </c>
      <c r="AF20" s="53"/>
      <c r="AG20" s="54" t="e">
        <f>AG19-AF19</f>
        <v>#REF!</v>
      </c>
      <c r="AH20" s="53"/>
      <c r="AI20" s="54">
        <f>AI19-AH19</f>
        <v>62808335.939999998</v>
      </c>
      <c r="AJ20" s="53"/>
      <c r="AK20" s="54">
        <f>AK19-AJ19</f>
        <v>64453733.749999985</v>
      </c>
      <c r="AL20" s="53"/>
      <c r="AM20" s="54">
        <f>AM19-AL19</f>
        <v>56988104.430000007</v>
      </c>
      <c r="AN20" s="53"/>
      <c r="AO20" s="54">
        <f>AO19-AN19</f>
        <v>79480540.319999993</v>
      </c>
      <c r="AP20" s="53"/>
      <c r="AQ20" s="54">
        <f>AQ19-AP19</f>
        <v>73271804.00999999</v>
      </c>
      <c r="AR20" s="53"/>
      <c r="AS20" s="54">
        <f>AS19-AR19</f>
        <v>64672814.887739688</v>
      </c>
      <c r="AT20" s="53"/>
      <c r="AU20" s="54">
        <f>AU19-AT19</f>
        <v>69195344.484406352</v>
      </c>
      <c r="AV20" s="53"/>
      <c r="AW20" s="54">
        <f>AW19-AV19</f>
        <v>66636986.199999988</v>
      </c>
      <c r="AX20" s="53"/>
      <c r="AY20" s="54">
        <f>AY19-AX19</f>
        <v>30104552.550000012</v>
      </c>
      <c r="AZ20" s="53"/>
      <c r="BA20" s="54">
        <f>BA19-AZ19</f>
        <v>47741046.320000023</v>
      </c>
      <c r="BB20" s="53"/>
      <c r="BC20" s="54">
        <f>BC19-BB19</f>
        <v>59139585.900000036</v>
      </c>
      <c r="BD20" s="53"/>
      <c r="BE20" s="54">
        <f>BE19-BD19</f>
        <v>55036381.600000009</v>
      </c>
      <c r="BF20" s="53"/>
      <c r="BG20" s="54">
        <f>BG19-BF19</f>
        <v>26455342.00000003</v>
      </c>
      <c r="BH20" s="53"/>
      <c r="BI20" s="54">
        <f>BI19-BH19</f>
        <v>8744884.3500000238</v>
      </c>
      <c r="BJ20" s="53"/>
      <c r="BK20" s="54">
        <f>BK19-BJ19</f>
        <v>21491784.979999989</v>
      </c>
      <c r="BL20" s="53"/>
      <c r="BM20" s="54">
        <f>BM19-BL19</f>
        <v>38248796.610000014</v>
      </c>
      <c r="BN20" s="53"/>
      <c r="BO20" s="54">
        <f>BO19-BN19</f>
        <v>34905948.819999993</v>
      </c>
      <c r="BP20" s="53"/>
      <c r="BQ20" s="54">
        <f>BQ19-BP19</f>
        <v>37328744.24999997</v>
      </c>
      <c r="BR20" s="53"/>
      <c r="BS20" s="54">
        <f>BS19-BR19</f>
        <v>32695624.389999986</v>
      </c>
      <c r="BT20" s="53"/>
      <c r="BU20" s="54">
        <f>BU19-BT19</f>
        <v>43223249.656073004</v>
      </c>
      <c r="BV20" s="53"/>
      <c r="BW20" s="54" t="e">
        <f>BW19-BV19</f>
        <v>#REF!</v>
      </c>
      <c r="BX20" s="53"/>
      <c r="BY20" s="54" t="e">
        <f>BY19-BX19</f>
        <v>#REF!</v>
      </c>
      <c r="BZ20" s="53"/>
      <c r="CA20" s="54" t="e">
        <f>CA19-BZ19</f>
        <v>#REF!</v>
      </c>
      <c r="CB20" s="53"/>
      <c r="CC20" s="54" t="e">
        <f>CC19-CB19</f>
        <v>#REF!</v>
      </c>
      <c r="CD20" s="53"/>
      <c r="CE20" s="54">
        <f>CE19-CD19</f>
        <v>11556603</v>
      </c>
      <c r="CF20" s="53"/>
      <c r="CG20" s="54" t="e">
        <f>CG19-CF19</f>
        <v>#REF!</v>
      </c>
      <c r="CH20" s="53"/>
      <c r="CI20" s="54" t="e">
        <f>CI19-CH19</f>
        <v>#REF!</v>
      </c>
      <c r="CJ20" s="53"/>
      <c r="CK20" s="54" t="e">
        <f>CK19-CJ19</f>
        <v>#REF!</v>
      </c>
      <c r="CL20" s="53"/>
      <c r="CM20" s="54" t="e">
        <f>CM19-CL19</f>
        <v>#REF!</v>
      </c>
      <c r="CN20" s="53"/>
      <c r="CO20" s="54" t="e">
        <f>CO19-CN19</f>
        <v>#REF!</v>
      </c>
      <c r="CP20" s="53"/>
      <c r="CQ20" s="54" t="e">
        <f>CQ19-CP19</f>
        <v>#REF!</v>
      </c>
      <c r="CR20" s="53"/>
      <c r="CS20" s="54" t="e">
        <f>CS19-CR19</f>
        <v>#REF!</v>
      </c>
      <c r="CT20" s="53"/>
      <c r="CU20" s="54" t="e">
        <f>CU19-CT19</f>
        <v>#REF!</v>
      </c>
      <c r="CV20" s="53"/>
      <c r="CW20" s="54" t="e">
        <f>CW19-CV19</f>
        <v>#REF!</v>
      </c>
      <c r="CX20" s="53"/>
      <c r="CY20" s="54" t="e">
        <f>CY19-CX19</f>
        <v>#REF!</v>
      </c>
      <c r="CZ20" s="53"/>
      <c r="DA20" s="54" t="e">
        <f>DA19-CZ19</f>
        <v>#REF!</v>
      </c>
      <c r="DB20" s="53"/>
      <c r="DC20" s="54" t="e">
        <f>DC19-DB19</f>
        <v>#REF!</v>
      </c>
      <c r="DD20" s="53"/>
      <c r="DE20" s="54" t="e">
        <f>DE19-DD19</f>
        <v>#REF!</v>
      </c>
      <c r="DF20" s="53"/>
      <c r="DG20" s="54" t="e">
        <f>DG19-DF19</f>
        <v>#REF!</v>
      </c>
      <c r="DH20" s="53"/>
      <c r="DI20" s="54" t="e">
        <f>DI19-DH19</f>
        <v>#REF!</v>
      </c>
      <c r="DJ20" s="53"/>
      <c r="DK20" s="54" t="e">
        <f>DK19-DJ19</f>
        <v>#REF!</v>
      </c>
      <c r="DL20" s="53"/>
      <c r="DM20" s="54" t="e">
        <f>DM19-DL19</f>
        <v>#REF!</v>
      </c>
      <c r="DN20" s="53"/>
      <c r="DO20" s="54" t="e">
        <f>DO19-DN19</f>
        <v>#REF!</v>
      </c>
      <c r="DP20" s="53"/>
      <c r="DQ20" s="54" t="e">
        <f>DQ19-DP19</f>
        <v>#REF!</v>
      </c>
      <c r="DR20" s="53"/>
      <c r="DS20" s="54" t="e">
        <f>DS19-DR19</f>
        <v>#REF!</v>
      </c>
      <c r="DT20" s="53"/>
      <c r="DU20" s="54" t="e">
        <f>DU19-DT19</f>
        <v>#REF!</v>
      </c>
      <c r="DV20" s="53"/>
      <c r="DW20" s="54" t="e">
        <f>DW19-DV19</f>
        <v>#REF!</v>
      </c>
      <c r="DX20" s="53"/>
      <c r="DY20" s="54" t="e">
        <f>DY19-DX19</f>
        <v>#REF!</v>
      </c>
      <c r="DZ20" s="53"/>
      <c r="EA20" s="54" t="e">
        <f>EA19-DZ19</f>
        <v>#REF!</v>
      </c>
      <c r="EB20" s="53"/>
      <c r="EC20" s="54" t="e">
        <f>EC19-EB19</f>
        <v>#REF!</v>
      </c>
      <c r="ED20" s="53"/>
      <c r="EE20" s="54" t="e">
        <f>EE19-ED19</f>
        <v>#REF!</v>
      </c>
      <c r="EF20" s="53"/>
      <c r="EG20" s="54" t="e">
        <f>EG19-EF19</f>
        <v>#REF!</v>
      </c>
      <c r="EH20" s="53"/>
      <c r="EI20" s="54" t="e">
        <f>EI19-EH19</f>
        <v>#REF!</v>
      </c>
      <c r="EJ20" s="53"/>
      <c r="EK20" s="54" t="e">
        <f>EK19-EJ19</f>
        <v>#REF!</v>
      </c>
      <c r="EL20" s="53"/>
      <c r="EM20" s="54" t="e">
        <f>EM19-EL19</f>
        <v>#REF!</v>
      </c>
      <c r="EN20" s="53"/>
      <c r="EO20" s="54" t="e">
        <f>EO19-EN19</f>
        <v>#REF!</v>
      </c>
      <c r="EP20" s="53"/>
      <c r="EQ20" s="54">
        <f>EQ19-EP19</f>
        <v>13613909</v>
      </c>
      <c r="ER20" s="53"/>
      <c r="ES20" s="54" t="e">
        <f>ES19-ER19</f>
        <v>#REF!</v>
      </c>
      <c r="ET20" s="53"/>
      <c r="EU20" s="54">
        <f>EU19-ET19</f>
        <v>21065925</v>
      </c>
      <c r="EV20" s="53"/>
      <c r="EW20" s="54">
        <f>EW19-EV19</f>
        <v>8853909</v>
      </c>
      <c r="EX20" s="53"/>
      <c r="EY20" s="54">
        <f>EY19-EX19</f>
        <v>8813420</v>
      </c>
      <c r="EZ20" s="53"/>
      <c r="FA20" s="54">
        <f>FA19-EZ19</f>
        <v>11581548</v>
      </c>
      <c r="FB20" s="53"/>
      <c r="FC20" s="54">
        <f>FC19-FB19</f>
        <v>5542704</v>
      </c>
      <c r="FD20" s="44"/>
      <c r="FE20" s="44"/>
      <c r="FF20" s="44"/>
      <c r="FG20" s="44"/>
      <c r="FH20" s="44"/>
      <c r="FI20" s="44"/>
      <c r="FJ20" s="44"/>
      <c r="FK20" s="44"/>
      <c r="FL20" s="44"/>
      <c r="FM20" s="44"/>
    </row>
    <row r="21" spans="1:169" x14ac:dyDescent="0.2">
      <c r="A21" s="4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55"/>
      <c r="EZ21" s="55"/>
      <c r="FA21" s="55"/>
      <c r="FB21" s="55"/>
      <c r="FC21" s="55"/>
      <c r="FD21" s="44"/>
      <c r="FE21" s="44"/>
      <c r="FF21" s="44"/>
      <c r="FG21" s="44"/>
      <c r="FH21" s="44"/>
      <c r="FI21" s="44"/>
      <c r="FJ21" s="44"/>
      <c r="FK21" s="44"/>
      <c r="FL21" s="44"/>
      <c r="FM21" s="44"/>
    </row>
    <row r="22" spans="1:169" x14ac:dyDescent="0.2">
      <c r="A22" s="44"/>
      <c r="B22" s="56"/>
      <c r="C22" s="57"/>
      <c r="D22" s="56"/>
      <c r="E22" s="57"/>
      <c r="F22" s="56"/>
      <c r="G22" s="57"/>
      <c r="H22" s="56"/>
      <c r="I22" s="57"/>
      <c r="J22" s="56"/>
      <c r="K22" s="57"/>
      <c r="L22" s="56"/>
      <c r="M22" s="57"/>
      <c r="N22" s="56"/>
      <c r="O22" s="57"/>
      <c r="P22" s="56"/>
      <c r="Q22" s="57"/>
      <c r="R22" s="56"/>
      <c r="S22" s="57"/>
      <c r="T22" s="56"/>
      <c r="U22" s="57"/>
      <c r="V22" s="56"/>
      <c r="W22" s="57"/>
      <c r="X22" s="56"/>
      <c r="Y22" s="57"/>
      <c r="Z22" s="56"/>
      <c r="AA22" s="57"/>
      <c r="AB22" s="56"/>
      <c r="AC22" s="57"/>
      <c r="AD22" s="56"/>
      <c r="AE22" s="57"/>
      <c r="AF22" s="56"/>
      <c r="AG22" s="57"/>
      <c r="AH22" s="56"/>
      <c r="AI22" s="57"/>
      <c r="AJ22" s="56"/>
      <c r="AK22" s="57"/>
      <c r="AL22" s="56"/>
      <c r="AM22" s="57"/>
      <c r="AN22" s="56"/>
      <c r="AO22" s="57"/>
      <c r="AP22" s="56"/>
      <c r="AQ22" s="57"/>
      <c r="AR22" s="56"/>
      <c r="AS22" s="57"/>
      <c r="AT22" s="56"/>
      <c r="AU22" s="57"/>
      <c r="AV22" s="56"/>
      <c r="AW22" s="57"/>
      <c r="AX22" s="56"/>
      <c r="AY22" s="57"/>
      <c r="AZ22" s="56"/>
      <c r="BA22" s="57"/>
      <c r="BB22" s="56"/>
      <c r="BC22" s="57"/>
      <c r="BD22" s="56"/>
      <c r="BE22" s="57"/>
      <c r="BF22" s="56"/>
      <c r="BG22" s="57"/>
      <c r="BH22" s="56"/>
      <c r="BI22" s="57"/>
      <c r="BJ22" s="56"/>
      <c r="BK22" s="57"/>
      <c r="BL22" s="56"/>
      <c r="BM22" s="57"/>
      <c r="BN22" s="56"/>
      <c r="BO22" s="57"/>
      <c r="BP22" s="56"/>
      <c r="BQ22" s="57"/>
      <c r="BR22" s="56"/>
      <c r="BS22" s="57"/>
      <c r="BT22" s="56"/>
      <c r="BU22" s="57"/>
      <c r="BV22" s="56"/>
      <c r="BW22" s="57"/>
      <c r="BX22" s="56"/>
      <c r="BY22" s="57"/>
      <c r="BZ22" s="56"/>
      <c r="CA22" s="57"/>
      <c r="CB22" s="56"/>
      <c r="CC22" s="57"/>
      <c r="CD22" s="56"/>
      <c r="CE22" s="57"/>
      <c r="CF22" s="56"/>
      <c r="CG22" s="57"/>
      <c r="CH22" s="56"/>
      <c r="CI22" s="57"/>
      <c r="CJ22" s="56"/>
      <c r="CK22" s="57"/>
      <c r="CL22" s="56"/>
      <c r="CM22" s="57"/>
      <c r="CN22" s="56"/>
      <c r="CO22" s="57"/>
      <c r="CP22" s="56"/>
      <c r="CQ22" s="57"/>
      <c r="CR22" s="56"/>
      <c r="CS22" s="57"/>
      <c r="CT22" s="56"/>
      <c r="CU22" s="57"/>
      <c r="CV22" s="56"/>
      <c r="CW22" s="57"/>
      <c r="CX22" s="56"/>
      <c r="CY22" s="57"/>
      <c r="CZ22" s="56"/>
      <c r="DA22" s="57"/>
      <c r="DB22" s="56"/>
      <c r="DC22" s="57"/>
      <c r="DD22" s="56"/>
      <c r="DE22" s="57"/>
      <c r="DF22" s="56"/>
      <c r="DG22" s="57"/>
      <c r="DH22" s="56"/>
      <c r="DI22" s="57"/>
      <c r="DJ22" s="56"/>
      <c r="DK22" s="57"/>
      <c r="DL22" s="56"/>
      <c r="DM22" s="57"/>
      <c r="DN22" s="56"/>
      <c r="DO22" s="57"/>
      <c r="DP22" s="56"/>
      <c r="DQ22" s="57"/>
      <c r="DR22" s="56"/>
      <c r="DS22" s="57"/>
      <c r="DT22" s="56"/>
      <c r="DU22" s="57"/>
      <c r="DV22" s="56"/>
      <c r="DW22" s="57"/>
      <c r="DX22" s="56"/>
      <c r="DY22" s="57"/>
      <c r="DZ22" s="56"/>
      <c r="EA22" s="57"/>
      <c r="EB22" s="56"/>
      <c r="EC22" s="57"/>
      <c r="ED22" s="56"/>
      <c r="EE22" s="57"/>
      <c r="EF22" s="56"/>
      <c r="EG22" s="57"/>
      <c r="EH22" s="56"/>
      <c r="EI22" s="57"/>
      <c r="EJ22" s="56"/>
      <c r="EK22" s="57"/>
      <c r="EL22" s="56"/>
      <c r="EM22" s="57"/>
      <c r="EN22" s="56"/>
      <c r="EO22" s="57"/>
      <c r="EP22" s="56"/>
      <c r="EQ22" s="57"/>
      <c r="ER22" s="56"/>
      <c r="ES22" s="57"/>
      <c r="ET22" s="56"/>
      <c r="EU22" s="57"/>
      <c r="EV22" s="56"/>
      <c r="EW22" s="57"/>
      <c r="EX22" s="56"/>
      <c r="EY22" s="57"/>
      <c r="EZ22" s="56"/>
      <c r="FA22" s="57"/>
      <c r="FB22" s="56"/>
      <c r="FC22" s="57"/>
      <c r="FD22" s="44"/>
      <c r="FE22" s="44"/>
      <c r="FF22" s="44"/>
      <c r="FG22" s="44"/>
      <c r="FH22" s="44"/>
      <c r="FI22" s="44"/>
      <c r="FJ22" s="44"/>
      <c r="FK22" s="44"/>
      <c r="FL22" s="44"/>
      <c r="FM22" s="44"/>
    </row>
    <row r="23" spans="1:169" ht="13.5" thickBot="1" x14ac:dyDescent="0.25">
      <c r="A23" s="58" t="s">
        <v>101</v>
      </c>
      <c r="B23" s="56"/>
      <c r="C23" s="57"/>
      <c r="D23" s="56"/>
      <c r="E23" s="57"/>
      <c r="F23" s="56"/>
      <c r="G23" s="57"/>
      <c r="H23" s="56"/>
      <c r="I23" s="57"/>
      <c r="J23" s="56"/>
      <c r="K23" s="57"/>
      <c r="L23" s="56"/>
      <c r="M23" s="57"/>
      <c r="N23" s="56"/>
      <c r="O23" s="57"/>
      <c r="P23" s="56"/>
      <c r="Q23" s="57"/>
      <c r="R23" s="56"/>
      <c r="S23" s="57"/>
      <c r="T23" s="56"/>
      <c r="U23" s="57"/>
      <c r="V23" s="56"/>
      <c r="W23" s="57"/>
      <c r="X23" s="56"/>
      <c r="Y23" s="57"/>
      <c r="Z23" s="56"/>
      <c r="AA23" s="57"/>
      <c r="AB23" s="56"/>
      <c r="AC23" s="57"/>
      <c r="AD23" s="56"/>
      <c r="AE23" s="57"/>
      <c r="AF23" s="56"/>
      <c r="AG23" s="57"/>
      <c r="AH23" s="56"/>
      <c r="AI23" s="57"/>
      <c r="AJ23" s="56"/>
      <c r="AK23" s="57"/>
      <c r="AL23" s="56"/>
      <c r="AM23" s="57"/>
      <c r="AN23" s="56"/>
      <c r="AO23" s="57"/>
      <c r="AP23" s="56"/>
      <c r="AQ23" s="57"/>
      <c r="AR23" s="56"/>
      <c r="AS23" s="57"/>
      <c r="AT23" s="56"/>
      <c r="AU23" s="57"/>
      <c r="AV23" s="56"/>
      <c r="AW23" s="57"/>
      <c r="AX23" s="56"/>
      <c r="AY23" s="57"/>
      <c r="AZ23" s="56"/>
      <c r="BA23" s="57"/>
      <c r="BB23" s="56"/>
      <c r="BC23" s="57"/>
      <c r="BD23" s="56"/>
      <c r="BE23" s="57"/>
      <c r="BF23" s="56"/>
      <c r="BG23" s="57"/>
      <c r="BH23" s="56"/>
      <c r="BI23" s="57"/>
      <c r="BJ23" s="56"/>
      <c r="BK23" s="57"/>
      <c r="BL23" s="56"/>
      <c r="BM23" s="57"/>
      <c r="BN23" s="56"/>
      <c r="BO23" s="57"/>
      <c r="BP23" s="56"/>
      <c r="BQ23" s="57"/>
      <c r="BR23" s="56"/>
      <c r="BS23" s="57"/>
      <c r="BT23" s="56"/>
      <c r="BU23" s="57"/>
      <c r="BV23" s="56"/>
      <c r="BW23" s="57"/>
      <c r="BX23" s="56"/>
      <c r="BY23" s="57"/>
      <c r="BZ23" s="56"/>
      <c r="CA23" s="57"/>
      <c r="CB23" s="56"/>
      <c r="CC23" s="57"/>
      <c r="CD23" s="56"/>
      <c r="CE23" s="57"/>
      <c r="CF23" s="56"/>
      <c r="CG23" s="57"/>
      <c r="CH23" s="56"/>
      <c r="CI23" s="57"/>
      <c r="CJ23" s="56"/>
      <c r="CK23" s="57"/>
      <c r="CL23" s="56"/>
      <c r="CM23" s="57"/>
      <c r="CN23" s="56"/>
      <c r="CO23" s="57"/>
      <c r="CP23" s="56"/>
      <c r="CQ23" s="57"/>
      <c r="CR23" s="56"/>
      <c r="CS23" s="57"/>
      <c r="CT23" s="56"/>
      <c r="CU23" s="57"/>
      <c r="CV23" s="56"/>
      <c r="CW23" s="57"/>
      <c r="CX23" s="56"/>
      <c r="CY23" s="57"/>
      <c r="CZ23" s="56"/>
      <c r="DA23" s="57"/>
      <c r="DB23" s="56"/>
      <c r="DC23" s="57"/>
      <c r="DD23" s="56"/>
      <c r="DE23" s="57"/>
      <c r="DF23" s="56"/>
      <c r="DG23" s="57"/>
      <c r="DH23" s="56"/>
      <c r="DI23" s="57"/>
      <c r="DJ23" s="56"/>
      <c r="DK23" s="57"/>
      <c r="DL23" s="56"/>
      <c r="DM23" s="57"/>
      <c r="DN23" s="56"/>
      <c r="DO23" s="57"/>
      <c r="DP23" s="56"/>
      <c r="DQ23" s="57"/>
      <c r="DR23" s="56"/>
      <c r="DS23" s="57"/>
      <c r="DT23" s="56"/>
      <c r="DU23" s="57"/>
      <c r="DV23" s="56"/>
      <c r="DW23" s="57"/>
      <c r="DX23" s="56"/>
      <c r="DY23" s="57"/>
      <c r="DZ23" s="56"/>
      <c r="EA23" s="57"/>
      <c r="EB23" s="56"/>
      <c r="EC23" s="57"/>
      <c r="ED23" s="56"/>
      <c r="EE23" s="57"/>
      <c r="EF23" s="56"/>
      <c r="EG23" s="57"/>
      <c r="EH23" s="56"/>
      <c r="EI23" s="57"/>
      <c r="EJ23" s="56"/>
      <c r="EK23" s="57"/>
      <c r="EL23" s="56"/>
      <c r="EM23" s="57"/>
      <c r="EN23" s="56"/>
      <c r="EO23" s="57"/>
      <c r="EP23" s="56"/>
      <c r="EQ23" s="57"/>
      <c r="ER23" s="56"/>
      <c r="ES23" s="57"/>
      <c r="ET23" s="56"/>
      <c r="EU23" s="57"/>
      <c r="EV23" s="56"/>
      <c r="EW23" s="57"/>
      <c r="EX23" s="56"/>
      <c r="EY23" s="57"/>
      <c r="EZ23" s="56"/>
      <c r="FA23" s="57"/>
      <c r="FB23" s="56"/>
      <c r="FC23" s="57"/>
      <c r="FD23" s="44"/>
      <c r="FE23" s="44"/>
      <c r="FF23" s="44"/>
      <c r="FG23" s="44"/>
      <c r="FH23" s="44"/>
      <c r="FI23" s="44"/>
      <c r="FJ23" s="44"/>
      <c r="FK23" s="44"/>
      <c r="FL23" s="44"/>
      <c r="FM23" s="44"/>
    </row>
    <row r="24" spans="1:169" ht="13.5" thickBot="1" x14ac:dyDescent="0.25">
      <c r="A24" s="44"/>
      <c r="B24" s="59" t="str">
        <f>+B3</f>
        <v>30/06/2015</v>
      </c>
      <c r="C24" s="57"/>
      <c r="D24" s="59" t="str">
        <f>+D3</f>
        <v>31/07/2015</v>
      </c>
      <c r="E24" s="57"/>
      <c r="F24" s="59" t="str">
        <f>+F3</f>
        <v>31/08/2015</v>
      </c>
      <c r="G24" s="57"/>
      <c r="H24" s="59" t="str">
        <f>+H3</f>
        <v>30/09/2015</v>
      </c>
      <c r="I24" s="57"/>
      <c r="J24" s="59" t="str">
        <f>+J3</f>
        <v>31/10/2015</v>
      </c>
      <c r="K24" s="57"/>
      <c r="L24" s="59" t="str">
        <f>+L3</f>
        <v>30/11/2015</v>
      </c>
      <c r="M24" s="57"/>
      <c r="N24" s="59" t="str">
        <f>+N3</f>
        <v>31/12/2015</v>
      </c>
      <c r="O24" s="57"/>
      <c r="P24" s="59" t="str">
        <f>+P3</f>
        <v>31/01/2016</v>
      </c>
      <c r="Q24" s="57"/>
      <c r="R24" s="59" t="str">
        <f>+R3</f>
        <v>28/02/2016</v>
      </c>
      <c r="S24" s="57"/>
      <c r="T24" s="59" t="str">
        <f>+T3</f>
        <v>31/03/2016</v>
      </c>
      <c r="U24" s="57"/>
      <c r="V24" s="59" t="str">
        <f>+V3</f>
        <v>30/04/2016</v>
      </c>
      <c r="W24" s="57"/>
      <c r="X24" s="59" t="str">
        <f>+X3</f>
        <v>31/05/2016</v>
      </c>
      <c r="Y24" s="57"/>
      <c r="Z24" s="59" t="str">
        <f>+Z3</f>
        <v>30/06/2017</v>
      </c>
      <c r="AA24" s="57"/>
      <c r="AB24" s="59" t="str">
        <f>+AB3</f>
        <v>31/07/2016</v>
      </c>
      <c r="AC24" s="57"/>
      <c r="AD24" s="59" t="str">
        <f>+AD3</f>
        <v>31/08/2016</v>
      </c>
      <c r="AE24" s="57"/>
      <c r="AF24" s="59" t="str">
        <f>+AF3</f>
        <v>30/09/2016</v>
      </c>
      <c r="AG24" s="57"/>
      <c r="AH24" s="59" t="str">
        <f>+AH3</f>
        <v>31/10/2016</v>
      </c>
      <c r="AI24" s="57"/>
      <c r="AJ24" s="59" t="str">
        <f>+AJ3</f>
        <v>30/11/2016</v>
      </c>
      <c r="AK24" s="57"/>
      <c r="AL24" s="59" t="str">
        <f>+AL3</f>
        <v>31/12/2016</v>
      </c>
      <c r="AM24" s="57"/>
      <c r="AN24" s="59" t="str">
        <f>+AN3</f>
        <v>31/01/2017</v>
      </c>
      <c r="AO24" s="57"/>
      <c r="AP24" s="59" t="str">
        <f>+AP3</f>
        <v>28/02/2017</v>
      </c>
      <c r="AQ24" s="57"/>
      <c r="AR24" s="59" t="str">
        <f>+AR3</f>
        <v>31/03/2017</v>
      </c>
      <c r="AS24" s="57"/>
      <c r="AT24" s="59" t="str">
        <f>+AT3</f>
        <v>30/04/2017</v>
      </c>
      <c r="AU24" s="57"/>
      <c r="AV24" s="59" t="str">
        <f>+AV3</f>
        <v>31/05/2017</v>
      </c>
      <c r="AW24" s="57"/>
      <c r="AX24" s="59" t="str">
        <f>+AX3</f>
        <v>30/06/2017</v>
      </c>
      <c r="AY24" s="57"/>
      <c r="AZ24" s="59" t="str">
        <f>+AZ3</f>
        <v>31/7/2017</v>
      </c>
      <c r="BA24" s="57"/>
      <c r="BB24" s="59" t="str">
        <f>+BB3</f>
        <v>31/8/2017</v>
      </c>
      <c r="BC24" s="57"/>
      <c r="BD24" s="59" t="str">
        <f>+BD3</f>
        <v>30/9/2017</v>
      </c>
      <c r="BE24" s="57"/>
      <c r="BF24" s="59" t="str">
        <f>+BF3</f>
        <v>31/10/2017</v>
      </c>
      <c r="BG24" s="57"/>
      <c r="BH24" s="59" t="str">
        <f>+BH3</f>
        <v>30/11/2017</v>
      </c>
      <c r="BI24" s="57"/>
      <c r="BJ24" s="59" t="str">
        <f>+BJ3</f>
        <v>31/12/2017</v>
      </c>
      <c r="BK24" s="57"/>
      <c r="BL24" s="59" t="str">
        <f>+BL3</f>
        <v>31/01/2018</v>
      </c>
      <c r="BM24" s="57"/>
      <c r="BN24" s="59" t="str">
        <f>+BN3</f>
        <v>28/02/2018</v>
      </c>
      <c r="BO24" s="57"/>
      <c r="BP24" s="59" t="str">
        <f>+BP3</f>
        <v>31/03/2018</v>
      </c>
      <c r="BQ24" s="57"/>
      <c r="BR24" s="59" t="str">
        <f>+BR3</f>
        <v>30/04/2018</v>
      </c>
      <c r="BS24" s="57"/>
      <c r="BT24" s="59" t="str">
        <f>+BT3</f>
        <v>31/05/2018</v>
      </c>
      <c r="BU24" s="57"/>
      <c r="BV24" s="59" t="str">
        <f>+BV3</f>
        <v>30/06/2018</v>
      </c>
      <c r="BW24" s="57"/>
      <c r="BX24" s="59" t="str">
        <f>+BX3</f>
        <v>31/07/2018</v>
      </c>
      <c r="BY24" s="57"/>
      <c r="BZ24" s="59" t="str">
        <f>+BZ3</f>
        <v>31/08/2018</v>
      </c>
      <c r="CA24" s="57"/>
      <c r="CB24" s="59" t="str">
        <f>+CB3</f>
        <v>30/09/2018</v>
      </c>
      <c r="CC24" s="57"/>
      <c r="CD24" s="59" t="str">
        <f>+CD3</f>
        <v>31/10/2018</v>
      </c>
      <c r="CE24" s="57"/>
      <c r="CF24" s="59" t="str">
        <f>+CF3</f>
        <v>30/11/2018</v>
      </c>
      <c r="CG24" s="57"/>
      <c r="CH24" s="59" t="str">
        <f>+CH3</f>
        <v>31/12/2018</v>
      </c>
      <c r="CI24" s="57"/>
      <c r="CJ24" s="59" t="str">
        <f>+CJ3</f>
        <v>31/01/2019</v>
      </c>
      <c r="CK24" s="57"/>
      <c r="CL24" s="59" t="str">
        <f>+CL3</f>
        <v>28/02/2019</v>
      </c>
      <c r="CM24" s="57"/>
      <c r="CN24" s="59" t="str">
        <f>+CN3</f>
        <v>31/03/2019</v>
      </c>
      <c r="CO24" s="57"/>
      <c r="CP24" s="59" t="str">
        <f>+CP3</f>
        <v>30/04/2019</v>
      </c>
      <c r="CQ24" s="57"/>
      <c r="CR24" s="59" t="str">
        <f>+CR3</f>
        <v>31/05/2019</v>
      </c>
      <c r="CS24" s="57"/>
      <c r="CT24" s="59" t="str">
        <f>+CT3</f>
        <v>30/06/2019</v>
      </c>
      <c r="CU24" s="57"/>
      <c r="CV24" s="59" t="str">
        <f>+CV3</f>
        <v>31/07/2019</v>
      </c>
      <c r="CW24" s="57"/>
      <c r="CX24" s="59" t="str">
        <f>+CX3</f>
        <v>31/08/2019</v>
      </c>
      <c r="CY24" s="57"/>
      <c r="CZ24" s="59" t="str">
        <f>+CZ3</f>
        <v>30/09/2019</v>
      </c>
      <c r="DA24" s="57"/>
      <c r="DB24" s="59" t="str">
        <f>+DB3</f>
        <v>31/10/2019</v>
      </c>
      <c r="DC24" s="57"/>
      <c r="DD24" s="59" t="str">
        <f>+DD3</f>
        <v>30/11/2019</v>
      </c>
      <c r="DE24" s="57"/>
      <c r="DF24" s="59" t="str">
        <f>+DF3</f>
        <v>31/12/2019</v>
      </c>
      <c r="DG24" s="57"/>
      <c r="DH24" s="59" t="str">
        <f>+DH3</f>
        <v>31/01/2020</v>
      </c>
      <c r="DI24" s="57"/>
      <c r="DJ24" s="59" t="str">
        <f>+DJ3</f>
        <v>29/02/2020</v>
      </c>
      <c r="DK24" s="57"/>
      <c r="DL24" s="59" t="str">
        <f>+DL3</f>
        <v>31/03/2020</v>
      </c>
      <c r="DM24" s="57"/>
      <c r="DN24" s="59" t="str">
        <f>+DN3</f>
        <v>30/04/2020</v>
      </c>
      <c r="DO24" s="57"/>
      <c r="DP24" s="59" t="str">
        <f>+DP3</f>
        <v>31/05/2020</v>
      </c>
      <c r="DQ24" s="57"/>
      <c r="DR24" s="59" t="str">
        <f>+DR3</f>
        <v>30/06/2020</v>
      </c>
      <c r="DS24" s="57"/>
      <c r="DT24" s="59" t="str">
        <f>+DT3</f>
        <v>31/07/2020</v>
      </c>
      <c r="DU24" s="57"/>
      <c r="DV24" s="59" t="str">
        <f>+DV3</f>
        <v>31/08/2020</v>
      </c>
      <c r="DW24" s="57"/>
      <c r="DX24" s="59" t="str">
        <f>+DX3</f>
        <v>30/09/2020</v>
      </c>
      <c r="DY24" s="57"/>
      <c r="DZ24" s="59" t="str">
        <f>+DZ3</f>
        <v>31/10/2020</v>
      </c>
      <c r="EA24" s="57"/>
      <c r="EB24" s="59" t="str">
        <f>+EB3</f>
        <v>30/11/2020</v>
      </c>
      <c r="EC24" s="57"/>
      <c r="ED24" s="59" t="str">
        <f>+ED3</f>
        <v>31/12/2020</v>
      </c>
      <c r="EE24" s="57"/>
      <c r="EF24" s="59" t="str">
        <f>+EF3</f>
        <v>31/01/2021</v>
      </c>
      <c r="EG24" s="57"/>
      <c r="EH24" s="59" t="str">
        <f>+EH3</f>
        <v>28/02/2021</v>
      </c>
      <c r="EI24" s="57"/>
      <c r="EJ24" s="59" t="str">
        <f>+EJ3</f>
        <v>31/03/2021</v>
      </c>
      <c r="EK24" s="57"/>
      <c r="EL24" s="59" t="str">
        <f>+EL3</f>
        <v>30/04/2021</v>
      </c>
      <c r="EM24" s="57"/>
      <c r="EN24" s="59" t="str">
        <f>+EN3</f>
        <v>31/05/2021</v>
      </c>
      <c r="EO24" s="57"/>
      <c r="EP24" s="59" t="str">
        <f>+EP3</f>
        <v>30/06/2021</v>
      </c>
      <c r="EQ24" s="57"/>
      <c r="ER24" s="59" t="str">
        <f>+ER3</f>
        <v>31/07/2021</v>
      </c>
      <c r="ES24" s="57"/>
      <c r="ET24" s="59" t="str">
        <f>+ET3</f>
        <v>31/08/2021</v>
      </c>
      <c r="EU24" s="57"/>
      <c r="EV24" s="59" t="str">
        <f>+EV3</f>
        <v>30/09/2021</v>
      </c>
      <c r="EW24" s="57"/>
      <c r="EX24" s="59" t="str">
        <f>+EX3</f>
        <v>31/10/2021</v>
      </c>
      <c r="EY24" s="57"/>
      <c r="EZ24" s="59" t="str">
        <f>+EZ3</f>
        <v>30/11/2021</v>
      </c>
      <c r="FA24" s="57"/>
      <c r="FB24" s="59" t="str">
        <f>+FB3</f>
        <v>31/12/2021</v>
      </c>
      <c r="FC24" s="57"/>
      <c r="FD24" s="44"/>
      <c r="FE24" s="44"/>
      <c r="FF24" s="44"/>
      <c r="FG24" s="44"/>
      <c r="FH24" s="44"/>
      <c r="FI24" s="44"/>
      <c r="FJ24" s="44"/>
      <c r="FK24" s="44"/>
      <c r="FL24" s="44"/>
      <c r="FM24" s="44"/>
    </row>
    <row r="25" spans="1:169" x14ac:dyDescent="0.2">
      <c r="A25" s="44" t="s">
        <v>102</v>
      </c>
      <c r="B25" s="60">
        <v>10000000</v>
      </c>
      <c r="C25" s="57"/>
      <c r="D25" s="60">
        <v>20000000</v>
      </c>
      <c r="E25" s="57"/>
      <c r="F25" s="60">
        <v>15000000</v>
      </c>
      <c r="G25" s="57"/>
      <c r="H25" s="60">
        <v>0</v>
      </c>
      <c r="I25" s="57"/>
      <c r="J25" s="60">
        <v>10000000</v>
      </c>
      <c r="K25" s="57"/>
      <c r="L25" s="60">
        <v>10000000</v>
      </c>
      <c r="M25" s="57"/>
      <c r="N25" s="60">
        <v>10000000</v>
      </c>
      <c r="O25" s="57"/>
      <c r="P25" s="60">
        <v>10000000</v>
      </c>
      <c r="Q25" s="57"/>
      <c r="R25" s="60">
        <v>5000000</v>
      </c>
      <c r="S25" s="57"/>
      <c r="T25" s="60">
        <v>20000000</v>
      </c>
      <c r="U25" s="57"/>
      <c r="V25" s="60">
        <v>15000000</v>
      </c>
      <c r="W25" s="57"/>
      <c r="X25" s="60">
        <v>20000000</v>
      </c>
      <c r="Y25" s="57"/>
      <c r="Z25" s="60">
        <v>15000000</v>
      </c>
      <c r="AA25" s="57"/>
      <c r="AB25" s="60">
        <v>15000000</v>
      </c>
      <c r="AC25" s="57"/>
      <c r="AD25" s="60">
        <v>20000000</v>
      </c>
      <c r="AE25" s="57"/>
      <c r="AF25" s="60">
        <v>15000000</v>
      </c>
      <c r="AG25" s="57"/>
      <c r="AH25" s="60">
        <v>15000000</v>
      </c>
      <c r="AI25" s="57"/>
      <c r="AJ25" s="60">
        <v>30000000</v>
      </c>
      <c r="AK25" s="57"/>
      <c r="AL25" s="60">
        <v>25000000</v>
      </c>
      <c r="AM25" s="57"/>
      <c r="AN25" s="60">
        <v>35000000</v>
      </c>
      <c r="AO25" s="57"/>
      <c r="AP25" s="60">
        <v>45000000</v>
      </c>
      <c r="AQ25" s="57"/>
      <c r="AR25" s="60">
        <v>45000000</v>
      </c>
      <c r="AS25" s="57"/>
      <c r="AT25" s="60">
        <v>55000000</v>
      </c>
      <c r="AU25" s="57"/>
      <c r="AV25" s="60">
        <v>35000000</v>
      </c>
      <c r="AW25" s="57"/>
      <c r="AX25" s="60">
        <v>15000000</v>
      </c>
      <c r="AY25" s="57"/>
      <c r="AZ25" s="60">
        <v>15000000</v>
      </c>
      <c r="BA25" s="57"/>
      <c r="BB25" s="60">
        <v>25000000</v>
      </c>
      <c r="BC25" s="57"/>
      <c r="BD25" s="60">
        <v>30000000</v>
      </c>
      <c r="BE25" s="57"/>
      <c r="BF25" s="60">
        <v>20000000</v>
      </c>
      <c r="BG25" s="57"/>
      <c r="BH25" s="60">
        <v>25000000</v>
      </c>
      <c r="BI25" s="57"/>
      <c r="BJ25" s="60">
        <v>25000000</v>
      </c>
      <c r="BK25" s="57"/>
      <c r="BL25" s="60">
        <v>25000000</v>
      </c>
      <c r="BM25" s="57"/>
      <c r="BN25" s="60">
        <v>25000000</v>
      </c>
      <c r="BO25" s="57"/>
      <c r="BP25" s="60">
        <v>15000000</v>
      </c>
      <c r="BQ25" s="57"/>
      <c r="BR25" s="60">
        <v>30000000</v>
      </c>
      <c r="BS25" s="57"/>
      <c r="BT25" s="60">
        <v>20000000</v>
      </c>
      <c r="BU25" s="57"/>
      <c r="BV25" s="60">
        <v>5000000</v>
      </c>
      <c r="BW25" s="57"/>
      <c r="BX25" s="60">
        <v>15000000</v>
      </c>
      <c r="BY25" s="57"/>
      <c r="BZ25" s="60">
        <v>10000000</v>
      </c>
      <c r="CA25" s="57"/>
      <c r="CB25" s="60">
        <v>15000000</v>
      </c>
      <c r="CC25" s="57"/>
      <c r="CD25" s="60">
        <v>5000000</v>
      </c>
      <c r="CE25" s="57"/>
      <c r="CF25" s="60">
        <v>5000000</v>
      </c>
      <c r="CG25" s="57"/>
      <c r="CH25" s="60">
        <v>5000000</v>
      </c>
      <c r="CI25" s="57"/>
      <c r="CJ25" s="60">
        <v>15000000</v>
      </c>
      <c r="CK25" s="57"/>
      <c r="CL25" s="60">
        <v>10000000</v>
      </c>
      <c r="CM25" s="57"/>
      <c r="CN25" s="60">
        <v>10000000</v>
      </c>
      <c r="CO25" s="57"/>
      <c r="CP25" s="60">
        <v>0</v>
      </c>
      <c r="CQ25" s="57"/>
      <c r="CR25" s="60">
        <v>0</v>
      </c>
      <c r="CS25" s="57"/>
      <c r="CT25" s="60">
        <v>0</v>
      </c>
      <c r="CU25" s="57"/>
      <c r="CV25" s="60">
        <v>10000000</v>
      </c>
      <c r="CW25" s="57"/>
      <c r="CX25" s="60">
        <v>10000000</v>
      </c>
      <c r="CY25" s="57"/>
      <c r="CZ25" s="60">
        <v>5000000</v>
      </c>
      <c r="DA25" s="57"/>
      <c r="DB25" s="60">
        <v>0</v>
      </c>
      <c r="DC25" s="57"/>
      <c r="DD25" s="60">
        <v>5000000</v>
      </c>
      <c r="DE25" s="57"/>
      <c r="DF25" s="60">
        <v>5000000</v>
      </c>
      <c r="DG25" s="57"/>
      <c r="DH25" s="60">
        <v>5000000</v>
      </c>
      <c r="DI25" s="57"/>
      <c r="DJ25" s="60">
        <v>5000000</v>
      </c>
      <c r="DK25" s="57"/>
      <c r="DL25" s="60">
        <v>5000000</v>
      </c>
      <c r="DM25" s="57"/>
      <c r="DN25" s="60">
        <v>0</v>
      </c>
      <c r="DO25" s="57"/>
      <c r="DP25" s="60">
        <v>0</v>
      </c>
      <c r="DQ25" s="57"/>
      <c r="DR25" s="60">
        <v>0</v>
      </c>
      <c r="DS25" s="57"/>
      <c r="DT25" s="60">
        <v>0</v>
      </c>
      <c r="DU25" s="57"/>
      <c r="DV25" s="60">
        <v>30000000</v>
      </c>
      <c r="DW25" s="57"/>
      <c r="DX25" s="60">
        <v>20000000</v>
      </c>
      <c r="DY25" s="57"/>
      <c r="DZ25" s="60">
        <v>30000000</v>
      </c>
      <c r="EA25" s="57"/>
      <c r="EB25" s="60">
        <v>30000000</v>
      </c>
      <c r="EC25" s="57"/>
      <c r="ED25" s="60">
        <v>20000000</v>
      </c>
      <c r="EE25" s="57"/>
      <c r="EF25" s="60">
        <v>20000000</v>
      </c>
      <c r="EG25" s="57"/>
      <c r="EH25" s="60">
        <v>25000000</v>
      </c>
      <c r="EI25" s="57"/>
      <c r="EJ25" s="60">
        <v>25000000</v>
      </c>
      <c r="EK25" s="57"/>
      <c r="EL25" s="60">
        <v>30000000</v>
      </c>
      <c r="EM25" s="57"/>
      <c r="EN25" s="60">
        <v>30000000</v>
      </c>
      <c r="EO25" s="57"/>
      <c r="EP25" s="60">
        <v>25000000</v>
      </c>
      <c r="EQ25" s="57"/>
      <c r="ER25" s="60">
        <v>25000000</v>
      </c>
      <c r="ES25" s="57"/>
      <c r="ET25" s="60">
        <v>25000000</v>
      </c>
      <c r="EU25" s="57"/>
      <c r="EV25" s="60">
        <v>10000000</v>
      </c>
      <c r="EW25" s="57"/>
      <c r="EX25" s="60">
        <v>10000000</v>
      </c>
      <c r="EY25" s="57"/>
      <c r="EZ25" s="60">
        <v>10000000</v>
      </c>
      <c r="FA25" s="57"/>
      <c r="FB25" s="60">
        <v>10000000</v>
      </c>
      <c r="FC25" s="57"/>
      <c r="FD25" s="44"/>
      <c r="FE25" s="44"/>
      <c r="FF25" s="44"/>
      <c r="FG25" s="44"/>
      <c r="FH25" s="44"/>
      <c r="FI25" s="44"/>
      <c r="FJ25" s="44"/>
      <c r="FK25" s="44"/>
      <c r="FL25" s="44"/>
      <c r="FM25" s="44"/>
    </row>
    <row r="26" spans="1:169" x14ac:dyDescent="0.2">
      <c r="A26" s="44" t="s">
        <v>103</v>
      </c>
      <c r="B26" s="60">
        <v>5000000</v>
      </c>
      <c r="C26" s="57"/>
      <c r="D26" s="60">
        <v>25000000</v>
      </c>
      <c r="E26" s="57"/>
      <c r="F26" s="60">
        <v>15000000</v>
      </c>
      <c r="G26" s="57"/>
      <c r="H26" s="60">
        <v>5000000</v>
      </c>
      <c r="I26" s="57"/>
      <c r="J26" s="60">
        <v>20000000</v>
      </c>
      <c r="K26" s="57"/>
      <c r="L26" s="60">
        <v>20000000</v>
      </c>
      <c r="M26" s="57"/>
      <c r="N26" s="60">
        <v>20000000</v>
      </c>
      <c r="O26" s="57"/>
      <c r="P26" s="60">
        <v>20000000</v>
      </c>
      <c r="Q26" s="57"/>
      <c r="R26" s="60">
        <v>20000000</v>
      </c>
      <c r="S26" s="57"/>
      <c r="T26" s="60">
        <v>35000000</v>
      </c>
      <c r="U26" s="57"/>
      <c r="V26" s="60">
        <v>30000000</v>
      </c>
      <c r="W26" s="57"/>
      <c r="X26" s="60">
        <v>50000000</v>
      </c>
      <c r="Y26" s="57"/>
      <c r="Z26" s="60">
        <v>40000000</v>
      </c>
      <c r="AA26" s="57"/>
      <c r="AB26" s="60">
        <v>40000000</v>
      </c>
      <c r="AC26" s="57"/>
      <c r="AD26" s="60">
        <v>45000000</v>
      </c>
      <c r="AE26" s="57"/>
      <c r="AF26" s="60">
        <v>30000000</v>
      </c>
      <c r="AG26" s="57"/>
      <c r="AH26" s="60">
        <v>35000000</v>
      </c>
      <c r="AI26" s="57"/>
      <c r="AJ26" s="60">
        <v>50000000</v>
      </c>
      <c r="AK26" s="57"/>
      <c r="AL26" s="60">
        <v>50000000</v>
      </c>
      <c r="AM26" s="57"/>
      <c r="AN26" s="60">
        <v>45000000</v>
      </c>
      <c r="AO26" s="57"/>
      <c r="AP26" s="60">
        <v>50000000</v>
      </c>
      <c r="AQ26" s="57"/>
      <c r="AR26" s="60">
        <v>45000000</v>
      </c>
      <c r="AS26" s="57"/>
      <c r="AT26" s="60">
        <v>50000000</v>
      </c>
      <c r="AU26" s="57"/>
      <c r="AV26" s="60">
        <v>60000000</v>
      </c>
      <c r="AW26" s="57"/>
      <c r="AX26" s="60">
        <v>40000000</v>
      </c>
      <c r="AY26" s="57"/>
      <c r="AZ26" s="60">
        <v>45000000</v>
      </c>
      <c r="BA26" s="57"/>
      <c r="BB26" s="60">
        <v>40000000</v>
      </c>
      <c r="BC26" s="57"/>
      <c r="BD26" s="60">
        <v>35000000</v>
      </c>
      <c r="BE26" s="57"/>
      <c r="BF26" s="60">
        <v>20000000</v>
      </c>
      <c r="BG26" s="57"/>
      <c r="BH26" s="60">
        <v>20000000</v>
      </c>
      <c r="BI26" s="57"/>
      <c r="BJ26" s="60">
        <v>20000000</v>
      </c>
      <c r="BK26" s="57"/>
      <c r="BL26" s="60">
        <v>35000000</v>
      </c>
      <c r="BM26" s="57"/>
      <c r="BN26" s="60">
        <v>30000000</v>
      </c>
      <c r="BO26" s="57"/>
      <c r="BP26" s="60">
        <v>20000000</v>
      </c>
      <c r="BQ26" s="57"/>
      <c r="BR26" s="60">
        <v>40000000</v>
      </c>
      <c r="BS26" s="57"/>
      <c r="BT26" s="60">
        <v>35000000</v>
      </c>
      <c r="BU26" s="57"/>
      <c r="BV26" s="60">
        <v>15000000</v>
      </c>
      <c r="BW26" s="57"/>
      <c r="BX26" s="60">
        <v>20000000</v>
      </c>
      <c r="BY26" s="57"/>
      <c r="BZ26" s="60">
        <v>15000000</v>
      </c>
      <c r="CA26" s="57"/>
      <c r="CB26" s="60">
        <v>15000000</v>
      </c>
      <c r="CC26" s="57"/>
      <c r="CD26" s="60">
        <v>10000000</v>
      </c>
      <c r="CE26" s="57"/>
      <c r="CF26" s="60">
        <v>10000000</v>
      </c>
      <c r="CG26" s="57"/>
      <c r="CH26" s="60">
        <v>10000000</v>
      </c>
      <c r="CI26" s="57"/>
      <c r="CJ26" s="60">
        <v>15000000</v>
      </c>
      <c r="CK26" s="57"/>
      <c r="CL26" s="60">
        <v>20000000</v>
      </c>
      <c r="CM26" s="57"/>
      <c r="CN26" s="60">
        <v>10000000</v>
      </c>
      <c r="CO26" s="57"/>
      <c r="CP26" s="60">
        <v>20000000</v>
      </c>
      <c r="CQ26" s="57"/>
      <c r="CR26" s="60">
        <v>15000000</v>
      </c>
      <c r="CS26" s="57"/>
      <c r="CT26" s="60">
        <v>10000000</v>
      </c>
      <c r="CU26" s="57"/>
      <c r="CV26" s="60">
        <v>25000000</v>
      </c>
      <c r="CW26" s="57"/>
      <c r="CX26" s="60">
        <v>20000000</v>
      </c>
      <c r="CY26" s="57"/>
      <c r="CZ26" s="60">
        <v>5000000</v>
      </c>
      <c r="DA26" s="57"/>
      <c r="DB26" s="60">
        <v>10000000</v>
      </c>
      <c r="DC26" s="57"/>
      <c r="DD26" s="60">
        <v>25000000</v>
      </c>
      <c r="DE26" s="57"/>
      <c r="DF26" s="60">
        <v>25000000</v>
      </c>
      <c r="DG26" s="57"/>
      <c r="DH26" s="60">
        <v>35000000</v>
      </c>
      <c r="DI26" s="57"/>
      <c r="DJ26" s="60">
        <v>35000000</v>
      </c>
      <c r="DK26" s="57"/>
      <c r="DL26" s="60">
        <v>25000000</v>
      </c>
      <c r="DM26" s="57"/>
      <c r="DN26" s="60">
        <v>25000000</v>
      </c>
      <c r="DO26" s="57"/>
      <c r="DP26" s="60">
        <v>10000000</v>
      </c>
      <c r="DQ26" s="57"/>
      <c r="DR26" s="60">
        <v>5000000</v>
      </c>
      <c r="DS26" s="57"/>
      <c r="DT26" s="60">
        <v>20000000</v>
      </c>
      <c r="DU26" s="57"/>
      <c r="DV26" s="60">
        <v>30000000</v>
      </c>
      <c r="DW26" s="57"/>
      <c r="DX26" s="60">
        <v>15000000</v>
      </c>
      <c r="DY26" s="57"/>
      <c r="DZ26" s="60">
        <v>20000000</v>
      </c>
      <c r="EA26" s="57"/>
      <c r="EB26" s="60">
        <v>25000000</v>
      </c>
      <c r="EC26" s="57"/>
      <c r="ED26" s="60">
        <v>45000000</v>
      </c>
      <c r="EE26" s="57"/>
      <c r="EF26" s="60">
        <v>55000000</v>
      </c>
      <c r="EG26" s="57"/>
      <c r="EH26" s="60">
        <v>55000000</v>
      </c>
      <c r="EI26" s="57"/>
      <c r="EJ26" s="60">
        <v>50000000</v>
      </c>
      <c r="EK26" s="57"/>
      <c r="EL26" s="60">
        <v>55000000</v>
      </c>
      <c r="EM26" s="57"/>
      <c r="EN26" s="60">
        <v>50000000</v>
      </c>
      <c r="EO26" s="57"/>
      <c r="EP26" s="60">
        <v>45000000</v>
      </c>
      <c r="EQ26" s="57"/>
      <c r="ER26" s="60">
        <v>35000000</v>
      </c>
      <c r="ES26" s="57"/>
      <c r="ET26" s="60">
        <v>40000000</v>
      </c>
      <c r="EU26" s="57"/>
      <c r="EV26" s="60">
        <v>40000000</v>
      </c>
      <c r="EW26" s="57"/>
      <c r="EX26" s="60">
        <v>35000000</v>
      </c>
      <c r="EY26" s="57"/>
      <c r="EZ26" s="60">
        <v>60000000</v>
      </c>
      <c r="FA26" s="57"/>
      <c r="FB26" s="60">
        <v>50000000</v>
      </c>
      <c r="FC26" s="57"/>
      <c r="FD26" s="44"/>
      <c r="FE26" s="44"/>
      <c r="FF26" s="44"/>
      <c r="FG26" s="44"/>
      <c r="FH26" s="44"/>
      <c r="FI26" s="44"/>
      <c r="FJ26" s="44"/>
      <c r="FK26" s="44"/>
      <c r="FL26" s="44"/>
      <c r="FM26" s="44"/>
    </row>
    <row r="27" spans="1:169" x14ac:dyDescent="0.2">
      <c r="A27" s="44" t="s">
        <v>104</v>
      </c>
      <c r="B27" s="60">
        <v>0</v>
      </c>
      <c r="C27" s="57"/>
      <c r="D27" s="60">
        <v>5000000</v>
      </c>
      <c r="E27" s="57"/>
      <c r="F27" s="60">
        <v>5000000</v>
      </c>
      <c r="G27" s="57"/>
      <c r="H27" s="60">
        <v>0</v>
      </c>
      <c r="I27" s="57"/>
      <c r="J27" s="60">
        <v>0</v>
      </c>
      <c r="K27" s="57"/>
      <c r="L27" s="60">
        <v>0</v>
      </c>
      <c r="M27" s="57"/>
      <c r="N27" s="60">
        <v>0</v>
      </c>
      <c r="O27" s="57"/>
      <c r="P27" s="60">
        <v>0</v>
      </c>
      <c r="Q27" s="57"/>
      <c r="R27" s="60">
        <v>0</v>
      </c>
      <c r="S27" s="57"/>
      <c r="T27" s="60">
        <v>0</v>
      </c>
      <c r="U27" s="57"/>
      <c r="V27" s="60">
        <v>0</v>
      </c>
      <c r="W27" s="57"/>
      <c r="X27" s="60">
        <v>0</v>
      </c>
      <c r="Y27" s="57"/>
      <c r="Z27" s="60">
        <v>0</v>
      </c>
      <c r="AA27" s="57"/>
      <c r="AB27" s="60">
        <v>0</v>
      </c>
      <c r="AC27" s="57"/>
      <c r="AD27" s="60">
        <v>0</v>
      </c>
      <c r="AE27" s="57"/>
      <c r="AF27" s="60">
        <v>0</v>
      </c>
      <c r="AG27" s="57"/>
      <c r="AH27" s="60">
        <v>0</v>
      </c>
      <c r="AI27" s="57"/>
      <c r="AJ27" s="60">
        <v>0</v>
      </c>
      <c r="AK27" s="57"/>
      <c r="AL27" s="60">
        <v>0</v>
      </c>
      <c r="AM27" s="57"/>
      <c r="AN27" s="60">
        <v>0</v>
      </c>
      <c r="AO27" s="57"/>
      <c r="AP27" s="60">
        <v>0</v>
      </c>
      <c r="AQ27" s="57"/>
      <c r="AR27" s="60">
        <v>0</v>
      </c>
      <c r="AS27" s="57"/>
      <c r="AT27" s="60">
        <v>0</v>
      </c>
      <c r="AU27" s="57"/>
      <c r="AV27" s="60">
        <v>0</v>
      </c>
      <c r="AW27" s="57"/>
      <c r="AX27" s="60">
        <v>0</v>
      </c>
      <c r="AY27" s="57"/>
      <c r="AZ27" s="60">
        <v>5000000</v>
      </c>
      <c r="BA27" s="57"/>
      <c r="BB27" s="60">
        <v>10000000</v>
      </c>
      <c r="BC27" s="57"/>
      <c r="BD27" s="60">
        <v>5000000</v>
      </c>
      <c r="BE27" s="57"/>
      <c r="BF27" s="60">
        <v>5000000</v>
      </c>
      <c r="BG27" s="57"/>
      <c r="BH27" s="60">
        <v>15000000</v>
      </c>
      <c r="BI27" s="57"/>
      <c r="BJ27" s="60">
        <v>15000000</v>
      </c>
      <c r="BK27" s="57"/>
      <c r="BL27" s="60">
        <v>20000000</v>
      </c>
      <c r="BM27" s="57"/>
      <c r="BN27" s="60">
        <v>20000000</v>
      </c>
      <c r="BO27" s="57"/>
      <c r="BP27" s="60">
        <v>15000000</v>
      </c>
      <c r="BQ27" s="57"/>
      <c r="BR27" s="60">
        <v>25000000</v>
      </c>
      <c r="BS27" s="57"/>
      <c r="BT27" s="60">
        <v>20000000</v>
      </c>
      <c r="BU27" s="57"/>
      <c r="BV27" s="60">
        <v>10000000</v>
      </c>
      <c r="BW27" s="57"/>
      <c r="BX27" s="60">
        <v>5000000</v>
      </c>
      <c r="BY27" s="57"/>
      <c r="BZ27" s="60">
        <v>5000000</v>
      </c>
      <c r="CA27" s="57"/>
      <c r="CB27" s="60">
        <v>0</v>
      </c>
      <c r="CC27" s="57"/>
      <c r="CD27" s="60">
        <v>0</v>
      </c>
      <c r="CE27" s="57"/>
      <c r="CF27" s="60">
        <v>0</v>
      </c>
      <c r="CG27" s="57"/>
      <c r="CH27" s="60">
        <v>0</v>
      </c>
      <c r="CI27" s="57"/>
      <c r="CJ27" s="60">
        <v>0</v>
      </c>
      <c r="CK27" s="57"/>
      <c r="CL27" s="60">
        <v>0</v>
      </c>
      <c r="CM27" s="57"/>
      <c r="CN27" s="60">
        <v>5000000</v>
      </c>
      <c r="CO27" s="57"/>
      <c r="CP27" s="60">
        <v>10000000</v>
      </c>
      <c r="CQ27" s="57"/>
      <c r="CR27" s="60">
        <v>10000000</v>
      </c>
      <c r="CS27" s="57"/>
      <c r="CT27" s="60">
        <v>0</v>
      </c>
      <c r="CU27" s="57"/>
      <c r="CV27" s="60">
        <v>0</v>
      </c>
      <c r="CW27" s="57"/>
      <c r="CX27" s="60">
        <v>0</v>
      </c>
      <c r="CY27" s="57"/>
      <c r="CZ27" s="60">
        <v>0</v>
      </c>
      <c r="DA27" s="57"/>
      <c r="DB27" s="60">
        <v>0</v>
      </c>
      <c r="DC27" s="57"/>
      <c r="DD27" s="60">
        <v>10000000</v>
      </c>
      <c r="DE27" s="57"/>
      <c r="DF27" s="60">
        <v>10000000</v>
      </c>
      <c r="DG27" s="57"/>
      <c r="DH27" s="60">
        <v>15000000</v>
      </c>
      <c r="DI27" s="57"/>
      <c r="DJ27" s="60">
        <v>20000000</v>
      </c>
      <c r="DK27" s="57"/>
      <c r="DL27" s="60">
        <v>15000000</v>
      </c>
      <c r="DM27" s="57"/>
      <c r="DN27" s="60">
        <v>5000000</v>
      </c>
      <c r="DO27" s="57"/>
      <c r="DP27" s="60">
        <v>5000000</v>
      </c>
      <c r="DQ27" s="57"/>
      <c r="DR27" s="60">
        <v>0</v>
      </c>
      <c r="DS27" s="57"/>
      <c r="DT27" s="60">
        <v>35000000</v>
      </c>
      <c r="DU27" s="57"/>
      <c r="DV27" s="60">
        <v>15000000</v>
      </c>
      <c r="DW27" s="57"/>
      <c r="DX27" s="60">
        <v>15000000</v>
      </c>
      <c r="DY27" s="57"/>
      <c r="DZ27" s="60">
        <v>20000000</v>
      </c>
      <c r="EA27" s="57"/>
      <c r="EB27" s="60">
        <v>20000000</v>
      </c>
      <c r="EC27" s="57"/>
      <c r="ED27" s="60">
        <v>25000000</v>
      </c>
      <c r="EE27" s="57"/>
      <c r="EF27" s="60">
        <v>15000000</v>
      </c>
      <c r="EG27" s="57"/>
      <c r="EH27" s="60">
        <v>10000000</v>
      </c>
      <c r="EI27" s="57"/>
      <c r="EJ27" s="60">
        <v>10000000</v>
      </c>
      <c r="EK27" s="57"/>
      <c r="EL27" s="60">
        <v>5000000</v>
      </c>
      <c r="EM27" s="57"/>
      <c r="EN27" s="60">
        <v>10000000</v>
      </c>
      <c r="EO27" s="57"/>
      <c r="EP27" s="60">
        <v>10000000</v>
      </c>
      <c r="EQ27" s="57"/>
      <c r="ER27" s="60">
        <v>10000000</v>
      </c>
      <c r="ES27" s="57"/>
      <c r="ET27" s="60">
        <v>15000000</v>
      </c>
      <c r="EU27" s="57"/>
      <c r="EV27" s="60">
        <v>15000000</v>
      </c>
      <c r="EW27" s="57"/>
      <c r="EX27" s="60">
        <v>10000000</v>
      </c>
      <c r="EY27" s="57"/>
      <c r="EZ27" s="60">
        <v>20000000</v>
      </c>
      <c r="FA27" s="57"/>
      <c r="FB27" s="60">
        <v>15000000</v>
      </c>
      <c r="FC27" s="57"/>
      <c r="FD27" s="44"/>
      <c r="FE27" s="44"/>
      <c r="FF27" s="44"/>
      <c r="FG27" s="44"/>
      <c r="FH27" s="44"/>
      <c r="FI27" s="44"/>
      <c r="FJ27" s="44"/>
      <c r="FK27" s="44"/>
      <c r="FL27" s="44"/>
      <c r="FM27" s="44"/>
    </row>
    <row r="28" spans="1:169" x14ac:dyDescent="0.2">
      <c r="A28" s="44" t="s">
        <v>105</v>
      </c>
      <c r="B28" s="60">
        <v>5000000</v>
      </c>
      <c r="C28" s="57"/>
      <c r="D28" s="60">
        <v>20000000</v>
      </c>
      <c r="E28" s="57"/>
      <c r="F28" s="60">
        <v>20000000</v>
      </c>
      <c r="G28" s="57"/>
      <c r="H28" s="60">
        <v>0</v>
      </c>
      <c r="I28" s="57"/>
      <c r="J28" s="60">
        <v>10000000</v>
      </c>
      <c r="K28" s="57"/>
      <c r="L28" s="60">
        <v>10000000</v>
      </c>
      <c r="M28" s="57"/>
      <c r="N28" s="60">
        <v>10000000</v>
      </c>
      <c r="O28" s="57"/>
      <c r="P28" s="60">
        <v>10000000</v>
      </c>
      <c r="Q28" s="57"/>
      <c r="R28" s="60">
        <v>5000000</v>
      </c>
      <c r="S28" s="57"/>
      <c r="T28" s="60">
        <v>0</v>
      </c>
      <c r="U28" s="57"/>
      <c r="V28" s="60">
        <v>0</v>
      </c>
      <c r="W28" s="57"/>
      <c r="X28" s="60">
        <v>20000000</v>
      </c>
      <c r="Y28" s="57"/>
      <c r="Z28" s="60">
        <v>30000000</v>
      </c>
      <c r="AA28" s="57"/>
      <c r="AB28" s="60">
        <v>25000000</v>
      </c>
      <c r="AC28" s="57"/>
      <c r="AD28" s="60">
        <v>25000000</v>
      </c>
      <c r="AE28" s="57"/>
      <c r="AF28" s="60">
        <v>10000000</v>
      </c>
      <c r="AG28" s="57"/>
      <c r="AH28" s="60">
        <v>25000000</v>
      </c>
      <c r="AI28" s="57"/>
      <c r="AJ28" s="60">
        <v>35000000</v>
      </c>
      <c r="AK28" s="57"/>
      <c r="AL28" s="60">
        <v>30000000</v>
      </c>
      <c r="AM28" s="57"/>
      <c r="AN28" s="60">
        <v>30000000</v>
      </c>
      <c r="AO28" s="57"/>
      <c r="AP28" s="60">
        <v>40000000</v>
      </c>
      <c r="AQ28" s="57"/>
      <c r="AR28" s="60">
        <v>35000000</v>
      </c>
      <c r="AS28" s="57"/>
      <c r="AT28" s="60">
        <v>30000000</v>
      </c>
      <c r="AU28" s="57"/>
      <c r="AV28" s="60">
        <v>40000000</v>
      </c>
      <c r="AW28" s="57"/>
      <c r="AX28" s="60">
        <v>30000000</v>
      </c>
      <c r="AY28" s="57"/>
      <c r="AZ28" s="60">
        <v>30000000</v>
      </c>
      <c r="BA28" s="57"/>
      <c r="BB28" s="60">
        <v>30000000</v>
      </c>
      <c r="BC28" s="57"/>
      <c r="BD28" s="60">
        <v>25000000</v>
      </c>
      <c r="BE28" s="57"/>
      <c r="BF28" s="60">
        <v>15000000</v>
      </c>
      <c r="BG28" s="57"/>
      <c r="BH28" s="60">
        <v>20000000</v>
      </c>
      <c r="BI28" s="57"/>
      <c r="BJ28" s="60">
        <v>20000000</v>
      </c>
      <c r="BK28" s="57"/>
      <c r="BL28" s="60">
        <v>25000000</v>
      </c>
      <c r="BM28" s="57"/>
      <c r="BN28" s="60">
        <v>20000000</v>
      </c>
      <c r="BO28" s="57"/>
      <c r="BP28" s="60">
        <v>15000000</v>
      </c>
      <c r="BQ28" s="57"/>
      <c r="BR28" s="60">
        <v>35000000</v>
      </c>
      <c r="BS28" s="57"/>
      <c r="BT28" s="60">
        <v>30000000</v>
      </c>
      <c r="BU28" s="57"/>
      <c r="BV28" s="60">
        <v>10000000</v>
      </c>
      <c r="BW28" s="57"/>
      <c r="BX28" s="60">
        <v>20000000</v>
      </c>
      <c r="BY28" s="57"/>
      <c r="BZ28" s="60">
        <v>15000000</v>
      </c>
      <c r="CA28" s="57"/>
      <c r="CB28" s="60">
        <v>10000000</v>
      </c>
      <c r="CC28" s="57"/>
      <c r="CD28" s="60">
        <v>5000000</v>
      </c>
      <c r="CE28" s="57"/>
      <c r="CF28" s="60">
        <v>10000000</v>
      </c>
      <c r="CG28" s="57"/>
      <c r="CH28" s="60">
        <v>10000000</v>
      </c>
      <c r="CI28" s="57"/>
      <c r="CJ28" s="60">
        <v>10000000</v>
      </c>
      <c r="CK28" s="57"/>
      <c r="CL28" s="60">
        <v>15000000</v>
      </c>
      <c r="CM28" s="57"/>
      <c r="CN28" s="60">
        <v>15000000</v>
      </c>
      <c r="CO28" s="57"/>
      <c r="CP28" s="60">
        <v>20000000</v>
      </c>
      <c r="CQ28" s="57"/>
      <c r="CR28" s="60">
        <v>10000000</v>
      </c>
      <c r="CS28" s="57"/>
      <c r="CT28" s="60">
        <v>5000000</v>
      </c>
      <c r="CU28" s="57"/>
      <c r="CV28" s="60">
        <v>15000000</v>
      </c>
      <c r="CW28" s="57"/>
      <c r="CX28" s="60">
        <v>5000000</v>
      </c>
      <c r="CY28" s="57"/>
      <c r="CZ28" s="60">
        <v>0</v>
      </c>
      <c r="DA28" s="57"/>
      <c r="DB28" s="60">
        <v>10000000</v>
      </c>
      <c r="DC28" s="57"/>
      <c r="DD28" s="60">
        <v>25000000</v>
      </c>
      <c r="DE28" s="57"/>
      <c r="DF28" s="60">
        <v>25000000</v>
      </c>
      <c r="DG28" s="57"/>
      <c r="DH28" s="60">
        <v>25000000</v>
      </c>
      <c r="DI28" s="57"/>
      <c r="DJ28" s="60">
        <v>35000000</v>
      </c>
      <c r="DK28" s="57"/>
      <c r="DL28" s="60">
        <v>20000000</v>
      </c>
      <c r="DM28" s="57"/>
      <c r="DN28" s="60">
        <v>15000000</v>
      </c>
      <c r="DO28" s="57"/>
      <c r="DP28" s="60">
        <v>15000000</v>
      </c>
      <c r="DQ28" s="57"/>
      <c r="DR28" s="60">
        <v>10000000</v>
      </c>
      <c r="DS28" s="57"/>
      <c r="DT28" s="60">
        <v>10000000</v>
      </c>
      <c r="DU28" s="57"/>
      <c r="DV28" s="60">
        <v>45000000</v>
      </c>
      <c r="DW28" s="57"/>
      <c r="DX28" s="60">
        <v>30000000</v>
      </c>
      <c r="DY28" s="57"/>
      <c r="DZ28" s="60">
        <v>40000000</v>
      </c>
      <c r="EA28" s="57"/>
      <c r="EB28" s="60">
        <v>45000000</v>
      </c>
      <c r="EC28" s="57"/>
      <c r="ED28" s="60">
        <v>60000000</v>
      </c>
      <c r="EE28" s="57"/>
      <c r="EF28" s="60">
        <v>60000000</v>
      </c>
      <c r="EG28" s="57"/>
      <c r="EH28" s="60">
        <v>55000000</v>
      </c>
      <c r="EI28" s="57"/>
      <c r="EJ28" s="60">
        <v>45000000</v>
      </c>
      <c r="EK28" s="57"/>
      <c r="EL28" s="60">
        <v>35000000</v>
      </c>
      <c r="EM28" s="57"/>
      <c r="EN28" s="60">
        <v>30000000</v>
      </c>
      <c r="EO28" s="57"/>
      <c r="EP28" s="60">
        <v>20000000</v>
      </c>
      <c r="EQ28" s="57"/>
      <c r="ER28" s="60">
        <v>15000000</v>
      </c>
      <c r="ES28" s="57"/>
      <c r="ET28" s="60">
        <v>30000000</v>
      </c>
      <c r="EU28" s="57"/>
      <c r="EV28" s="60">
        <v>30000000</v>
      </c>
      <c r="EW28" s="57"/>
      <c r="EX28" s="60">
        <v>35000000</v>
      </c>
      <c r="EY28" s="57"/>
      <c r="EZ28" s="60">
        <v>50000000</v>
      </c>
      <c r="FA28" s="57"/>
      <c r="FB28" s="60">
        <v>45000000</v>
      </c>
      <c r="FC28" s="57"/>
      <c r="FD28" s="44"/>
      <c r="FE28" s="44"/>
      <c r="FF28" s="44"/>
      <c r="FG28" s="44"/>
      <c r="FH28" s="44"/>
      <c r="FI28" s="44"/>
      <c r="FJ28" s="44"/>
      <c r="FK28" s="44"/>
      <c r="FL28" s="44"/>
      <c r="FM28" s="44"/>
    </row>
    <row r="29" spans="1:169" x14ac:dyDescent="0.2">
      <c r="A29" s="44" t="s">
        <v>106</v>
      </c>
      <c r="B29" s="60">
        <v>10000000</v>
      </c>
      <c r="C29" s="57"/>
      <c r="D29" s="60">
        <v>30000000</v>
      </c>
      <c r="E29" s="57"/>
      <c r="F29" s="60">
        <v>10000000</v>
      </c>
      <c r="G29" s="57"/>
      <c r="H29" s="60">
        <v>5000000</v>
      </c>
      <c r="I29" s="57"/>
      <c r="J29" s="60">
        <v>15000000</v>
      </c>
      <c r="K29" s="57"/>
      <c r="L29" s="60">
        <v>15000000</v>
      </c>
      <c r="M29" s="57"/>
      <c r="N29" s="60">
        <v>15000000</v>
      </c>
      <c r="O29" s="57"/>
      <c r="P29" s="60">
        <v>30000000</v>
      </c>
      <c r="Q29" s="57"/>
      <c r="R29" s="60">
        <v>30000000</v>
      </c>
      <c r="S29" s="57"/>
      <c r="T29" s="60">
        <v>25000000</v>
      </c>
      <c r="U29" s="57"/>
      <c r="V29" s="60">
        <v>25000000</v>
      </c>
      <c r="W29" s="57"/>
      <c r="X29" s="60">
        <v>30000000</v>
      </c>
      <c r="Y29" s="57"/>
      <c r="Z29" s="60">
        <v>5000000</v>
      </c>
      <c r="AA29" s="57"/>
      <c r="AB29" s="60">
        <v>30000000</v>
      </c>
      <c r="AC29" s="57"/>
      <c r="AD29" s="60">
        <v>30000000</v>
      </c>
      <c r="AE29" s="57"/>
      <c r="AF29" s="60">
        <v>15000000</v>
      </c>
      <c r="AG29" s="57"/>
      <c r="AH29" s="60">
        <v>25000000</v>
      </c>
      <c r="AI29" s="57"/>
      <c r="AJ29" s="60">
        <v>40000000</v>
      </c>
      <c r="AK29" s="57"/>
      <c r="AL29" s="60">
        <v>35000000</v>
      </c>
      <c r="AM29" s="57"/>
      <c r="AN29" s="60">
        <v>40000000</v>
      </c>
      <c r="AO29" s="57"/>
      <c r="AP29" s="60">
        <v>30000000</v>
      </c>
      <c r="AQ29" s="57"/>
      <c r="AR29" s="60">
        <v>30000000</v>
      </c>
      <c r="AS29" s="57"/>
      <c r="AT29" s="60">
        <v>20000000</v>
      </c>
      <c r="AU29" s="57"/>
      <c r="AV29" s="60">
        <v>15000000</v>
      </c>
      <c r="AW29" s="57"/>
      <c r="AX29" s="60">
        <v>5000000</v>
      </c>
      <c r="AY29" s="57"/>
      <c r="AZ29" s="60">
        <v>25000000</v>
      </c>
      <c r="BA29" s="57"/>
      <c r="BB29" s="60">
        <v>25000000</v>
      </c>
      <c r="BC29" s="57"/>
      <c r="BD29" s="60">
        <v>25000000</v>
      </c>
      <c r="BE29" s="57"/>
      <c r="BF29" s="60">
        <v>20000000</v>
      </c>
      <c r="BG29" s="57"/>
      <c r="BH29" s="60">
        <v>25000000</v>
      </c>
      <c r="BI29" s="57"/>
      <c r="BJ29" s="60">
        <v>25000000</v>
      </c>
      <c r="BK29" s="57"/>
      <c r="BL29" s="60">
        <v>30000000</v>
      </c>
      <c r="BM29" s="57"/>
      <c r="BN29" s="60">
        <v>20000000</v>
      </c>
      <c r="BO29" s="57"/>
      <c r="BP29" s="60">
        <v>15000000</v>
      </c>
      <c r="BQ29" s="57"/>
      <c r="BR29" s="60">
        <v>10000000</v>
      </c>
      <c r="BS29" s="57"/>
      <c r="BT29" s="60">
        <v>5000000</v>
      </c>
      <c r="BU29" s="57"/>
      <c r="BV29" s="60">
        <v>5000000</v>
      </c>
      <c r="BW29" s="57"/>
      <c r="BX29" s="60">
        <v>15000000</v>
      </c>
      <c r="BY29" s="57"/>
      <c r="BZ29" s="60">
        <v>10000000</v>
      </c>
      <c r="CA29" s="57"/>
      <c r="CB29" s="60">
        <v>5000000</v>
      </c>
      <c r="CC29" s="57"/>
      <c r="CD29" s="60">
        <v>5000000</v>
      </c>
      <c r="CE29" s="57"/>
      <c r="CF29" s="60">
        <v>0</v>
      </c>
      <c r="CG29" s="57"/>
      <c r="CH29" s="60">
        <v>0</v>
      </c>
      <c r="CI29" s="57"/>
      <c r="CJ29" s="60">
        <v>0</v>
      </c>
      <c r="CK29" s="57"/>
      <c r="CL29" s="60">
        <v>0</v>
      </c>
      <c r="CM29" s="57"/>
      <c r="CN29" s="60">
        <v>0</v>
      </c>
      <c r="CO29" s="57"/>
      <c r="CP29" s="60">
        <v>0</v>
      </c>
      <c r="CQ29" s="57"/>
      <c r="CR29" s="60">
        <v>0</v>
      </c>
      <c r="CS29" s="57"/>
      <c r="CT29" s="60">
        <v>0</v>
      </c>
      <c r="CU29" s="57"/>
      <c r="CV29" s="60">
        <v>0</v>
      </c>
      <c r="CW29" s="57"/>
      <c r="CX29" s="60">
        <v>0</v>
      </c>
      <c r="CY29" s="57"/>
      <c r="CZ29" s="60">
        <v>0</v>
      </c>
      <c r="DA29" s="57"/>
      <c r="DB29" s="60">
        <v>0</v>
      </c>
      <c r="DC29" s="57"/>
      <c r="DD29" s="60">
        <v>0</v>
      </c>
      <c r="DE29" s="57"/>
      <c r="DF29" s="60">
        <v>0</v>
      </c>
      <c r="DG29" s="57"/>
      <c r="DH29" s="60">
        <v>5000000</v>
      </c>
      <c r="DI29" s="57"/>
      <c r="DJ29" s="60">
        <v>5000000</v>
      </c>
      <c r="DK29" s="57"/>
      <c r="DL29" s="60">
        <v>5000000</v>
      </c>
      <c r="DM29" s="57"/>
      <c r="DN29" s="60">
        <v>5000000</v>
      </c>
      <c r="DO29" s="57"/>
      <c r="DP29" s="60">
        <v>0</v>
      </c>
      <c r="DQ29" s="57"/>
      <c r="DR29" s="60">
        <v>0</v>
      </c>
      <c r="DS29" s="57"/>
      <c r="DT29" s="60">
        <v>30000000</v>
      </c>
      <c r="DU29" s="57"/>
      <c r="DV29" s="60">
        <v>0</v>
      </c>
      <c r="DW29" s="57"/>
      <c r="DX29" s="60">
        <v>0</v>
      </c>
      <c r="DY29" s="57"/>
      <c r="DZ29" s="60">
        <v>0</v>
      </c>
      <c r="EA29" s="57"/>
      <c r="EB29" s="60">
        <v>5000000</v>
      </c>
      <c r="EC29" s="57"/>
      <c r="ED29" s="60">
        <v>5000000</v>
      </c>
      <c r="EE29" s="57"/>
      <c r="EF29" s="60">
        <v>5000000</v>
      </c>
      <c r="EG29" s="57"/>
      <c r="EH29" s="60">
        <v>5000000</v>
      </c>
      <c r="EI29" s="57"/>
      <c r="EJ29" s="60">
        <v>5000000</v>
      </c>
      <c r="EK29" s="57"/>
      <c r="EL29" s="60">
        <v>5000000</v>
      </c>
      <c r="EM29" s="57"/>
      <c r="EN29" s="60">
        <v>0</v>
      </c>
      <c r="EO29" s="57"/>
      <c r="EP29" s="60">
        <v>0</v>
      </c>
      <c r="EQ29" s="57"/>
      <c r="ER29" s="60">
        <v>0</v>
      </c>
      <c r="ES29" s="57"/>
      <c r="ET29" s="60">
        <v>0</v>
      </c>
      <c r="EU29" s="57"/>
      <c r="EV29" s="60">
        <v>0</v>
      </c>
      <c r="EW29" s="57"/>
      <c r="EX29" s="60">
        <v>0</v>
      </c>
      <c r="EY29" s="57"/>
      <c r="EZ29" s="60">
        <v>0</v>
      </c>
      <c r="FA29" s="57"/>
      <c r="FB29" s="60">
        <v>0</v>
      </c>
      <c r="FC29" s="57"/>
      <c r="FD29" s="44"/>
      <c r="FE29" s="44"/>
      <c r="FF29" s="44"/>
      <c r="FG29" s="44"/>
      <c r="FH29" s="44"/>
      <c r="FI29" s="44"/>
      <c r="FJ29" s="44"/>
      <c r="FK29" s="44"/>
      <c r="FL29" s="44"/>
      <c r="FM29" s="44"/>
    </row>
    <row r="30" spans="1:169" x14ac:dyDescent="0.2">
      <c r="A30" s="44" t="s">
        <v>107</v>
      </c>
      <c r="B30" s="61">
        <f>SUM(B25:B29)</f>
        <v>30000000</v>
      </c>
      <c r="C30" s="57"/>
      <c r="D30" s="61">
        <f>SUM(D25:D29)</f>
        <v>100000000</v>
      </c>
      <c r="E30" s="57"/>
      <c r="F30" s="61">
        <f>SUM(F25:F29)</f>
        <v>65000000</v>
      </c>
      <c r="G30" s="57"/>
      <c r="H30" s="61">
        <f>SUM(H25:H29)</f>
        <v>10000000</v>
      </c>
      <c r="I30" s="57"/>
      <c r="J30" s="61">
        <f>SUM(J25:J29)</f>
        <v>55000000</v>
      </c>
      <c r="K30" s="57"/>
      <c r="L30" s="61">
        <f>SUM(L25:L29)</f>
        <v>55000000</v>
      </c>
      <c r="M30" s="57"/>
      <c r="N30" s="61">
        <f>SUM(N25:N29)</f>
        <v>55000000</v>
      </c>
      <c r="O30" s="57"/>
      <c r="P30" s="61">
        <f>SUM(P25:P29)</f>
        <v>70000000</v>
      </c>
      <c r="Q30" s="57"/>
      <c r="R30" s="61">
        <f>SUM(R25:R29)</f>
        <v>60000000</v>
      </c>
      <c r="S30" s="57"/>
      <c r="T30" s="61">
        <f>SUM(T25:T29)</f>
        <v>80000000</v>
      </c>
      <c r="U30" s="57"/>
      <c r="V30" s="61">
        <f>SUM(V25:V29)</f>
        <v>70000000</v>
      </c>
      <c r="W30" s="57"/>
      <c r="X30" s="61">
        <f>SUM(X25:X29)</f>
        <v>120000000</v>
      </c>
      <c r="Y30" s="57"/>
      <c r="Z30" s="61">
        <f>SUM(Z25:Z29)</f>
        <v>90000000</v>
      </c>
      <c r="AA30" s="57"/>
      <c r="AB30" s="61">
        <f>SUM(AB25:AB29)</f>
        <v>110000000</v>
      </c>
      <c r="AC30" s="57"/>
      <c r="AD30" s="61">
        <f>SUM(AD25:AD29)</f>
        <v>120000000</v>
      </c>
      <c r="AE30" s="57"/>
      <c r="AF30" s="61">
        <f>SUM(AF25:AF29)</f>
        <v>70000000</v>
      </c>
      <c r="AG30" s="57"/>
      <c r="AH30" s="61">
        <f>SUM(AH25:AH29)</f>
        <v>100000000</v>
      </c>
      <c r="AI30" s="57"/>
      <c r="AJ30" s="61">
        <f>SUM(AJ25:AJ29)</f>
        <v>155000000</v>
      </c>
      <c r="AK30" s="57"/>
      <c r="AL30" s="61">
        <f>SUM(AL25:AL29)</f>
        <v>140000000</v>
      </c>
      <c r="AM30" s="57"/>
      <c r="AN30" s="61">
        <f>SUM(AN25:AN29)</f>
        <v>150000000</v>
      </c>
      <c r="AO30" s="57"/>
      <c r="AP30" s="61">
        <f>SUM(AP25:AP29)</f>
        <v>165000000</v>
      </c>
      <c r="AQ30" s="57"/>
      <c r="AR30" s="61">
        <f>SUM(AR25:AR29)</f>
        <v>155000000</v>
      </c>
      <c r="AS30" s="57"/>
      <c r="AT30" s="61">
        <f>SUM(AT25:AT29)</f>
        <v>155000000</v>
      </c>
      <c r="AU30" s="57"/>
      <c r="AV30" s="61">
        <f>SUM(AV25:AV29)</f>
        <v>150000000</v>
      </c>
      <c r="AW30" s="57"/>
      <c r="AX30" s="61">
        <f>SUM(AX25:AX29)</f>
        <v>90000000</v>
      </c>
      <c r="AY30" s="57"/>
      <c r="AZ30" s="61">
        <f>SUM(AZ25:AZ29)</f>
        <v>120000000</v>
      </c>
      <c r="BA30" s="57"/>
      <c r="BB30" s="61">
        <f>SUM(BB25:BB29)</f>
        <v>130000000</v>
      </c>
      <c r="BC30" s="57"/>
      <c r="BD30" s="61">
        <f>SUM(BD25:BD29)</f>
        <v>120000000</v>
      </c>
      <c r="BE30" s="57"/>
      <c r="BF30" s="61">
        <f>SUM(BF25:BF29)</f>
        <v>80000000</v>
      </c>
      <c r="BG30" s="57"/>
      <c r="BH30" s="61">
        <f>SUM(BH25:BH29)</f>
        <v>105000000</v>
      </c>
      <c r="BI30" s="57"/>
      <c r="BJ30" s="61">
        <f>SUM(BJ25:BJ29)</f>
        <v>105000000</v>
      </c>
      <c r="BK30" s="57"/>
      <c r="BL30" s="61">
        <f>SUM(BL25:BL29)</f>
        <v>135000000</v>
      </c>
      <c r="BM30" s="57"/>
      <c r="BN30" s="61">
        <f>SUM(BN25:BN29)</f>
        <v>115000000</v>
      </c>
      <c r="BO30" s="57"/>
      <c r="BP30" s="61">
        <f>SUM(BP25:BP29)</f>
        <v>80000000</v>
      </c>
      <c r="BQ30" s="57"/>
      <c r="BR30" s="61">
        <f>SUM(BR25:BR29)</f>
        <v>140000000</v>
      </c>
      <c r="BS30" s="57"/>
      <c r="BT30" s="61">
        <f>SUM(BT25:BT29)</f>
        <v>110000000</v>
      </c>
      <c r="BU30" s="57"/>
      <c r="BV30" s="61">
        <f>SUM(BV25:BV29)</f>
        <v>45000000</v>
      </c>
      <c r="BW30" s="57"/>
      <c r="BX30" s="61">
        <f>SUM(BX25:BX29)</f>
        <v>75000000</v>
      </c>
      <c r="BY30" s="57"/>
      <c r="BZ30" s="61">
        <f>SUM(BZ25:BZ29)</f>
        <v>55000000</v>
      </c>
      <c r="CA30" s="57"/>
      <c r="CB30" s="61">
        <f>SUM(CB25:CB29)</f>
        <v>45000000</v>
      </c>
      <c r="CC30" s="57"/>
      <c r="CD30" s="61">
        <f>SUM(CD25:CD29)</f>
        <v>25000000</v>
      </c>
      <c r="CE30" s="57"/>
      <c r="CF30" s="61">
        <f>SUM(CF25:CF29)</f>
        <v>25000000</v>
      </c>
      <c r="CG30" s="57"/>
      <c r="CH30" s="61">
        <f>SUM(CH25:CH29)</f>
        <v>25000000</v>
      </c>
      <c r="CI30" s="57"/>
      <c r="CJ30" s="61">
        <f>SUM(CJ25:CJ29)</f>
        <v>40000000</v>
      </c>
      <c r="CK30" s="57"/>
      <c r="CL30" s="61">
        <f>SUM(CL25:CL29)</f>
        <v>45000000</v>
      </c>
      <c r="CM30" s="57"/>
      <c r="CN30" s="61">
        <f>SUM(CN25:CN29)</f>
        <v>40000000</v>
      </c>
      <c r="CO30" s="57"/>
      <c r="CP30" s="61">
        <f>SUM(CP25:CP29)</f>
        <v>50000000</v>
      </c>
      <c r="CQ30" s="57"/>
      <c r="CR30" s="61">
        <f>SUM(CR25:CR29)</f>
        <v>35000000</v>
      </c>
      <c r="CS30" s="57"/>
      <c r="CT30" s="61">
        <f>SUM(CT25:CT29)</f>
        <v>15000000</v>
      </c>
      <c r="CU30" s="57"/>
      <c r="CV30" s="61">
        <f>SUM(CV25:CV29)</f>
        <v>50000000</v>
      </c>
      <c r="CW30" s="57"/>
      <c r="CX30" s="61">
        <f>SUM(CX25:CX29)</f>
        <v>35000000</v>
      </c>
      <c r="CY30" s="57"/>
      <c r="CZ30" s="61">
        <f>SUM(CZ25:CZ29)</f>
        <v>10000000</v>
      </c>
      <c r="DA30" s="57"/>
      <c r="DB30" s="61">
        <f>SUM(DB25:DB29)</f>
        <v>20000000</v>
      </c>
      <c r="DC30" s="57"/>
      <c r="DD30" s="61">
        <f>SUM(DD25:DD29)</f>
        <v>65000000</v>
      </c>
      <c r="DE30" s="57"/>
      <c r="DF30" s="61">
        <f>SUM(DF25:DF29)</f>
        <v>65000000</v>
      </c>
      <c r="DG30" s="57"/>
      <c r="DH30" s="61">
        <f>SUM(DH25:DH29)</f>
        <v>85000000</v>
      </c>
      <c r="DI30" s="57"/>
      <c r="DJ30" s="61">
        <f>SUM(DJ25:DJ29)</f>
        <v>100000000</v>
      </c>
      <c r="DK30" s="57"/>
      <c r="DL30" s="61">
        <f>SUM(DL25:DL29)</f>
        <v>70000000</v>
      </c>
      <c r="DM30" s="57"/>
      <c r="DN30" s="61">
        <f>SUM(DN25:DN29)</f>
        <v>50000000</v>
      </c>
      <c r="DO30" s="57"/>
      <c r="DP30" s="61">
        <f>SUM(DP25:DP29)</f>
        <v>30000000</v>
      </c>
      <c r="DQ30" s="57"/>
      <c r="DR30" s="61">
        <f>SUM(DR25:DR29)</f>
        <v>15000000</v>
      </c>
      <c r="DS30" s="57"/>
      <c r="DT30" s="61">
        <f>SUM(DT25:DT29)</f>
        <v>95000000</v>
      </c>
      <c r="DU30" s="57"/>
      <c r="DV30" s="61">
        <f>SUM(DV25:DV29)</f>
        <v>120000000</v>
      </c>
      <c r="DW30" s="57"/>
      <c r="DX30" s="61">
        <f>SUM(DX25:DX29)</f>
        <v>80000000</v>
      </c>
      <c r="DY30" s="57"/>
      <c r="DZ30" s="61">
        <f>SUM(DZ25:DZ29)</f>
        <v>110000000</v>
      </c>
      <c r="EA30" s="57"/>
      <c r="EB30" s="61">
        <f>SUM(EB25:EB29)</f>
        <v>125000000</v>
      </c>
      <c r="EC30" s="57"/>
      <c r="ED30" s="61">
        <f>SUM(ED25:ED29)</f>
        <v>155000000</v>
      </c>
      <c r="EE30" s="57"/>
      <c r="EF30" s="61">
        <f>SUM(EF25:EF29)</f>
        <v>155000000</v>
      </c>
      <c r="EG30" s="57"/>
      <c r="EH30" s="61">
        <f>SUM(EH25:EH29)</f>
        <v>150000000</v>
      </c>
      <c r="EI30" s="57"/>
      <c r="EJ30" s="61">
        <f>SUM(EJ25:EJ29)</f>
        <v>135000000</v>
      </c>
      <c r="EK30" s="57"/>
      <c r="EL30" s="61">
        <f>SUM(EL25:EL29)</f>
        <v>130000000</v>
      </c>
      <c r="EM30" s="57"/>
      <c r="EN30" s="61">
        <f>SUM(EN25:EN29)</f>
        <v>120000000</v>
      </c>
      <c r="EO30" s="57"/>
      <c r="EP30" s="61">
        <f>SUM(EP25:EP29)</f>
        <v>100000000</v>
      </c>
      <c r="EQ30" s="57"/>
      <c r="ER30" s="61">
        <f>SUM(ER25:ER29)</f>
        <v>85000000</v>
      </c>
      <c r="ES30" s="57"/>
      <c r="ET30" s="61">
        <f>SUM(ET25:ET29)</f>
        <v>110000000</v>
      </c>
      <c r="EU30" s="57"/>
      <c r="EV30" s="61">
        <f>SUM(EV25:EV29)</f>
        <v>95000000</v>
      </c>
      <c r="EW30" s="57"/>
      <c r="EX30" s="61">
        <f>SUM(EX25:EX29)</f>
        <v>90000000</v>
      </c>
      <c r="EY30" s="57"/>
      <c r="EZ30" s="61">
        <f>SUM(EZ25:EZ29)</f>
        <v>140000000</v>
      </c>
      <c r="FA30" s="57"/>
      <c r="FB30" s="61">
        <f>SUM(FB25:FB29)</f>
        <v>120000000</v>
      </c>
      <c r="FC30" s="57"/>
      <c r="FD30" s="44"/>
      <c r="FE30" s="44"/>
      <c r="FF30" s="44"/>
      <c r="FG30" s="44"/>
      <c r="FH30" s="44"/>
      <c r="FI30" s="44"/>
      <c r="FJ30" s="44"/>
      <c r="FK30" s="44"/>
      <c r="FL30" s="44"/>
      <c r="FM30" s="44"/>
    </row>
    <row r="31" spans="1:169" x14ac:dyDescent="0.2">
      <c r="A31" s="44"/>
      <c r="B31" s="62"/>
      <c r="C31" s="57"/>
      <c r="D31" s="62"/>
      <c r="E31" s="57"/>
      <c r="F31" s="62"/>
      <c r="G31" s="57"/>
      <c r="H31" s="62"/>
      <c r="I31" s="57"/>
      <c r="J31" s="62"/>
      <c r="K31" s="57"/>
      <c r="L31" s="62"/>
      <c r="M31" s="57"/>
      <c r="N31" s="62"/>
      <c r="O31" s="57"/>
      <c r="P31" s="62"/>
      <c r="Q31" s="57"/>
      <c r="R31" s="62"/>
      <c r="S31" s="57"/>
      <c r="T31" s="62"/>
      <c r="U31" s="57"/>
      <c r="V31" s="62"/>
      <c r="W31" s="57"/>
      <c r="X31" s="62"/>
      <c r="Y31" s="57"/>
      <c r="Z31" s="62"/>
      <c r="AA31" s="57"/>
      <c r="AB31" s="62"/>
      <c r="AC31" s="57"/>
      <c r="AD31" s="62"/>
      <c r="AE31" s="57"/>
      <c r="AF31" s="62"/>
      <c r="AG31" s="57"/>
      <c r="AH31" s="62"/>
      <c r="AI31" s="57"/>
      <c r="AJ31" s="62"/>
      <c r="AK31" s="57"/>
      <c r="AL31" s="62"/>
      <c r="AM31" s="57"/>
      <c r="AN31" s="62"/>
      <c r="AO31" s="57"/>
      <c r="AP31" s="62"/>
      <c r="AQ31" s="57"/>
      <c r="AR31" s="62"/>
      <c r="AS31" s="57"/>
      <c r="AT31" s="62"/>
      <c r="AU31" s="57"/>
      <c r="AV31" s="62"/>
      <c r="AW31" s="57"/>
      <c r="AX31" s="62"/>
      <c r="AY31" s="57"/>
      <c r="AZ31" s="62"/>
      <c r="BA31" s="57"/>
      <c r="BB31" s="62"/>
      <c r="BC31" s="57"/>
      <c r="BD31" s="62"/>
      <c r="BE31" s="57"/>
      <c r="BF31" s="62"/>
      <c r="BG31" s="57"/>
      <c r="BH31" s="62"/>
      <c r="BI31" s="57"/>
      <c r="BJ31" s="62"/>
      <c r="BK31" s="57"/>
      <c r="BL31" s="62"/>
      <c r="BM31" s="57"/>
      <c r="BN31" s="62"/>
      <c r="BO31" s="57"/>
      <c r="BP31" s="62"/>
      <c r="BQ31" s="57"/>
      <c r="BR31" s="62"/>
      <c r="BS31" s="57"/>
      <c r="BT31" s="62"/>
      <c r="BU31" s="57"/>
      <c r="BV31" s="62"/>
      <c r="BW31" s="57"/>
      <c r="BX31" s="62"/>
      <c r="BY31" s="57"/>
      <c r="BZ31" s="62"/>
      <c r="CA31" s="57"/>
      <c r="CB31" s="62"/>
      <c r="CC31" s="57"/>
      <c r="CD31" s="62"/>
      <c r="CE31" s="57"/>
      <c r="CF31" s="62"/>
      <c r="CG31" s="57"/>
      <c r="CH31" s="62"/>
      <c r="CI31" s="57"/>
      <c r="CJ31" s="62"/>
      <c r="CK31" s="57"/>
      <c r="CL31" s="62"/>
      <c r="CM31" s="57"/>
      <c r="CN31" s="62"/>
      <c r="CO31" s="57"/>
      <c r="CP31" s="62"/>
      <c r="CQ31" s="57"/>
      <c r="CR31" s="62"/>
      <c r="CS31" s="57"/>
      <c r="CT31" s="62"/>
      <c r="CU31" s="57"/>
      <c r="CV31" s="62"/>
      <c r="CW31" s="57"/>
      <c r="CX31" s="62"/>
      <c r="CY31" s="57"/>
      <c r="CZ31" s="62"/>
      <c r="DA31" s="57"/>
      <c r="DB31" s="62"/>
      <c r="DC31" s="57"/>
      <c r="DD31" s="62"/>
      <c r="DE31" s="57"/>
      <c r="DF31" s="62"/>
      <c r="DG31" s="57"/>
      <c r="DH31" s="62"/>
      <c r="DI31" s="57"/>
      <c r="DJ31" s="62"/>
      <c r="DK31" s="57"/>
      <c r="DL31" s="62"/>
      <c r="DM31" s="57"/>
      <c r="DN31" s="62"/>
      <c r="DO31" s="57"/>
      <c r="DP31" s="62"/>
      <c r="DQ31" s="57"/>
      <c r="DR31" s="62"/>
      <c r="DS31" s="57"/>
      <c r="DT31" s="62"/>
      <c r="DU31" s="57"/>
      <c r="DV31" s="62"/>
      <c r="DW31" s="57"/>
      <c r="DX31" s="62"/>
      <c r="DY31" s="57"/>
      <c r="DZ31" s="62"/>
      <c r="EA31" s="57"/>
      <c r="EB31" s="62"/>
      <c r="EC31" s="57"/>
      <c r="ED31" s="62"/>
      <c r="EE31" s="57"/>
      <c r="EF31" s="62"/>
      <c r="EG31" s="57"/>
      <c r="EH31" s="62"/>
      <c r="EI31" s="57"/>
      <c r="EJ31" s="62"/>
      <c r="EK31" s="57"/>
      <c r="EL31" s="62"/>
      <c r="EM31" s="57"/>
      <c r="EN31" s="62"/>
      <c r="EO31" s="57"/>
      <c r="EP31" s="62"/>
      <c r="EQ31" s="57"/>
      <c r="ER31" s="62"/>
      <c r="ES31" s="57"/>
      <c r="ET31" s="62"/>
      <c r="EU31" s="57"/>
      <c r="EV31" s="62"/>
      <c r="EW31" s="57"/>
      <c r="EX31" s="62"/>
      <c r="EY31" s="57"/>
      <c r="EZ31" s="62"/>
      <c r="FA31" s="57"/>
      <c r="FB31" s="62"/>
      <c r="FC31" s="57"/>
      <c r="FD31" s="44"/>
      <c r="FE31" s="44"/>
      <c r="FF31" s="44"/>
      <c r="FG31" s="44"/>
      <c r="FH31" s="44"/>
      <c r="FI31" s="44"/>
      <c r="FJ31" s="44"/>
      <c r="FK31" s="44"/>
      <c r="FL31" s="44"/>
      <c r="FM31" s="44"/>
    </row>
    <row r="32" spans="1:169" x14ac:dyDescent="0.2">
      <c r="A32" s="44" t="s">
        <v>108</v>
      </c>
      <c r="B32" s="63">
        <v>98503891.950000003</v>
      </c>
      <c r="C32" s="57"/>
      <c r="D32" s="63">
        <v>65942865.600000001</v>
      </c>
      <c r="E32" s="57"/>
      <c r="F32" s="63">
        <v>89500858.599999994</v>
      </c>
      <c r="G32" s="57"/>
      <c r="H32" s="63">
        <v>102586683.42</v>
      </c>
      <c r="I32" s="57"/>
      <c r="J32" s="63">
        <v>67135401.010000005</v>
      </c>
      <c r="K32" s="57"/>
      <c r="L32" s="63">
        <v>93178454.980000004</v>
      </c>
      <c r="M32" s="57"/>
      <c r="N32" s="63">
        <v>82243432.870000005</v>
      </c>
      <c r="O32" s="57"/>
      <c r="P32" s="63">
        <v>81842077.859999999</v>
      </c>
      <c r="Q32" s="57"/>
      <c r="R32" s="63">
        <v>82239710.129999995</v>
      </c>
      <c r="S32" s="57"/>
      <c r="T32" s="63">
        <v>66907316.119999997</v>
      </c>
      <c r="U32" s="57"/>
      <c r="V32" s="63">
        <v>66330893.840000004</v>
      </c>
      <c r="W32" s="57"/>
      <c r="X32" s="63">
        <v>72514617.900000006</v>
      </c>
      <c r="Y32" s="57"/>
      <c r="Z32" s="63">
        <v>92546325</v>
      </c>
      <c r="AA32" s="57"/>
      <c r="AB32" s="63">
        <v>78672142.140000001</v>
      </c>
      <c r="AC32" s="57"/>
      <c r="AD32" s="63">
        <v>81251628.799999997</v>
      </c>
      <c r="AE32" s="57"/>
      <c r="AF32" s="63">
        <v>101071837.61</v>
      </c>
      <c r="AG32" s="57"/>
      <c r="AH32" s="63">
        <v>86852352.579999998</v>
      </c>
      <c r="AI32" s="57"/>
      <c r="AJ32" s="63">
        <v>34468160.520000003</v>
      </c>
      <c r="AK32" s="57"/>
      <c r="AL32" s="63">
        <v>73524384.590000004</v>
      </c>
      <c r="AM32" s="57"/>
      <c r="AN32" s="63">
        <v>72900107.219999999</v>
      </c>
      <c r="AO32" s="57"/>
      <c r="AP32" s="63">
        <v>51237702.43</v>
      </c>
      <c r="AQ32" s="57"/>
      <c r="AR32" s="63">
        <v>73560152.099999994</v>
      </c>
      <c r="AS32" s="57"/>
      <c r="AT32" s="63">
        <v>70576795.469999999</v>
      </c>
      <c r="AU32" s="57"/>
      <c r="AV32" s="63">
        <v>74837738.299999997</v>
      </c>
      <c r="AW32" s="57"/>
      <c r="AX32" s="63">
        <v>72748097.739999995</v>
      </c>
      <c r="AY32" s="57"/>
      <c r="AZ32" s="63">
        <v>87385415.390000001</v>
      </c>
      <c r="BA32" s="57"/>
      <c r="BB32" s="63">
        <v>80086008.310000002</v>
      </c>
      <c r="BC32" s="57"/>
      <c r="BD32" s="63">
        <v>52004933.509999998</v>
      </c>
      <c r="BE32" s="57"/>
      <c r="BF32" s="63">
        <v>93026885.980000004</v>
      </c>
      <c r="BG32" s="57"/>
      <c r="BH32" s="63">
        <v>49829632.340000004</v>
      </c>
      <c r="BI32" s="57"/>
      <c r="BJ32" s="63">
        <v>85040842.859999999</v>
      </c>
      <c r="BK32" s="57"/>
      <c r="BL32" s="63">
        <v>64260894.859999999</v>
      </c>
      <c r="BM32" s="57"/>
      <c r="BN32" s="63">
        <v>77183477.049999997</v>
      </c>
      <c r="BO32" s="57"/>
      <c r="BP32" s="63">
        <f>71086587.71+70000000</f>
        <v>141086587.70999998</v>
      </c>
      <c r="BQ32" s="57"/>
      <c r="BR32" s="63">
        <v>76619612.129999995</v>
      </c>
      <c r="BS32" s="57"/>
      <c r="BT32" s="63">
        <f>16785463.91+70000000</f>
        <v>86785463.909999996</v>
      </c>
      <c r="BU32" s="57"/>
      <c r="BV32" s="63">
        <v>84930108.280000001</v>
      </c>
      <c r="BW32" s="57"/>
      <c r="BX32" s="63">
        <v>89012240.189999998</v>
      </c>
      <c r="BY32" s="57"/>
      <c r="BZ32" s="63">
        <v>106429038.42</v>
      </c>
      <c r="CA32" s="57"/>
      <c r="CB32" s="63">
        <v>81801185.370000362</v>
      </c>
      <c r="CC32" s="57"/>
      <c r="CD32" s="63">
        <v>108541759.91</v>
      </c>
      <c r="CE32" s="57"/>
      <c r="CF32" s="63">
        <v>88001410.320000023</v>
      </c>
      <c r="CG32" s="57"/>
      <c r="CH32" s="63">
        <v>106829284.59999999</v>
      </c>
      <c r="CI32" s="57"/>
      <c r="CJ32" s="63">
        <v>104291563.17</v>
      </c>
      <c r="CK32" s="57"/>
      <c r="CL32" s="63">
        <v>102133408.14</v>
      </c>
      <c r="CM32" s="57"/>
      <c r="CN32" s="63">
        <v>89839954.799999997</v>
      </c>
      <c r="CO32" s="57"/>
      <c r="CP32" s="63">
        <v>96348998.049999997</v>
      </c>
      <c r="CQ32" s="57"/>
      <c r="CR32" s="63">
        <v>106013816.56999999</v>
      </c>
      <c r="CS32" s="57"/>
      <c r="CT32" s="63">
        <v>83483374.760000005</v>
      </c>
      <c r="CU32" s="57"/>
      <c r="CV32" s="63">
        <v>102923228.73999999</v>
      </c>
      <c r="CW32" s="57"/>
      <c r="CX32" s="63">
        <v>109950015.83</v>
      </c>
      <c r="CY32" s="57"/>
      <c r="CZ32" s="63">
        <v>112025456.90000001</v>
      </c>
      <c r="DA32" s="57"/>
      <c r="DB32" s="63">
        <v>115770918.12100001</v>
      </c>
      <c r="DC32" s="57"/>
      <c r="DD32" s="63">
        <v>76730912.189999998</v>
      </c>
      <c r="DE32" s="57"/>
      <c r="DF32" s="63">
        <v>103880022.39</v>
      </c>
      <c r="DG32" s="57"/>
      <c r="DH32" s="63">
        <v>85878240.219999999</v>
      </c>
      <c r="DI32" s="57"/>
      <c r="DJ32" s="63">
        <v>83210952.890000209</v>
      </c>
      <c r="DK32" s="57"/>
      <c r="DL32" s="63">
        <v>119732297.58</v>
      </c>
      <c r="DM32" s="57"/>
      <c r="DN32" s="63">
        <v>133377793.62000033</v>
      </c>
      <c r="DO32" s="57"/>
      <c r="DP32" s="63">
        <v>157763978.18000001</v>
      </c>
      <c r="DQ32" s="57"/>
      <c r="DR32" s="63">
        <v>145423759.31999999</v>
      </c>
      <c r="DS32" s="57"/>
      <c r="DT32" s="63">
        <v>123845325.63</v>
      </c>
      <c r="DU32" s="57"/>
      <c r="DV32" s="63">
        <v>125895079.56000033</v>
      </c>
      <c r="DW32" s="57"/>
      <c r="DX32" s="63">
        <v>106879750.20000026</v>
      </c>
      <c r="DY32" s="57"/>
      <c r="DZ32" s="63">
        <v>96009998.219999999</v>
      </c>
      <c r="EA32" s="57"/>
      <c r="EB32" s="63">
        <v>76223739.739999995</v>
      </c>
      <c r="EC32" s="57"/>
      <c r="ED32" s="63">
        <v>86802017.400000006</v>
      </c>
      <c r="EE32" s="57"/>
      <c r="EF32" s="63">
        <v>91062614.010000199</v>
      </c>
      <c r="EG32" s="57"/>
      <c r="EH32" s="63">
        <v>84181437.150000006</v>
      </c>
      <c r="EI32" s="57"/>
      <c r="EJ32" s="63">
        <v>114200055.43000026</v>
      </c>
      <c r="EK32" s="57"/>
      <c r="EL32" s="63">
        <v>100620024.90000001</v>
      </c>
      <c r="EM32" s="57"/>
      <c r="EN32" s="63">
        <v>95788683.980000243</v>
      </c>
      <c r="EO32" s="57"/>
      <c r="EP32" s="63">
        <v>74118838.080000311</v>
      </c>
      <c r="EQ32" s="57"/>
      <c r="ER32" s="63">
        <v>149836002.43000001</v>
      </c>
      <c r="ES32" s="57"/>
      <c r="ET32" s="63">
        <v>132049784.18000001</v>
      </c>
      <c r="EU32" s="57"/>
      <c r="EV32" s="63">
        <v>114459038.95</v>
      </c>
      <c r="EW32" s="57"/>
      <c r="EX32" s="63">
        <v>137652284.19</v>
      </c>
      <c r="EY32" s="57"/>
      <c r="EZ32" s="63">
        <v>86479550.099999994</v>
      </c>
      <c r="FA32" s="57"/>
      <c r="FB32" s="63">
        <v>115302678.45</v>
      </c>
      <c r="FC32" s="57"/>
      <c r="FD32" s="44"/>
      <c r="FE32" s="44"/>
      <c r="FF32" s="44"/>
      <c r="FG32" s="44"/>
      <c r="FH32" s="44"/>
      <c r="FI32" s="44"/>
      <c r="FJ32" s="44"/>
      <c r="FK32" s="44"/>
      <c r="FL32" s="44"/>
      <c r="FM32" s="44"/>
    </row>
    <row r="33" spans="1:169" x14ac:dyDescent="0.2">
      <c r="A33" s="44" t="s">
        <v>112</v>
      </c>
      <c r="B33" s="63">
        <v>30325</v>
      </c>
      <c r="C33" s="57"/>
      <c r="D33" s="63">
        <v>30325</v>
      </c>
      <c r="E33" s="57"/>
      <c r="F33" s="63">
        <v>30325</v>
      </c>
      <c r="G33" s="57"/>
      <c r="H33" s="63">
        <v>30325</v>
      </c>
      <c r="I33" s="57"/>
      <c r="J33" s="63">
        <v>30325</v>
      </c>
      <c r="K33" s="57"/>
      <c r="L33" s="63">
        <v>30485</v>
      </c>
      <c r="M33" s="57"/>
      <c r="N33" s="63">
        <v>30485</v>
      </c>
      <c r="O33" s="57"/>
      <c r="P33" s="63">
        <v>32485</v>
      </c>
      <c r="Q33" s="57"/>
      <c r="R33" s="63">
        <v>32485</v>
      </c>
      <c r="S33" s="57"/>
      <c r="T33" s="63">
        <v>32485</v>
      </c>
      <c r="U33" s="57"/>
      <c r="V33" s="63">
        <v>32325</v>
      </c>
      <c r="W33" s="57"/>
      <c r="X33" s="63">
        <v>32325</v>
      </c>
      <c r="Y33" s="57"/>
      <c r="Z33" s="63">
        <v>31825</v>
      </c>
      <c r="AA33" s="57"/>
      <c r="AB33" s="63">
        <v>31825</v>
      </c>
      <c r="AC33" s="57"/>
      <c r="AD33" s="63">
        <v>31825</v>
      </c>
      <c r="AE33" s="57"/>
      <c r="AF33" s="63">
        <v>31825</v>
      </c>
      <c r="AG33" s="57"/>
      <c r="AH33" s="63">
        <v>31825</v>
      </c>
      <c r="AI33" s="57"/>
      <c r="AJ33" s="63">
        <v>31925</v>
      </c>
      <c r="AK33" s="57"/>
      <c r="AL33" s="63">
        <v>31985</v>
      </c>
      <c r="AM33" s="57"/>
      <c r="AN33" s="63">
        <v>31985</v>
      </c>
      <c r="AO33" s="57"/>
      <c r="AP33" s="63">
        <v>31985</v>
      </c>
      <c r="AQ33" s="57"/>
      <c r="AR33" s="63">
        <v>31985</v>
      </c>
      <c r="AS33" s="57"/>
      <c r="AT33" s="63">
        <v>31825</v>
      </c>
      <c r="AU33" s="57"/>
      <c r="AV33" s="63">
        <v>31825</v>
      </c>
      <c r="AW33" s="57"/>
      <c r="AX33" s="63">
        <v>31825</v>
      </c>
      <c r="AY33" s="57"/>
      <c r="AZ33" s="63">
        <v>31825</v>
      </c>
      <c r="BA33" s="57"/>
      <c r="BB33" s="63">
        <v>31825</v>
      </c>
      <c r="BC33" s="57"/>
      <c r="BD33" s="63">
        <v>31825</v>
      </c>
      <c r="BE33" s="57"/>
      <c r="BF33" s="63">
        <v>31825</v>
      </c>
      <c r="BG33" s="57"/>
      <c r="BH33" s="63">
        <v>31825</v>
      </c>
      <c r="BI33" s="57"/>
      <c r="BJ33" s="63">
        <v>31825</v>
      </c>
      <c r="BK33" s="57"/>
      <c r="BL33" s="63">
        <v>31825</v>
      </c>
      <c r="BM33" s="57"/>
      <c r="BN33" s="63">
        <v>31825</v>
      </c>
      <c r="BO33" s="57"/>
      <c r="BP33" s="63">
        <v>31825</v>
      </c>
      <c r="BQ33" s="57"/>
      <c r="BR33" s="63">
        <v>31825</v>
      </c>
      <c r="BS33" s="57"/>
      <c r="BT33" s="63">
        <v>31825</v>
      </c>
      <c r="BU33" s="57"/>
      <c r="BV33" s="63">
        <v>31825</v>
      </c>
      <c r="BW33" s="57"/>
      <c r="BX33" s="63">
        <v>31825</v>
      </c>
      <c r="BY33" s="57"/>
      <c r="BZ33" s="63">
        <v>13811</v>
      </c>
      <c r="CA33" s="57"/>
      <c r="CB33" s="63">
        <v>13811</v>
      </c>
      <c r="CC33" s="57"/>
      <c r="CD33" s="63">
        <v>13811</v>
      </c>
      <c r="CE33" s="57"/>
      <c r="CF33" s="63">
        <v>13811</v>
      </c>
      <c r="CG33" s="57"/>
      <c r="CH33" s="63">
        <v>13811</v>
      </c>
      <c r="CI33" s="57"/>
      <c r="CJ33" s="63">
        <v>13811</v>
      </c>
      <c r="CK33" s="57"/>
      <c r="CL33" s="63">
        <v>13811</v>
      </c>
      <c r="CM33" s="57"/>
      <c r="CN33" s="63">
        <v>13811</v>
      </c>
      <c r="CO33" s="57"/>
      <c r="CP33" s="63">
        <v>13811</v>
      </c>
      <c r="CQ33" s="57"/>
      <c r="CR33" s="63">
        <v>13811</v>
      </c>
      <c r="CS33" s="57"/>
      <c r="CT33" s="63">
        <v>13811</v>
      </c>
      <c r="CU33" s="57"/>
      <c r="CV33" s="63">
        <v>13811</v>
      </c>
      <c r="CW33" s="57"/>
      <c r="CX33" s="63">
        <v>13811</v>
      </c>
      <c r="CY33" s="57"/>
      <c r="CZ33" s="63">
        <v>13175</v>
      </c>
      <c r="DA33" s="57"/>
      <c r="DB33" s="63">
        <v>13175</v>
      </c>
      <c r="DC33" s="57"/>
      <c r="DD33" s="63">
        <v>13175</v>
      </c>
      <c r="DE33" s="57"/>
      <c r="DF33" s="63">
        <v>13175</v>
      </c>
      <c r="DG33" s="57"/>
      <c r="DH33" s="63">
        <v>13175</v>
      </c>
      <c r="DI33" s="57"/>
      <c r="DJ33" s="63">
        <v>13175</v>
      </c>
      <c r="DK33" s="57"/>
      <c r="DL33" s="63">
        <v>13175</v>
      </c>
      <c r="DM33" s="57"/>
      <c r="DN33" s="63">
        <v>13175</v>
      </c>
      <c r="DO33" s="57"/>
      <c r="DP33" s="63">
        <v>13175</v>
      </c>
      <c r="DQ33" s="57"/>
      <c r="DR33" s="63">
        <v>13175</v>
      </c>
      <c r="DS33" s="57"/>
      <c r="DT33" s="63">
        <v>13175</v>
      </c>
      <c r="DU33" s="57"/>
      <c r="DV33" s="63">
        <v>13175</v>
      </c>
      <c r="DW33" s="57"/>
      <c r="DX33" s="63">
        <v>13175</v>
      </c>
      <c r="DY33" s="57"/>
      <c r="DZ33" s="63">
        <v>13175</v>
      </c>
      <c r="EA33" s="57"/>
      <c r="EB33" s="63">
        <v>13175</v>
      </c>
      <c r="EC33" s="57"/>
      <c r="ED33" s="63">
        <v>13175</v>
      </c>
      <c r="EE33" s="57"/>
      <c r="EF33" s="63">
        <v>13175</v>
      </c>
      <c r="EG33" s="57"/>
      <c r="EH33" s="63">
        <v>13175</v>
      </c>
      <c r="EI33" s="57"/>
      <c r="EJ33" s="63">
        <v>13175</v>
      </c>
      <c r="EK33" s="57"/>
      <c r="EL33" s="63">
        <v>13175</v>
      </c>
      <c r="EM33" s="57"/>
      <c r="EN33" s="63">
        <v>13175</v>
      </c>
      <c r="EO33" s="57"/>
      <c r="EP33" s="63">
        <v>13175</v>
      </c>
      <c r="EQ33" s="57"/>
      <c r="ER33" s="63">
        <v>13175</v>
      </c>
      <c r="ES33" s="57"/>
      <c r="ET33" s="63">
        <v>13175</v>
      </c>
      <c r="EU33" s="57"/>
      <c r="EV33" s="63">
        <v>13175</v>
      </c>
      <c r="EW33" s="57"/>
      <c r="EX33" s="63">
        <v>13175</v>
      </c>
      <c r="EY33" s="57"/>
      <c r="EZ33" s="63">
        <v>13175</v>
      </c>
      <c r="FA33" s="57"/>
      <c r="FB33" s="63">
        <v>13175</v>
      </c>
      <c r="FC33" s="57"/>
      <c r="FD33" s="44"/>
      <c r="FE33" s="44"/>
      <c r="FF33" s="44"/>
      <c r="FG33" s="44"/>
      <c r="FH33" s="44"/>
      <c r="FI33" s="44"/>
      <c r="FJ33" s="44"/>
      <c r="FK33" s="44"/>
      <c r="FL33" s="44"/>
      <c r="FM33" s="44"/>
    </row>
    <row r="34" spans="1:169" ht="13.5" thickBot="1" x14ac:dyDescent="0.25">
      <c r="A34" s="44"/>
      <c r="B34" s="64">
        <f>SUM(B30:B33)</f>
        <v>128534216.95</v>
      </c>
      <c r="C34" s="57"/>
      <c r="D34" s="64">
        <f>SUM(D30:D33)</f>
        <v>165973190.59999999</v>
      </c>
      <c r="E34" s="57"/>
      <c r="F34" s="64">
        <f>SUM(F30:F33)</f>
        <v>154531183.59999999</v>
      </c>
      <c r="G34" s="57"/>
      <c r="H34" s="64">
        <f>SUM(H30:H33)</f>
        <v>112617008.42</v>
      </c>
      <c r="I34" s="57"/>
      <c r="J34" s="64">
        <f>SUM(J30:J33)</f>
        <v>122165726.01000001</v>
      </c>
      <c r="K34" s="57"/>
      <c r="L34" s="64">
        <f>SUM(L30:L33)</f>
        <v>148208939.98000002</v>
      </c>
      <c r="M34" s="57"/>
      <c r="N34" s="64">
        <f>SUM(N30:N33)</f>
        <v>137273917.87</v>
      </c>
      <c r="O34" s="57"/>
      <c r="P34" s="64">
        <f>SUM(P30:P33)</f>
        <v>151874562.86000001</v>
      </c>
      <c r="Q34" s="57"/>
      <c r="R34" s="64">
        <f>SUM(R30:R33)</f>
        <v>142272195.13</v>
      </c>
      <c r="S34" s="57"/>
      <c r="T34" s="64">
        <f>SUM(T30:T33)</f>
        <v>146939801.12</v>
      </c>
      <c r="U34" s="57"/>
      <c r="V34" s="64">
        <f>SUM(V30:V33)</f>
        <v>136363218.84</v>
      </c>
      <c r="W34" s="57"/>
      <c r="X34" s="64">
        <f>SUM(X30:X33)</f>
        <v>192546942.90000001</v>
      </c>
      <c r="Y34" s="57"/>
      <c r="Z34" s="64">
        <f>SUM(Z30:Z33)</f>
        <v>182578150</v>
      </c>
      <c r="AA34" s="57"/>
      <c r="AB34" s="64">
        <f>SUM(AB30:AB33)</f>
        <v>188703967.13999999</v>
      </c>
      <c r="AC34" s="57"/>
      <c r="AD34" s="64">
        <f>SUM(AD30:AD33)</f>
        <v>201283453.80000001</v>
      </c>
      <c r="AE34" s="57"/>
      <c r="AF34" s="64">
        <f>SUM(AF30:AF33)</f>
        <v>171103662.61000001</v>
      </c>
      <c r="AG34" s="57"/>
      <c r="AH34" s="64">
        <f>SUM(AH30:AH33)</f>
        <v>186884177.57999998</v>
      </c>
      <c r="AI34" s="57"/>
      <c r="AJ34" s="64">
        <f>SUM(AJ30:AJ33)</f>
        <v>189500085.52000001</v>
      </c>
      <c r="AK34" s="57"/>
      <c r="AL34" s="64">
        <f>SUM(AL30:AL33)</f>
        <v>213556369.59</v>
      </c>
      <c r="AM34" s="57"/>
      <c r="AN34" s="64">
        <f>SUM(AN30:AN33)</f>
        <v>222932092.22</v>
      </c>
      <c r="AO34" s="57"/>
      <c r="AP34" s="64">
        <f>SUM(AP30:AP33)</f>
        <v>216269687.43000001</v>
      </c>
      <c r="AQ34" s="57"/>
      <c r="AR34" s="64">
        <f>SUM(AR30:AR33)</f>
        <v>228592137.09999999</v>
      </c>
      <c r="AS34" s="57"/>
      <c r="AT34" s="64">
        <f>SUM(AT30:AT33)</f>
        <v>225608620.47</v>
      </c>
      <c r="AU34" s="57"/>
      <c r="AV34" s="64">
        <f>SUM(AV30:AV33)</f>
        <v>224869563.30000001</v>
      </c>
      <c r="AW34" s="57"/>
      <c r="AX34" s="64">
        <f>SUM(AX30:AX33)</f>
        <v>162779922.74000001</v>
      </c>
      <c r="AY34" s="57"/>
      <c r="AZ34" s="64">
        <f>SUM(AZ30:AZ33)</f>
        <v>207417240.38999999</v>
      </c>
      <c r="BA34" s="57"/>
      <c r="BB34" s="64">
        <f>SUM(BB30:BB33)</f>
        <v>210117833.31</v>
      </c>
      <c r="BC34" s="57"/>
      <c r="BD34" s="64">
        <f>SUM(BD30:BD33)</f>
        <v>172036758.50999999</v>
      </c>
      <c r="BE34" s="57"/>
      <c r="BF34" s="64">
        <f>SUM(BF30:BF33)</f>
        <v>173058710.98000002</v>
      </c>
      <c r="BG34" s="57"/>
      <c r="BH34" s="64">
        <f>SUM(BH30:BH33)</f>
        <v>154861457.34</v>
      </c>
      <c r="BI34" s="57"/>
      <c r="BJ34" s="64">
        <f>SUM(BJ30:BJ33)</f>
        <v>190072667.86000001</v>
      </c>
      <c r="BK34" s="57"/>
      <c r="BL34" s="64">
        <f>SUM(BL30:BL33)</f>
        <v>199292719.86000001</v>
      </c>
      <c r="BM34" s="57"/>
      <c r="BN34" s="64">
        <f>SUM(BN30:BN33)</f>
        <v>192215302.05000001</v>
      </c>
      <c r="BO34" s="57"/>
      <c r="BP34" s="64">
        <f>SUM(BP30:BP33)</f>
        <v>221118412.70999998</v>
      </c>
      <c r="BQ34" s="57"/>
      <c r="BR34" s="64">
        <f>SUM(BR30:BR33)</f>
        <v>216651437.13</v>
      </c>
      <c r="BS34" s="57"/>
      <c r="BT34" s="64">
        <f>SUM(BT30:BT33)</f>
        <v>196817288.91</v>
      </c>
      <c r="BU34" s="57"/>
      <c r="BV34" s="64">
        <f>SUM(BV30:BV33)</f>
        <v>129961933.28</v>
      </c>
      <c r="BW34" s="57"/>
      <c r="BX34" s="64">
        <f>SUM(BX30:BX33)</f>
        <v>164044065.19</v>
      </c>
      <c r="BY34" s="57"/>
      <c r="BZ34" s="64">
        <f>SUM(BZ30:BZ33)</f>
        <v>161442849.42000002</v>
      </c>
      <c r="CA34" s="57"/>
      <c r="CB34" s="64">
        <f>SUM(CB30:CB33)</f>
        <v>126814996.37000036</v>
      </c>
      <c r="CC34" s="57"/>
      <c r="CD34" s="64">
        <f>SUM(CD30:CD33)</f>
        <v>133555570.91</v>
      </c>
      <c r="CE34" s="57"/>
      <c r="CF34" s="64">
        <f>SUM(CF30:CF33)</f>
        <v>113015221.32000002</v>
      </c>
      <c r="CG34" s="57"/>
      <c r="CH34" s="64">
        <f>SUM(CH30:CH33)</f>
        <v>131843095.59999999</v>
      </c>
      <c r="CI34" s="57"/>
      <c r="CJ34" s="64">
        <f>SUM(CJ30:CJ33)</f>
        <v>144305374.17000002</v>
      </c>
      <c r="CK34" s="57"/>
      <c r="CL34" s="64">
        <f>SUM(CL30:CL33)</f>
        <v>147147219.13999999</v>
      </c>
      <c r="CM34" s="57"/>
      <c r="CN34" s="64">
        <f>SUM(CN30:CN33)</f>
        <v>129853765.8</v>
      </c>
      <c r="CO34" s="57"/>
      <c r="CP34" s="64">
        <f>SUM(CP30:CP33)</f>
        <v>146362809.05000001</v>
      </c>
      <c r="CQ34" s="57"/>
      <c r="CR34" s="64">
        <f>SUM(CR30:CR33)</f>
        <v>141027627.56999999</v>
      </c>
      <c r="CS34" s="57"/>
      <c r="CT34" s="64">
        <f>SUM(CT30:CT33)</f>
        <v>98497185.760000005</v>
      </c>
      <c r="CU34" s="57"/>
      <c r="CV34" s="64">
        <f>SUM(CV30:CV33)</f>
        <v>152937039.74000001</v>
      </c>
      <c r="CW34" s="57"/>
      <c r="CX34" s="64">
        <f>SUM(CX30:CX33)</f>
        <v>144963826.82999998</v>
      </c>
      <c r="CY34" s="57"/>
      <c r="CZ34" s="64">
        <f>SUM(CZ30:CZ33)</f>
        <v>122038631.90000001</v>
      </c>
      <c r="DA34" s="57"/>
      <c r="DB34" s="64">
        <f>SUM(DB30:DB33)</f>
        <v>135784093.12099999</v>
      </c>
      <c r="DC34" s="57"/>
      <c r="DD34" s="64">
        <f>SUM(DD30:DD33)</f>
        <v>141744087.19</v>
      </c>
      <c r="DE34" s="57"/>
      <c r="DF34" s="64">
        <f>SUM(DF30:DF33)</f>
        <v>168893197.38999999</v>
      </c>
      <c r="DG34" s="57"/>
      <c r="DH34" s="64">
        <f>SUM(DH30:DH33)</f>
        <v>170891415.22</v>
      </c>
      <c r="DI34" s="57"/>
      <c r="DJ34" s="64">
        <f>SUM(DJ30:DJ33)</f>
        <v>183224127.89000022</v>
      </c>
      <c r="DK34" s="57"/>
      <c r="DL34" s="64">
        <f>SUM(DL30:DL33)</f>
        <v>189745472.57999998</v>
      </c>
      <c r="DM34" s="57"/>
      <c r="DN34" s="64">
        <f>SUM(DN30:DN33)</f>
        <v>183390968.62000033</v>
      </c>
      <c r="DO34" s="57"/>
      <c r="DP34" s="64">
        <f>SUM(DP30:DP33)</f>
        <v>187777153.18000001</v>
      </c>
      <c r="DQ34" s="57"/>
      <c r="DR34" s="64">
        <f>SUM(DR30:DR33)</f>
        <v>160436934.31999999</v>
      </c>
      <c r="DS34" s="57"/>
      <c r="DT34" s="64">
        <f>SUM(DT30:DT33)</f>
        <v>218858500.63</v>
      </c>
      <c r="DU34" s="57"/>
      <c r="DV34" s="64">
        <f>SUM(DV30:DV33)</f>
        <v>245908254.56000033</v>
      </c>
      <c r="DW34" s="57"/>
      <c r="DX34" s="64">
        <f>SUM(DX30:DX33)</f>
        <v>186892925.20000026</v>
      </c>
      <c r="DY34" s="57"/>
      <c r="DZ34" s="64">
        <f>SUM(DZ30:DZ33)</f>
        <v>206023173.22</v>
      </c>
      <c r="EA34" s="57"/>
      <c r="EB34" s="64">
        <f>SUM(EB30:EB33)</f>
        <v>201236914.74000001</v>
      </c>
      <c r="EC34" s="57"/>
      <c r="ED34" s="64">
        <f>SUM(ED30:ED33)</f>
        <v>241815192.40000001</v>
      </c>
      <c r="EE34" s="57"/>
      <c r="EF34" s="64">
        <f>SUM(EF30:EF33)</f>
        <v>246075789.0100002</v>
      </c>
      <c r="EG34" s="57"/>
      <c r="EH34" s="64">
        <f>SUM(EH30:EH33)</f>
        <v>234194612.15000001</v>
      </c>
      <c r="EI34" s="57"/>
      <c r="EJ34" s="64">
        <f>SUM(EJ30:EJ33)</f>
        <v>249213230.43000025</v>
      </c>
      <c r="EK34" s="57"/>
      <c r="EL34" s="64">
        <f>SUM(EL30:EL33)</f>
        <v>230633199.90000001</v>
      </c>
      <c r="EM34" s="57"/>
      <c r="EN34" s="64">
        <f>SUM(EN30:EN33)</f>
        <v>215801858.98000026</v>
      </c>
      <c r="EO34" s="57"/>
      <c r="EP34" s="66">
        <f>SUM(EP30:EP33)</f>
        <v>174132013.08000031</v>
      </c>
      <c r="EQ34" s="57"/>
      <c r="ER34" s="64">
        <f>SUM(ER30:ER33)</f>
        <v>234849177.43000001</v>
      </c>
      <c r="ES34" s="57"/>
      <c r="ET34" s="64">
        <f>SUM(ET30:ET33)</f>
        <v>242062959.18000001</v>
      </c>
      <c r="EU34" s="57"/>
      <c r="EV34" s="64">
        <f>SUM(EV30:EV33)</f>
        <v>209472213.94999999</v>
      </c>
      <c r="EW34" s="57"/>
      <c r="EX34" s="64">
        <f>SUM(EX30:EX33)</f>
        <v>227665459.19</v>
      </c>
      <c r="EY34" s="57"/>
      <c r="EZ34" s="64">
        <f>SUM(EZ30:EZ33)</f>
        <v>226492725.09999999</v>
      </c>
      <c r="FA34" s="57"/>
      <c r="FB34" s="66">
        <f>SUM(FB30:FB33)</f>
        <v>235315853.44999999</v>
      </c>
      <c r="FC34" s="57"/>
      <c r="FD34" s="44"/>
      <c r="FE34" s="44"/>
      <c r="FF34" s="44"/>
      <c r="FG34" s="44"/>
      <c r="FH34" s="44"/>
      <c r="FI34" s="44"/>
      <c r="FJ34" s="44"/>
      <c r="FK34" s="44"/>
      <c r="FL34" s="44"/>
      <c r="FM34" s="44"/>
    </row>
    <row r="35" spans="1:169" x14ac:dyDescent="0.2">
      <c r="A35" s="44"/>
      <c r="B35" s="56"/>
      <c r="C35" s="57"/>
      <c r="D35" s="56"/>
      <c r="E35" s="57"/>
      <c r="F35" s="56"/>
      <c r="G35" s="57"/>
      <c r="H35" s="56"/>
      <c r="I35" s="57"/>
      <c r="J35" s="56"/>
      <c r="K35" s="57"/>
      <c r="L35" s="56"/>
      <c r="M35" s="57"/>
      <c r="N35" s="56"/>
      <c r="O35" s="57"/>
      <c r="P35" s="56"/>
      <c r="Q35" s="57"/>
      <c r="R35" s="56"/>
      <c r="S35" s="57"/>
      <c r="T35" s="56"/>
      <c r="U35" s="57"/>
      <c r="V35" s="56"/>
      <c r="W35" s="57"/>
      <c r="X35" s="56"/>
      <c r="Y35" s="57"/>
      <c r="Z35" s="56"/>
      <c r="AA35" s="57"/>
      <c r="AB35" s="56"/>
      <c r="AC35" s="57"/>
      <c r="AD35" s="56"/>
      <c r="AE35" s="57"/>
      <c r="AF35" s="56"/>
      <c r="AG35" s="57"/>
      <c r="AH35" s="56"/>
      <c r="AI35" s="57"/>
      <c r="AJ35" s="56"/>
      <c r="AK35" s="57"/>
      <c r="AL35" s="56"/>
      <c r="AM35" s="57"/>
      <c r="AN35" s="56"/>
      <c r="AO35" s="57"/>
      <c r="AP35" s="56"/>
      <c r="AQ35" s="57"/>
      <c r="AR35" s="56"/>
      <c r="AS35" s="57"/>
      <c r="AT35" s="56"/>
      <c r="AU35" s="57"/>
      <c r="AV35" s="56"/>
      <c r="AW35" s="57"/>
      <c r="AX35" s="56"/>
      <c r="AY35" s="57"/>
      <c r="AZ35" s="56"/>
      <c r="BA35" s="57"/>
      <c r="BB35" s="56"/>
      <c r="BC35" s="57"/>
      <c r="BD35" s="56"/>
      <c r="BE35" s="57"/>
      <c r="BF35" s="56"/>
      <c r="BG35" s="57"/>
      <c r="BH35" s="56"/>
      <c r="BI35" s="57"/>
      <c r="BJ35" s="56"/>
      <c r="BK35" s="57"/>
      <c r="BL35" s="56"/>
      <c r="BM35" s="57"/>
      <c r="BN35" s="56"/>
      <c r="BO35" s="57"/>
      <c r="BP35" s="56"/>
      <c r="BQ35" s="57"/>
      <c r="BR35" s="56"/>
      <c r="BS35" s="57"/>
      <c r="BT35" s="56"/>
      <c r="BU35" s="57"/>
      <c r="BV35" s="56"/>
      <c r="BW35" s="57"/>
      <c r="BX35" s="56"/>
      <c r="BY35" s="57"/>
      <c r="BZ35" s="56"/>
      <c r="CA35" s="57"/>
      <c r="CB35" s="56"/>
      <c r="CC35" s="57"/>
      <c r="CD35" s="56"/>
      <c r="CE35" s="57"/>
      <c r="CF35" s="56"/>
      <c r="CG35" s="57"/>
      <c r="CH35" s="56"/>
      <c r="CI35" s="57"/>
      <c r="CJ35" s="56"/>
      <c r="CK35" s="57"/>
      <c r="CL35" s="56"/>
      <c r="CM35" s="57"/>
      <c r="CN35" s="56"/>
      <c r="CO35" s="57"/>
      <c r="CP35" s="56"/>
      <c r="CQ35" s="57"/>
      <c r="CR35" s="56"/>
      <c r="CS35" s="57"/>
      <c r="CT35" s="56"/>
      <c r="CU35" s="57"/>
      <c r="CV35" s="56"/>
      <c r="CW35" s="57"/>
      <c r="CX35" s="56"/>
      <c r="CY35" s="57"/>
      <c r="CZ35" s="56"/>
      <c r="DA35" s="57"/>
      <c r="DB35" s="56"/>
      <c r="DC35" s="57"/>
      <c r="DD35" s="56"/>
      <c r="DE35" s="57"/>
      <c r="DF35" s="56"/>
      <c r="DG35" s="57"/>
      <c r="DH35" s="56"/>
      <c r="DI35" s="57"/>
      <c r="DJ35" s="56"/>
      <c r="DK35" s="57"/>
      <c r="DL35" s="56"/>
      <c r="DM35" s="57"/>
      <c r="DN35" s="56"/>
      <c r="DO35" s="57"/>
      <c r="DP35" s="56"/>
      <c r="DQ35" s="57"/>
      <c r="DR35" s="56"/>
      <c r="DS35" s="57"/>
      <c r="DT35" s="56"/>
      <c r="DU35" s="57"/>
      <c r="DV35" s="56"/>
      <c r="DW35" s="57"/>
      <c r="DX35" s="56"/>
      <c r="DY35" s="57"/>
      <c r="DZ35" s="56"/>
      <c r="EA35" s="57"/>
      <c r="EB35" s="56"/>
      <c r="EC35" s="57"/>
      <c r="ED35" s="56"/>
      <c r="EE35" s="57"/>
      <c r="EF35" s="56"/>
      <c r="EG35" s="57"/>
      <c r="EH35" s="56"/>
      <c r="EI35" s="57"/>
      <c r="EJ35" s="56"/>
      <c r="EK35" s="57"/>
      <c r="EL35" s="56"/>
      <c r="EM35" s="57"/>
      <c r="EN35" s="56"/>
      <c r="EO35" s="57"/>
      <c r="EP35" s="56"/>
      <c r="EQ35" s="57"/>
      <c r="ER35" s="56"/>
      <c r="ES35" s="57"/>
      <c r="ET35" s="56"/>
      <c r="EU35" s="57"/>
      <c r="EV35" s="56"/>
      <c r="EW35" s="57"/>
      <c r="EX35" s="56"/>
      <c r="EY35" s="57"/>
      <c r="EZ35" s="56"/>
      <c r="FA35" s="57"/>
      <c r="FB35" s="56"/>
      <c r="FC35" s="57"/>
      <c r="FD35" s="44"/>
      <c r="FE35" s="44"/>
      <c r="FF35" s="44"/>
      <c r="FG35" s="44"/>
      <c r="FH35" s="44"/>
      <c r="FI35" s="44"/>
      <c r="FJ35" s="44"/>
      <c r="FK35" s="44"/>
      <c r="FL35" s="44"/>
      <c r="FM35" s="44"/>
    </row>
    <row r="36" spans="1:169" x14ac:dyDescent="0.2">
      <c r="B36" s="16" t="e">
        <f>B34-B19</f>
        <v>#REF!</v>
      </c>
      <c r="D36" s="16" t="e">
        <f>D34-D19</f>
        <v>#REF!</v>
      </c>
      <c r="F36" s="16" t="e">
        <f>F34-F19</f>
        <v>#REF!</v>
      </c>
      <c r="H36" s="16" t="e">
        <f>H34-H19</f>
        <v>#REF!</v>
      </c>
      <c r="J36" s="16" t="e">
        <f>J34-J19</f>
        <v>#REF!</v>
      </c>
      <c r="L36" s="16" t="e">
        <f>L34-L19</f>
        <v>#REF!</v>
      </c>
      <c r="N36" s="16" t="e">
        <f>N34-N19</f>
        <v>#REF!</v>
      </c>
      <c r="P36" s="16" t="e">
        <f>P34-P19</f>
        <v>#REF!</v>
      </c>
      <c r="R36" s="16" t="e">
        <f>R34-R19</f>
        <v>#REF!</v>
      </c>
      <c r="T36" s="16" t="e">
        <f>T34-T19</f>
        <v>#REF!</v>
      </c>
      <c r="V36" s="16" t="e">
        <f>V34-V19</f>
        <v>#REF!</v>
      </c>
      <c r="X36" s="16" t="e">
        <f>X34-X19</f>
        <v>#REF!</v>
      </c>
      <c r="Z36" s="16" t="e">
        <f>Z34-Z19</f>
        <v>#REF!</v>
      </c>
      <c r="AB36" s="16" t="e">
        <f>AB34-AB19</f>
        <v>#REF!</v>
      </c>
      <c r="AD36" s="16" t="e">
        <f>AD34-AD19</f>
        <v>#REF!</v>
      </c>
      <c r="AF36" s="16" t="e">
        <f>AF34-AF19</f>
        <v>#REF!</v>
      </c>
      <c r="AH36" s="16">
        <f>AH34-AH19</f>
        <v>62808335.568408757</v>
      </c>
      <c r="AJ36" s="16">
        <f>AJ34-AJ19</f>
        <v>64453733.128408775</v>
      </c>
      <c r="AL36" s="16">
        <f>AL34-AL19</f>
        <v>56988103.608408779</v>
      </c>
      <c r="AN36" s="16">
        <f>AN34-AN19</f>
        <v>79480540.208408803</v>
      </c>
      <c r="AP36" s="16">
        <f>AP34-AP19</f>
        <v>72842804.002260387</v>
      </c>
      <c r="AR36" s="16">
        <f>AR34-AR19</f>
        <v>68246806.120000005</v>
      </c>
      <c r="AT36" s="16">
        <f>AT34-AT19</f>
        <v>69195344.476666689</v>
      </c>
      <c r="AV36" s="16">
        <f>AV34-AV19</f>
        <v>66636986.452260375</v>
      </c>
      <c r="AX36" s="16">
        <f>AX34-AX19</f>
        <v>30888785.692260355</v>
      </c>
      <c r="AZ36" s="16">
        <f>AZ34-AZ19</f>
        <v>48863144.962260336</v>
      </c>
      <c r="BB36" s="16">
        <f>BB34-BB19</f>
        <v>59139586.363927007</v>
      </c>
      <c r="BD36" s="16">
        <f>BD34-BD19</f>
        <v>55036380.773926988</v>
      </c>
      <c r="BF36" s="16">
        <f>BF34-BF19</f>
        <v>31450804.393927038</v>
      </c>
      <c r="BH36" s="16">
        <f>BH34-BH19</f>
        <v>8744885.0639270246</v>
      </c>
      <c r="BJ36" s="16">
        <f>BJ34-BJ19</f>
        <v>21491784.743927002</v>
      </c>
      <c r="BL36" s="16">
        <f>BL34-BL19</f>
        <v>38248795.973927021</v>
      </c>
      <c r="BN36" s="16">
        <f>BN34-BN19</f>
        <v>34905948.813926995</v>
      </c>
      <c r="BP36" s="16">
        <f>BP34-BP19</f>
        <v>33328743.70392698</v>
      </c>
      <c r="BR36" s="16">
        <f>BR34-BR19</f>
        <v>24695624.94392699</v>
      </c>
      <c r="BT36" s="16">
        <f>BT34-BT19</f>
        <v>43223249.189999998</v>
      </c>
      <c r="BV36" s="16" t="e">
        <f>BV34-BV19</f>
        <v>#REF!</v>
      </c>
      <c r="BX36" s="16" t="e">
        <f>BX34-BX19</f>
        <v>#REF!</v>
      </c>
      <c r="BZ36" s="16" t="e">
        <f>BZ34-BZ19</f>
        <v>#REF!</v>
      </c>
      <c r="CB36" s="16" t="e">
        <f>CB34-CB19</f>
        <v>#REF!</v>
      </c>
      <c r="CD36" s="16">
        <f>CD34-CD19</f>
        <v>11556603.292260349</v>
      </c>
      <c r="CF36" s="16" t="e">
        <f>CF34-CF19</f>
        <v>#REF!</v>
      </c>
      <c r="CH36" s="16" t="e">
        <f>CH34-CH19</f>
        <v>#REF!</v>
      </c>
      <c r="CJ36" s="16" t="e">
        <f>CJ34-CJ19</f>
        <v>#REF!</v>
      </c>
      <c r="CL36" s="16">
        <v>0</v>
      </c>
      <c r="CN36" s="16">
        <v>0</v>
      </c>
      <c r="CP36" s="16">
        <v>0</v>
      </c>
      <c r="CR36" s="16">
        <v>0</v>
      </c>
      <c r="CT36" s="16">
        <v>0</v>
      </c>
      <c r="CV36" s="16">
        <v>0</v>
      </c>
      <c r="CX36" s="16">
        <v>0</v>
      </c>
      <c r="CZ36" s="16">
        <v>0</v>
      </c>
      <c r="DB36" s="16">
        <v>0</v>
      </c>
      <c r="DD36" s="16">
        <v>0</v>
      </c>
      <c r="DF36" s="16">
        <v>0</v>
      </c>
      <c r="DH36" s="16">
        <v>0</v>
      </c>
      <c r="DJ36" s="16">
        <v>0</v>
      </c>
      <c r="DL36" s="16">
        <v>0</v>
      </c>
      <c r="DN36" s="16">
        <v>0</v>
      </c>
      <c r="DP36" s="16">
        <v>0</v>
      </c>
      <c r="DR36" s="16"/>
      <c r="DT36" s="16">
        <v>0</v>
      </c>
      <c r="DV36" s="16">
        <v>0</v>
      </c>
      <c r="DX36" s="16">
        <v>0</v>
      </c>
      <c r="DZ36" s="16">
        <v>0</v>
      </c>
      <c r="EB36" s="16">
        <v>0</v>
      </c>
      <c r="ED36" s="16">
        <v>0</v>
      </c>
      <c r="EF36" s="16">
        <v>0</v>
      </c>
      <c r="EH36" s="16">
        <v>0</v>
      </c>
      <c r="EJ36" s="16">
        <v>0</v>
      </c>
      <c r="EL36" s="16"/>
      <c r="EM36" s="17"/>
      <c r="EN36" s="16">
        <v>0</v>
      </c>
      <c r="EP36" s="16"/>
      <c r="EQ36" s="17"/>
      <c r="ER36" s="16">
        <v>0</v>
      </c>
      <c r="ET36" s="16">
        <v>0</v>
      </c>
      <c r="EV36" s="16">
        <v>0</v>
      </c>
      <c r="EX36" s="16">
        <v>0</v>
      </c>
      <c r="EZ36" s="16">
        <v>0</v>
      </c>
      <c r="FB36" s="16">
        <v>0</v>
      </c>
    </row>
    <row r="37" spans="1:169" x14ac:dyDescent="0.2">
      <c r="DU37" s="17"/>
      <c r="DY37" s="17"/>
      <c r="EM37" s="17"/>
      <c r="EQ37" s="17"/>
      <c r="EY37" s="17"/>
    </row>
    <row r="38" spans="1:169" x14ac:dyDescent="0.2">
      <c r="A38" s="15"/>
      <c r="C38" s="2"/>
      <c r="E38" s="2"/>
      <c r="G38" s="2"/>
      <c r="I38" s="2"/>
      <c r="K38" s="2"/>
      <c r="M38" s="2"/>
      <c r="O38" s="2"/>
      <c r="Q38" s="2"/>
      <c r="S38" s="2"/>
      <c r="U38" s="2"/>
      <c r="W38" s="2"/>
      <c r="Y38" s="2"/>
      <c r="AA38" s="2"/>
      <c r="AC38" s="2"/>
      <c r="AE38" s="2"/>
      <c r="AG38" s="2"/>
      <c r="AI38" s="2"/>
      <c r="AK38" s="2"/>
      <c r="AM38" s="2"/>
      <c r="AO38" s="2"/>
      <c r="AQ38" s="2"/>
      <c r="AS38" s="2"/>
      <c r="AU38" s="2"/>
      <c r="AW38" s="2"/>
      <c r="AY38" s="2"/>
      <c r="BA38" s="2"/>
      <c r="BC38" s="2"/>
      <c r="BE38" s="2"/>
      <c r="BG38" s="2"/>
      <c r="BI38" s="2"/>
      <c r="BK38" s="2"/>
      <c r="BM38" s="2"/>
      <c r="BO38" s="2"/>
      <c r="BQ38" s="2"/>
      <c r="BS38" s="2"/>
      <c r="BU38" s="2"/>
      <c r="BW38" s="2"/>
      <c r="BY38" s="2"/>
      <c r="CA38" s="2"/>
      <c r="CC38" s="2"/>
      <c r="CE38" s="2"/>
      <c r="CG38" s="2"/>
      <c r="CI38" s="2"/>
      <c r="CK38" s="2"/>
      <c r="CM38" s="2"/>
      <c r="CO38" s="2"/>
      <c r="CQ38" s="2"/>
      <c r="CS38" s="2"/>
      <c r="CU38" s="2"/>
      <c r="CW38" s="2"/>
      <c r="CY38" s="2"/>
      <c r="DA38" s="2"/>
      <c r="DC38" s="2"/>
      <c r="DE38" s="2"/>
      <c r="DG38" s="2"/>
      <c r="DI38" s="2"/>
      <c r="DK38" s="2"/>
      <c r="DM38" s="2"/>
      <c r="DO38" s="2"/>
      <c r="DQ38" s="2"/>
      <c r="DS38" s="2"/>
      <c r="DU38" s="2"/>
      <c r="DW38" s="2"/>
      <c r="DY38" s="2"/>
      <c r="EA38" s="2"/>
      <c r="EC38" s="2"/>
      <c r="EE38" s="2"/>
      <c r="EG38" s="2"/>
      <c r="EI38" s="2"/>
      <c r="EK38" s="2"/>
      <c r="EM38" s="2"/>
      <c r="EO38" s="2"/>
      <c r="EQ38" s="2"/>
      <c r="ES38" s="2"/>
      <c r="EU38" s="2"/>
      <c r="EW38" s="2"/>
      <c r="EY38" s="2"/>
      <c r="FA38" s="2"/>
      <c r="FC38" s="2"/>
    </row>
    <row r="39" spans="1:169" x14ac:dyDescent="0.2">
      <c r="A39"/>
      <c r="B39" s="18"/>
      <c r="D39" s="18"/>
      <c r="F39" s="18"/>
      <c r="H39" s="18"/>
      <c r="J39" s="18"/>
      <c r="L39" s="18"/>
      <c r="N39" s="18"/>
      <c r="P39" s="18"/>
      <c r="R39" s="18"/>
      <c r="T39" s="18"/>
      <c r="V39" s="18"/>
      <c r="X39" s="18"/>
      <c r="Z39" s="18"/>
      <c r="AB39" s="18"/>
      <c r="AD39" s="18"/>
      <c r="AF39" s="18"/>
      <c r="AH39" s="18"/>
      <c r="AJ39" s="18"/>
      <c r="AL39" s="18"/>
      <c r="AN39" s="18"/>
      <c r="AP39" s="18"/>
      <c r="AR39" s="18"/>
      <c r="AT39" s="18"/>
      <c r="AV39" s="18"/>
      <c r="AX39" s="18"/>
      <c r="AZ39" s="18"/>
      <c r="BB39" s="18"/>
      <c r="BD39" s="18"/>
      <c r="BF39" s="18"/>
      <c r="BH39" s="18"/>
      <c r="BJ39" s="18"/>
      <c r="BL39" s="18"/>
      <c r="BN39" s="18"/>
      <c r="BP39" s="18"/>
      <c r="BR39" s="18"/>
      <c r="BT39" s="18"/>
      <c r="BV39" s="18"/>
      <c r="BX39" s="18"/>
      <c r="BZ39" s="18"/>
      <c r="CB39" s="18"/>
      <c r="CD39" s="18"/>
      <c r="CF39" s="18"/>
      <c r="CH39" s="18"/>
      <c r="CJ39" s="18"/>
      <c r="CL39" s="18"/>
      <c r="CN39" s="18"/>
      <c r="CP39" s="18"/>
      <c r="CR39" s="18"/>
      <c r="CT39" s="18"/>
      <c r="CV39" s="18"/>
      <c r="CX39" s="18"/>
      <c r="CZ39" s="18"/>
      <c r="DB39" s="18"/>
      <c r="DD39" s="18"/>
      <c r="DF39" s="18"/>
      <c r="DH39" s="18"/>
      <c r="DJ39" s="18"/>
      <c r="DL39" s="18"/>
      <c r="DN39" s="18"/>
      <c r="DP39" s="18"/>
      <c r="DR39" s="18"/>
      <c r="DT39" s="18"/>
      <c r="DU39" s="17"/>
      <c r="DV39" s="18"/>
      <c r="DW39" s="17"/>
      <c r="DX39" s="18"/>
      <c r="DY39" s="17"/>
      <c r="DZ39" s="18"/>
      <c r="EA39" s="17"/>
      <c r="EB39" s="18"/>
      <c r="EC39" s="17"/>
      <c r="ED39" s="18"/>
      <c r="EE39" s="17"/>
      <c r="EF39" s="18"/>
      <c r="EH39" s="18"/>
      <c r="EJ39" s="18"/>
      <c r="EL39" s="18"/>
      <c r="EM39" s="17"/>
      <c r="EN39" s="18"/>
      <c r="EO39" s="17"/>
      <c r="EP39" s="18"/>
      <c r="EQ39" s="17"/>
      <c r="ER39" s="18"/>
      <c r="ES39" s="17"/>
      <c r="ET39" s="18"/>
      <c r="EU39" s="17"/>
      <c r="EV39" s="18"/>
      <c r="EW39" s="17"/>
      <c r="EX39" s="18"/>
      <c r="EY39" s="17"/>
      <c r="EZ39" s="18"/>
      <c r="FA39" s="17"/>
      <c r="FB39" s="18"/>
    </row>
    <row r="40" spans="1:169" ht="13.5" thickBot="1" x14ac:dyDescent="0.25">
      <c r="A40"/>
      <c r="B40" s="18"/>
      <c r="D40" s="19"/>
      <c r="E40" s="20"/>
      <c r="F40" s="18"/>
      <c r="H40" s="18"/>
      <c r="J40" s="19"/>
      <c r="K40" s="20"/>
      <c r="L40" s="18"/>
      <c r="N40" s="19"/>
      <c r="O40" s="20"/>
      <c r="P40" s="19"/>
      <c r="Q40" s="20"/>
      <c r="R40" s="18"/>
      <c r="T40" s="19"/>
      <c r="U40" s="20"/>
      <c r="V40" s="18"/>
      <c r="X40" s="18"/>
      <c r="Z40" s="18"/>
      <c r="AB40" s="18"/>
      <c r="AD40" s="19"/>
      <c r="AE40" s="20"/>
      <c r="AF40" s="19"/>
      <c r="AG40" s="20"/>
      <c r="AH40" s="19"/>
      <c r="AI40" s="20"/>
      <c r="AJ40" s="18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19"/>
      <c r="AW40" s="20"/>
      <c r="AX40" s="18"/>
      <c r="AZ40" s="19"/>
      <c r="BA40" s="20"/>
      <c r="BB40" s="19"/>
      <c r="BC40" s="20"/>
      <c r="BD40" s="19"/>
      <c r="BE40" s="20"/>
      <c r="BF40" s="19"/>
      <c r="BG40" s="20"/>
      <c r="BH40" s="19"/>
      <c r="BI40" s="20"/>
      <c r="BJ40" s="18"/>
      <c r="BL40" s="18"/>
      <c r="BN40" s="19"/>
      <c r="BO40" s="20"/>
      <c r="BP40" s="18"/>
      <c r="BR40" s="18"/>
      <c r="BT40" s="18"/>
      <c r="BV40" s="18"/>
      <c r="BX40" s="18"/>
      <c r="BZ40" s="19"/>
      <c r="CA40" s="20"/>
      <c r="CB40" s="19"/>
      <c r="CC40" s="20"/>
      <c r="CD40" s="19"/>
      <c r="CE40" s="20"/>
      <c r="CF40" s="19"/>
      <c r="CG40" s="20"/>
      <c r="CH40" s="19"/>
      <c r="CI40" s="20"/>
      <c r="CJ40" s="19"/>
      <c r="CK40" s="20"/>
      <c r="CL40" s="19"/>
      <c r="CM40" s="20"/>
      <c r="CN40" s="19"/>
      <c r="CO40" s="20"/>
      <c r="CP40" s="19"/>
      <c r="CQ40" s="20"/>
      <c r="CR40" s="19"/>
      <c r="CS40" s="20"/>
      <c r="CT40" s="19"/>
      <c r="CU40" s="20"/>
      <c r="CV40" s="18"/>
      <c r="CW40" s="17"/>
      <c r="CX40" s="19"/>
      <c r="CY40" s="20"/>
      <c r="CZ40" s="19"/>
      <c r="DA40" s="20"/>
      <c r="DB40" s="19"/>
      <c r="DC40" s="20"/>
      <c r="DD40" s="18"/>
      <c r="DE40" s="17"/>
      <c r="DF40" s="18"/>
      <c r="DG40" s="17"/>
      <c r="DH40" s="18"/>
      <c r="DI40" s="17"/>
      <c r="DJ40" s="18"/>
      <c r="DK40" s="17"/>
      <c r="DL40" s="19"/>
      <c r="DM40" s="20"/>
      <c r="DN40" s="18"/>
      <c r="DO40" s="17"/>
      <c r="DP40" s="18"/>
      <c r="DQ40" s="17"/>
      <c r="DR40" s="18"/>
      <c r="DS40" s="17"/>
      <c r="DT40" s="18"/>
      <c r="DU40" s="17"/>
      <c r="DV40" s="18"/>
      <c r="DW40" s="17"/>
      <c r="DX40" s="18"/>
      <c r="DY40" s="17"/>
      <c r="DZ40" s="18"/>
      <c r="EA40" s="17"/>
      <c r="EB40" s="18"/>
      <c r="EC40" s="17"/>
      <c r="ED40" s="18"/>
      <c r="EE40" s="17"/>
      <c r="EF40" s="18"/>
      <c r="EG40" s="17"/>
      <c r="EH40" s="18"/>
      <c r="EI40" s="17"/>
      <c r="EJ40" s="18"/>
      <c r="EK40" s="17"/>
      <c r="EL40" s="18"/>
      <c r="EM40" s="17"/>
      <c r="EN40" s="18"/>
      <c r="EO40" s="17"/>
      <c r="EP40" s="18"/>
      <c r="EQ40" s="17"/>
      <c r="ER40" s="18"/>
      <c r="ES40" s="17"/>
      <c r="ET40" s="18"/>
      <c r="EU40" s="17"/>
      <c r="EV40" s="18"/>
      <c r="EW40" s="17"/>
      <c r="EX40" s="18"/>
      <c r="EY40" s="17"/>
      <c r="EZ40" s="18"/>
      <c r="FA40" s="17"/>
      <c r="FB40" s="19"/>
      <c r="FC40" s="20"/>
    </row>
    <row r="41" spans="1:169" x14ac:dyDescent="0.2">
      <c r="A41"/>
      <c r="B41" s="18"/>
      <c r="D41" s="18" t="s">
        <v>109</v>
      </c>
      <c r="F41" s="18"/>
      <c r="H41" s="18"/>
      <c r="J41" s="18"/>
      <c r="L41" s="18"/>
      <c r="N41" s="18"/>
      <c r="P41" s="18"/>
      <c r="R41" s="18"/>
      <c r="T41" s="18"/>
      <c r="V41" s="18"/>
      <c r="X41" s="18"/>
      <c r="Z41" s="18"/>
      <c r="AB41" s="18"/>
      <c r="AD41" s="18"/>
      <c r="AF41" s="18"/>
      <c r="AH41" s="18"/>
      <c r="AJ41" s="18"/>
      <c r="AL41" s="18"/>
      <c r="AN41" s="18"/>
      <c r="AP41" s="18"/>
      <c r="AR41" s="18" t="s">
        <v>110</v>
      </c>
      <c r="AT41" s="18"/>
      <c r="AV41" s="18" t="s">
        <v>110</v>
      </c>
      <c r="AX41" s="18"/>
      <c r="AZ41" s="18"/>
      <c r="BB41" s="18"/>
      <c r="BD41" s="18" t="s">
        <v>110</v>
      </c>
      <c r="BF41" s="18"/>
      <c r="BH41" s="18"/>
      <c r="BJ41" s="18"/>
      <c r="BL41" s="18"/>
      <c r="BN41" s="18" t="s">
        <v>110</v>
      </c>
      <c r="BP41" s="18"/>
      <c r="BR41" s="18"/>
      <c r="BT41" s="18"/>
      <c r="BV41" s="18"/>
      <c r="BX41" s="18"/>
      <c r="BZ41" s="18" t="s">
        <v>110</v>
      </c>
      <c r="CB41" s="18" t="s">
        <v>110</v>
      </c>
      <c r="CD41" s="18" t="s">
        <v>110</v>
      </c>
      <c r="CF41" s="18" t="s">
        <v>110</v>
      </c>
      <c r="CH41" s="18" t="s">
        <v>110</v>
      </c>
      <c r="CJ41" s="18" t="s">
        <v>110</v>
      </c>
      <c r="CL41" s="18" t="s">
        <v>110</v>
      </c>
      <c r="CN41" s="18" t="s">
        <v>110</v>
      </c>
      <c r="CP41" s="18" t="s">
        <v>110</v>
      </c>
      <c r="CR41" s="18"/>
      <c r="CT41" s="18" t="s">
        <v>110</v>
      </c>
      <c r="CV41" s="18"/>
      <c r="CW41" s="17"/>
      <c r="CX41" s="18"/>
      <c r="CZ41" s="18" t="s">
        <v>110</v>
      </c>
      <c r="DB41" s="18"/>
      <c r="DD41" s="18"/>
      <c r="DE41" s="17"/>
      <c r="DF41" s="18"/>
      <c r="DG41" s="17"/>
      <c r="DH41" s="18"/>
      <c r="DI41" s="17"/>
      <c r="DJ41" s="18"/>
      <c r="DK41" s="17"/>
      <c r="DL41" s="18"/>
      <c r="DN41" s="18"/>
      <c r="DO41" s="17"/>
      <c r="DP41" s="18"/>
      <c r="DQ41" s="17"/>
      <c r="DR41" s="18"/>
      <c r="DT41" s="18"/>
      <c r="DU41" s="17"/>
      <c r="DV41" s="18"/>
      <c r="DW41" s="17"/>
      <c r="DX41" s="18"/>
      <c r="DY41" s="17"/>
      <c r="DZ41" s="18"/>
      <c r="EA41" s="17"/>
      <c r="EB41" s="18"/>
      <c r="EC41" s="17"/>
      <c r="ED41" s="18"/>
      <c r="EE41" s="17"/>
      <c r="EF41" s="18"/>
      <c r="EG41" s="17"/>
      <c r="EH41" s="18"/>
      <c r="EI41" s="17"/>
      <c r="EJ41" s="18"/>
      <c r="EK41" s="17"/>
      <c r="EL41" s="18"/>
      <c r="EM41" s="17"/>
      <c r="EN41" s="18"/>
      <c r="EO41" s="17"/>
      <c r="EP41" s="18"/>
      <c r="EQ41" s="17"/>
      <c r="ER41" s="18"/>
      <c r="ES41" s="17"/>
      <c r="ET41" s="18"/>
      <c r="EU41" s="17"/>
      <c r="EV41" s="18"/>
      <c r="EW41" s="17"/>
      <c r="EX41" s="18"/>
      <c r="EY41" s="17"/>
      <c r="EZ41" s="18"/>
      <c r="FA41" s="17"/>
      <c r="FB41" s="18" t="s">
        <v>110</v>
      </c>
    </row>
    <row r="42" spans="1:169" x14ac:dyDescent="0.2">
      <c r="A42"/>
      <c r="B42" s="18"/>
      <c r="D42" s="18"/>
      <c r="F42" s="18"/>
      <c r="H42" s="18"/>
      <c r="J42" s="18"/>
      <c r="L42" s="18"/>
      <c r="N42" s="18"/>
      <c r="P42" s="18"/>
      <c r="R42" s="18"/>
      <c r="T42" s="18"/>
      <c r="V42" s="18"/>
      <c r="X42" s="18"/>
      <c r="Z42" s="18"/>
      <c r="AB42" s="18"/>
      <c r="AD42" s="18"/>
      <c r="AF42" s="18"/>
      <c r="AH42" s="18"/>
      <c r="AJ42" s="18"/>
      <c r="AL42" s="18"/>
      <c r="AN42" s="18"/>
      <c r="AP42" s="18"/>
      <c r="AR42" s="18"/>
      <c r="AT42" s="18"/>
      <c r="AV42" s="18"/>
      <c r="AX42" s="18"/>
      <c r="AZ42" s="18"/>
      <c r="BB42" s="18"/>
      <c r="BD42" s="18"/>
      <c r="BF42" s="18"/>
      <c r="BH42" s="18"/>
      <c r="BJ42" s="18"/>
      <c r="BL42" s="18"/>
      <c r="BN42" s="18"/>
      <c r="BP42" s="18"/>
      <c r="BR42" s="18"/>
      <c r="BT42" s="18"/>
      <c r="BV42" s="18"/>
      <c r="BX42" s="18"/>
      <c r="BZ42" s="18"/>
      <c r="CB42" s="18"/>
      <c r="CD42" s="18"/>
      <c r="CF42" s="18"/>
      <c r="CH42" s="18"/>
      <c r="CJ42" s="18"/>
      <c r="CL42" s="18"/>
      <c r="CN42" s="18"/>
      <c r="CP42" s="18"/>
      <c r="CR42" s="18"/>
      <c r="CT42" s="18"/>
      <c r="CV42" s="18"/>
      <c r="CW42" s="17"/>
      <c r="CX42" s="18"/>
      <c r="CZ42" s="18"/>
      <c r="DB42" s="18"/>
      <c r="DD42" s="18"/>
      <c r="DE42" s="17"/>
      <c r="DF42" s="18"/>
      <c r="DG42" s="17"/>
      <c r="DH42" s="18"/>
      <c r="DI42" s="17"/>
      <c r="DJ42" s="18"/>
      <c r="DK42" s="17"/>
      <c r="DL42" s="18"/>
      <c r="DN42" s="18"/>
      <c r="DO42" s="17"/>
      <c r="DP42" s="18"/>
      <c r="DQ42" s="17"/>
      <c r="DR42" s="18"/>
      <c r="DT42" s="18"/>
      <c r="DU42" s="17"/>
      <c r="DV42" s="18"/>
      <c r="DW42" s="17"/>
      <c r="DX42" s="18"/>
      <c r="DY42" s="17"/>
      <c r="DZ42" s="18"/>
      <c r="EA42" s="17"/>
      <c r="EB42" s="18"/>
      <c r="EC42" s="17"/>
      <c r="ED42" s="18"/>
      <c r="EE42" s="17"/>
      <c r="EF42" s="18"/>
      <c r="EG42" s="17"/>
      <c r="EH42" s="18"/>
      <c r="EJ42" s="18"/>
      <c r="EK42" s="17"/>
      <c r="EL42" s="18"/>
      <c r="EM42" s="17"/>
      <c r="EN42" s="18"/>
      <c r="EO42" s="17"/>
      <c r="EP42" s="18"/>
      <c r="EQ42" s="17"/>
      <c r="ER42" s="18"/>
      <c r="ES42" s="17"/>
      <c r="ET42" s="18"/>
      <c r="EU42" s="17"/>
      <c r="EV42" s="18"/>
      <c r="EW42" s="17"/>
      <c r="EX42" s="18"/>
      <c r="EY42" s="17"/>
      <c r="EZ42" s="18"/>
      <c r="FA42" s="17"/>
      <c r="FB42" s="18"/>
    </row>
    <row r="43" spans="1:169" x14ac:dyDescent="0.2">
      <c r="A43"/>
      <c r="B43" s="18"/>
      <c r="D43" s="18" t="s">
        <v>111</v>
      </c>
      <c r="E43" s="21">
        <v>42230</v>
      </c>
      <c r="F43" s="18"/>
      <c r="G43" s="21"/>
      <c r="H43" s="18"/>
      <c r="I43" s="21"/>
      <c r="J43" s="18"/>
      <c r="K43" s="21"/>
      <c r="L43" s="18"/>
      <c r="M43" s="21"/>
      <c r="N43" s="18" t="s">
        <v>111</v>
      </c>
      <c r="O43" s="21">
        <v>42382</v>
      </c>
      <c r="P43" s="18"/>
      <c r="Q43" s="21"/>
      <c r="R43" s="18"/>
      <c r="S43" s="21"/>
      <c r="T43" s="18"/>
      <c r="U43" s="21"/>
      <c r="V43" s="18"/>
      <c r="W43" s="21"/>
      <c r="X43" s="18"/>
      <c r="Y43" s="21"/>
      <c r="Z43" s="18"/>
      <c r="AA43" s="21"/>
      <c r="AB43" s="18"/>
      <c r="AC43" s="21"/>
      <c r="AD43" s="18"/>
      <c r="AE43" s="21"/>
      <c r="AF43" s="18"/>
      <c r="AG43" s="21"/>
      <c r="AH43" s="18"/>
      <c r="AI43" s="21"/>
      <c r="AJ43" s="18"/>
      <c r="AK43" s="21"/>
      <c r="AL43" s="18"/>
      <c r="AM43" s="21"/>
      <c r="AN43" s="18"/>
      <c r="AO43" s="21"/>
      <c r="AP43" s="18"/>
      <c r="AQ43" s="21"/>
      <c r="AR43" s="18" t="s">
        <v>111</v>
      </c>
      <c r="AS43" s="21">
        <v>42805</v>
      </c>
      <c r="AT43" s="18"/>
      <c r="AU43" s="21"/>
      <c r="AV43" s="18" t="s">
        <v>111</v>
      </c>
      <c r="AW43" s="21">
        <v>42864</v>
      </c>
      <c r="AX43" s="18"/>
      <c r="AY43" s="21"/>
      <c r="AZ43" s="18"/>
      <c r="BA43" s="21"/>
      <c r="BB43" s="18"/>
      <c r="BC43" s="21"/>
      <c r="BD43" s="18" t="s">
        <v>111</v>
      </c>
      <c r="BE43" s="21">
        <v>43020</v>
      </c>
      <c r="BF43" s="18"/>
      <c r="BG43" s="21"/>
      <c r="BH43" s="18"/>
      <c r="BI43" s="21"/>
      <c r="BJ43" s="18"/>
      <c r="BK43" s="21"/>
      <c r="BL43" s="18"/>
      <c r="BM43" s="21"/>
      <c r="BN43" s="18" t="s">
        <v>111</v>
      </c>
      <c r="BO43" s="21">
        <v>43169</v>
      </c>
      <c r="BP43" s="18"/>
      <c r="BQ43" s="21"/>
      <c r="BR43" s="18"/>
      <c r="BS43" s="21"/>
      <c r="BT43" s="18"/>
      <c r="BU43" s="21"/>
      <c r="BV43" s="18"/>
      <c r="BW43" s="21"/>
      <c r="BX43" s="18"/>
      <c r="BY43" s="21"/>
      <c r="BZ43" s="18" t="s">
        <v>111</v>
      </c>
      <c r="CA43" s="21">
        <v>43353</v>
      </c>
      <c r="CB43" s="18" t="s">
        <v>111</v>
      </c>
      <c r="CC43" s="21">
        <v>43353</v>
      </c>
      <c r="CD43" s="18" t="s">
        <v>111</v>
      </c>
      <c r="CE43" s="21">
        <v>43353</v>
      </c>
      <c r="CF43" s="18" t="s">
        <v>111</v>
      </c>
      <c r="CG43" s="21">
        <v>43446</v>
      </c>
      <c r="CH43" s="18" t="s">
        <v>111</v>
      </c>
      <c r="CI43" s="21">
        <v>43446</v>
      </c>
      <c r="CJ43" s="18" t="s">
        <v>111</v>
      </c>
      <c r="CK43" s="21">
        <v>43508</v>
      </c>
      <c r="CL43" s="18" t="s">
        <v>111</v>
      </c>
      <c r="CM43" s="21">
        <v>43535</v>
      </c>
      <c r="CN43" s="18" t="s">
        <v>111</v>
      </c>
      <c r="CO43" s="21">
        <v>43566</v>
      </c>
      <c r="CP43" s="18" t="s">
        <v>111</v>
      </c>
      <c r="CQ43" s="21">
        <v>43566</v>
      </c>
      <c r="CR43" s="18"/>
      <c r="CS43" s="21"/>
      <c r="CT43" s="18" t="s">
        <v>111</v>
      </c>
      <c r="CU43" s="21">
        <v>43654</v>
      </c>
      <c r="CV43" s="18"/>
      <c r="CW43" s="22"/>
      <c r="CX43" s="18"/>
      <c r="CY43" s="21"/>
      <c r="CZ43" s="18" t="s">
        <v>111</v>
      </c>
      <c r="DA43" s="21">
        <v>43746</v>
      </c>
      <c r="DB43" s="18"/>
      <c r="DC43" s="21"/>
      <c r="DD43" s="18"/>
      <c r="DE43" s="22"/>
      <c r="DF43" s="18"/>
      <c r="DG43" s="22"/>
      <c r="DH43" s="18"/>
      <c r="DI43" s="22"/>
      <c r="DJ43" s="18"/>
      <c r="DK43" s="22"/>
      <c r="DL43" s="18"/>
      <c r="DM43" s="21"/>
      <c r="DN43" s="18"/>
      <c r="DO43" s="21"/>
      <c r="DP43" s="18"/>
      <c r="DQ43" s="22"/>
      <c r="DR43" s="18"/>
      <c r="DS43" s="21"/>
      <c r="DT43" s="18"/>
      <c r="DU43" s="22"/>
      <c r="DV43" s="18"/>
      <c r="DW43" s="22"/>
      <c r="DX43" s="18"/>
      <c r="DY43" s="22"/>
      <c r="DZ43" s="18"/>
      <c r="EA43" s="22"/>
      <c r="EB43" s="18"/>
      <c r="EC43" s="22"/>
      <c r="ED43" s="18"/>
      <c r="EE43" s="22"/>
      <c r="EF43" s="18"/>
      <c r="EG43" s="22"/>
      <c r="EH43" s="18"/>
      <c r="EI43" s="21"/>
      <c r="EJ43" s="18"/>
      <c r="EK43" s="22"/>
      <c r="EL43" s="18"/>
      <c r="EM43" s="22"/>
      <c r="EN43" s="18"/>
      <c r="EO43" s="22"/>
      <c r="EP43" s="18"/>
      <c r="EQ43" s="22"/>
      <c r="ER43" s="18"/>
      <c r="ES43" s="22"/>
      <c r="ET43" s="18"/>
      <c r="EU43" s="22"/>
      <c r="EV43" s="18"/>
      <c r="EW43" s="22"/>
      <c r="EX43" s="18"/>
      <c r="EY43" s="22"/>
      <c r="EZ43" s="18"/>
      <c r="FA43" s="22"/>
      <c r="FB43" s="18" t="s">
        <v>111</v>
      </c>
      <c r="FC43" s="68" t="s">
        <v>115</v>
      </c>
    </row>
    <row r="44" spans="1:169" x14ac:dyDescent="0.2">
      <c r="A44"/>
      <c r="B44" s="18"/>
      <c r="D44" s="18"/>
      <c r="F44" s="18"/>
      <c r="H44" s="18"/>
      <c r="J44" s="18"/>
      <c r="L44" s="18"/>
      <c r="N44" s="18"/>
      <c r="P44" s="18"/>
      <c r="R44" s="18"/>
      <c r="T44" s="18"/>
      <c r="V44" s="18"/>
      <c r="X44" s="18"/>
      <c r="Z44" s="18">
        <v>173614043</v>
      </c>
      <c r="AB44" s="18"/>
      <c r="AD44" s="18"/>
      <c r="AF44" s="18"/>
      <c r="AH44" s="18"/>
      <c r="AJ44" s="18"/>
      <c r="AL44" s="18"/>
      <c r="AN44" s="18"/>
      <c r="AP44" s="18"/>
      <c r="AR44" s="18"/>
      <c r="AT44" s="18"/>
      <c r="AV44" s="18"/>
      <c r="AX44" s="18"/>
      <c r="AZ44" s="18"/>
      <c r="BB44" s="18"/>
      <c r="BD44" s="18"/>
      <c r="BF44" s="18"/>
      <c r="BH44" s="18"/>
      <c r="BJ44" s="18"/>
      <c r="BL44" s="18"/>
      <c r="BN44" s="18"/>
      <c r="BP44" s="18"/>
      <c r="BR44" s="18"/>
      <c r="BT44" s="18"/>
      <c r="BV44" s="18"/>
      <c r="BX44" s="18"/>
      <c r="BZ44" s="18"/>
      <c r="CB44" s="18"/>
      <c r="CD44" s="18"/>
      <c r="CF44" s="18"/>
      <c r="CH44" s="18"/>
      <c r="CJ44" s="18"/>
      <c r="CL44" s="18"/>
      <c r="CN44" s="18"/>
      <c r="CP44" s="18"/>
      <c r="CR44" s="18"/>
      <c r="CT44" s="18"/>
      <c r="CV44" s="18"/>
      <c r="CW44" s="17"/>
      <c r="CX44" s="18"/>
      <c r="CZ44" s="18"/>
      <c r="DB44" s="18"/>
      <c r="DD44" s="18"/>
      <c r="DE44" s="17"/>
      <c r="DF44" s="18"/>
      <c r="DG44" s="17"/>
      <c r="DH44" s="18"/>
      <c r="DI44" s="17"/>
      <c r="DJ44" s="18"/>
      <c r="DK44" s="17"/>
      <c r="DL44" s="18"/>
      <c r="DN44" s="18"/>
      <c r="DP44" s="18"/>
      <c r="DQ44" s="17"/>
      <c r="DR44" s="18"/>
      <c r="DT44" s="18"/>
      <c r="DV44" s="18"/>
      <c r="DX44" s="18"/>
      <c r="DZ44" s="18"/>
      <c r="EB44" s="18"/>
      <c r="ED44" s="18"/>
      <c r="EE44" s="17"/>
      <c r="EF44" s="18"/>
      <c r="EG44" s="17"/>
      <c r="EH44" s="18"/>
      <c r="EJ44" s="18"/>
      <c r="EK44" s="17"/>
      <c r="EL44" s="18"/>
      <c r="EM44" s="17"/>
      <c r="EN44" s="18"/>
      <c r="EO44" s="17"/>
      <c r="EP44" s="18"/>
      <c r="EQ44" s="17"/>
      <c r="ER44" s="18"/>
      <c r="ES44" s="17"/>
      <c r="ET44" s="18"/>
      <c r="EU44" s="17"/>
      <c r="EV44" s="18"/>
      <c r="EW44" s="17"/>
      <c r="EX44" s="18"/>
      <c r="EY44" s="17"/>
      <c r="EZ44" s="18"/>
      <c r="FA44" s="17"/>
      <c r="FB44" s="18"/>
    </row>
    <row r="45" spans="1:169" x14ac:dyDescent="0.2">
      <c r="A45" s="23"/>
      <c r="B45" s="18"/>
      <c r="D45" s="18"/>
      <c r="F45" s="18"/>
      <c r="H45" s="18"/>
      <c r="J45" s="18"/>
      <c r="L45" s="18"/>
      <c r="N45" s="18"/>
      <c r="P45" s="18"/>
      <c r="R45" s="18"/>
      <c r="T45" s="18"/>
      <c r="V45" s="18"/>
      <c r="X45" s="18"/>
      <c r="Z45" s="18">
        <v>16932404</v>
      </c>
      <c r="AB45" s="18"/>
      <c r="AD45" s="18"/>
      <c r="AF45" s="18"/>
      <c r="AH45" s="18"/>
      <c r="AJ45" s="18"/>
      <c r="AL45" s="18"/>
      <c r="AN45" s="18"/>
      <c r="AP45" s="18"/>
      <c r="AR45" s="18"/>
      <c r="AT45" s="18"/>
      <c r="AV45" s="18"/>
      <c r="AX45" s="18"/>
      <c r="AZ45" s="18"/>
      <c r="BB45" s="18"/>
      <c r="BD45" s="18"/>
      <c r="BF45" s="18"/>
      <c r="BH45" s="18"/>
      <c r="BJ45" s="18"/>
      <c r="BL45" s="18"/>
      <c r="BN45" s="18"/>
      <c r="BP45" s="18"/>
      <c r="BR45" s="18"/>
      <c r="BT45" s="18"/>
      <c r="BV45" s="18"/>
      <c r="BX45" s="18"/>
      <c r="BZ45" s="18"/>
      <c r="CB45" s="18"/>
      <c r="CD45" s="18"/>
      <c r="CF45" s="18"/>
      <c r="CH45" s="18"/>
      <c r="CJ45" s="18"/>
      <c r="CL45" s="18"/>
      <c r="CN45" s="18"/>
      <c r="CP45" s="18"/>
      <c r="CR45" s="18"/>
      <c r="CT45" s="18"/>
      <c r="CV45" s="18"/>
      <c r="CW45" s="17"/>
      <c r="CX45" s="18"/>
      <c r="CZ45" s="18"/>
      <c r="DB45" s="18"/>
      <c r="DD45" s="18"/>
      <c r="DF45" s="18"/>
      <c r="DH45" s="18"/>
      <c r="DI45" s="17"/>
      <c r="DJ45" s="18"/>
      <c r="DL45" s="18"/>
      <c r="DN45" s="18"/>
      <c r="DP45" s="18"/>
      <c r="DQ45" s="17"/>
      <c r="DR45" s="18"/>
      <c r="DT45" s="18"/>
      <c r="DV45" s="18"/>
      <c r="DX45" s="18"/>
      <c r="DZ45" s="18"/>
      <c r="EB45" s="18"/>
      <c r="ED45" s="18"/>
      <c r="EF45" s="18"/>
      <c r="EG45" s="17"/>
      <c r="EH45" s="18"/>
      <c r="EJ45" s="18"/>
      <c r="EL45" s="18"/>
      <c r="EM45" s="17"/>
      <c r="EN45" s="18"/>
      <c r="EO45" s="17"/>
      <c r="EP45" s="18"/>
      <c r="EQ45" s="17"/>
      <c r="ER45" s="18"/>
      <c r="ET45" s="18"/>
      <c r="EU45" s="17"/>
      <c r="EV45" s="18"/>
      <c r="EX45" s="18"/>
      <c r="EY45" s="17"/>
      <c r="EZ45" s="18"/>
      <c r="FA45" s="17"/>
      <c r="FB45" s="18"/>
    </row>
    <row r="46" spans="1:169" x14ac:dyDescent="0.2">
      <c r="B46" s="18"/>
      <c r="D46" s="18"/>
      <c r="F46" s="18"/>
      <c r="H46" s="18"/>
      <c r="J46" s="18"/>
      <c r="L46" s="18"/>
      <c r="N46" s="18"/>
      <c r="P46" s="18"/>
      <c r="R46" s="18"/>
      <c r="T46" s="18"/>
      <c r="V46" s="18"/>
      <c r="X46" s="18"/>
      <c r="Z46" s="24">
        <v>6005586</v>
      </c>
      <c r="AB46" s="18"/>
      <c r="AD46" s="18"/>
      <c r="AF46" s="18"/>
      <c r="AH46" s="18"/>
      <c r="AJ46" s="18"/>
      <c r="AL46" s="18"/>
      <c r="AN46" s="18"/>
      <c r="AP46" s="18"/>
      <c r="AR46" s="18"/>
      <c r="AT46" s="18"/>
      <c r="AV46" s="18"/>
      <c r="AX46" s="18"/>
      <c r="AZ46" s="18"/>
      <c r="BB46" s="18"/>
      <c r="BD46" s="18"/>
      <c r="BF46" s="18"/>
      <c r="BH46" s="18"/>
      <c r="BJ46" s="18"/>
      <c r="BL46" s="18"/>
      <c r="BN46" s="18"/>
      <c r="BP46" s="18"/>
      <c r="BR46" s="18"/>
      <c r="BT46" s="18"/>
      <c r="BV46" s="18"/>
      <c r="BX46" s="18"/>
      <c r="BZ46" s="18"/>
      <c r="CB46" s="18"/>
      <c r="CD46" s="18"/>
      <c r="CF46" s="18"/>
      <c r="CH46" s="18"/>
      <c r="CJ46" s="18"/>
      <c r="CL46" s="18"/>
      <c r="CN46" s="18"/>
      <c r="CP46" s="18"/>
      <c r="CR46" s="18"/>
      <c r="CT46" s="18"/>
      <c r="CV46" s="18"/>
      <c r="CX46" s="18"/>
      <c r="CZ46" s="18"/>
      <c r="DB46" s="18"/>
      <c r="DD46" s="18"/>
      <c r="DF46" s="18"/>
      <c r="DH46" s="18"/>
      <c r="DJ46" s="18"/>
      <c r="DL46" s="18"/>
      <c r="DN46" s="18"/>
      <c r="DP46" s="18"/>
      <c r="DR46" s="18"/>
      <c r="DT46" s="18"/>
      <c r="DV46" s="18"/>
      <c r="DX46" s="18"/>
      <c r="DZ46" s="18"/>
      <c r="EB46" s="18"/>
      <c r="ED46" s="18"/>
      <c r="EF46" s="18"/>
      <c r="EH46" s="18"/>
      <c r="EJ46" s="18"/>
      <c r="EL46" s="18"/>
      <c r="EN46" s="18"/>
      <c r="EP46" s="18"/>
      <c r="ER46" s="18"/>
      <c r="ET46" s="18"/>
      <c r="EV46" s="18"/>
      <c r="EX46" s="18"/>
      <c r="EZ46" s="18"/>
      <c r="FB46" s="18"/>
    </row>
    <row r="47" spans="1:169" x14ac:dyDescent="0.2">
      <c r="B47" s="18"/>
      <c r="D47" s="18"/>
      <c r="F47" s="18"/>
      <c r="H47" s="18"/>
      <c r="J47" s="18"/>
      <c r="L47" s="18"/>
      <c r="N47" s="18"/>
      <c r="P47" s="18"/>
      <c r="R47" s="18"/>
      <c r="T47" s="18"/>
      <c r="V47" s="18"/>
      <c r="X47" s="18"/>
      <c r="Z47" s="18">
        <f>Z44-Z45-Z46</f>
        <v>150676053</v>
      </c>
      <c r="AB47" s="18"/>
      <c r="AD47" s="18"/>
      <c r="AF47" s="18"/>
      <c r="AH47" s="18"/>
      <c r="AJ47" s="18"/>
      <c r="AL47" s="18"/>
      <c r="AN47" s="18"/>
      <c r="AP47" s="18"/>
      <c r="AR47" s="18"/>
      <c r="AT47" s="18"/>
      <c r="AV47" s="18"/>
      <c r="AX47" s="18"/>
      <c r="AZ47" s="18"/>
      <c r="BB47" s="18"/>
      <c r="BD47" s="18"/>
      <c r="BF47" s="18"/>
      <c r="BH47" s="18"/>
      <c r="BJ47" s="18"/>
      <c r="BL47" s="18"/>
      <c r="BN47" s="18"/>
      <c r="BP47" s="18"/>
      <c r="BR47" s="18"/>
      <c r="BT47" s="18"/>
      <c r="BV47" s="18"/>
      <c r="BX47" s="18"/>
      <c r="BZ47" s="18"/>
      <c r="CB47" s="18"/>
      <c r="CD47" s="18"/>
      <c r="CF47" s="18"/>
      <c r="CH47" s="18"/>
      <c r="CJ47" s="18"/>
      <c r="CL47" s="18"/>
      <c r="CN47" s="18"/>
      <c r="CP47" s="18"/>
      <c r="CR47" s="18"/>
      <c r="CT47" s="18"/>
      <c r="CV47" s="18"/>
      <c r="CX47" s="18"/>
      <c r="CZ47" s="18"/>
      <c r="DB47" s="18"/>
      <c r="DD47" s="18"/>
      <c r="DF47" s="18"/>
      <c r="DH47" s="18"/>
      <c r="DJ47" s="18"/>
      <c r="DL47" s="18"/>
      <c r="DN47" s="18"/>
      <c r="DP47" s="18"/>
      <c r="DR47" s="18"/>
      <c r="DT47" s="18"/>
      <c r="DV47" s="18"/>
      <c r="DX47" s="18"/>
      <c r="DZ47" s="18"/>
      <c r="EB47" s="18"/>
      <c r="ED47" s="18"/>
      <c r="EF47" s="18"/>
      <c r="EH47" s="18"/>
      <c r="EJ47" s="18"/>
      <c r="EL47" s="18"/>
      <c r="EN47" s="18"/>
      <c r="EP47" s="18"/>
      <c r="ER47" s="18"/>
      <c r="ET47" s="18"/>
      <c r="EV47" s="18"/>
      <c r="EX47" s="18"/>
      <c r="EZ47" s="18"/>
      <c r="FB47" s="18"/>
    </row>
    <row r="48" spans="1:169" x14ac:dyDescent="0.2">
      <c r="B48" s="18"/>
      <c r="D48" s="18"/>
      <c r="F48" s="18"/>
      <c r="H48" s="18"/>
      <c r="J48" s="18"/>
      <c r="L48" s="18"/>
      <c r="N48" s="18"/>
      <c r="P48" s="18"/>
      <c r="R48" s="18"/>
      <c r="T48" s="18"/>
      <c r="V48" s="18"/>
      <c r="X48" s="18"/>
      <c r="Z48" s="18">
        <v>141088078</v>
      </c>
      <c r="AB48" s="18"/>
      <c r="AD48" s="18">
        <v>131719289.81</v>
      </c>
      <c r="AF48" s="18">
        <v>131719289.81</v>
      </c>
      <c r="AH48" s="18">
        <v>131719289.81</v>
      </c>
      <c r="AJ48" s="18">
        <v>131719289.81</v>
      </c>
      <c r="AL48" s="18">
        <v>131719289.81</v>
      </c>
      <c r="AN48" s="18">
        <v>131719289.81</v>
      </c>
      <c r="AP48" s="18"/>
      <c r="AR48" s="18"/>
      <c r="AS48" s="25">
        <v>163919322.09999999</v>
      </c>
      <c r="AT48" s="18"/>
      <c r="AU48" s="25">
        <v>163561258.23333335</v>
      </c>
      <c r="AV48" s="18"/>
      <c r="AW48" s="25">
        <v>163561258.23333335</v>
      </c>
      <c r="AX48" s="18"/>
      <c r="AY48" s="25">
        <v>163561258.23333335</v>
      </c>
      <c r="AZ48" s="18"/>
      <c r="BA48" s="25">
        <v>163561258.23333335</v>
      </c>
      <c r="BB48" s="18"/>
      <c r="BC48" s="25">
        <v>163561258.23333335</v>
      </c>
      <c r="BD48" s="18"/>
      <c r="BE48" s="25">
        <v>163561258.23333335</v>
      </c>
      <c r="BF48" s="18"/>
      <c r="BG48" s="25"/>
      <c r="BH48" s="18"/>
      <c r="BI48" s="25"/>
      <c r="BJ48" s="18"/>
      <c r="BK48" s="25"/>
      <c r="BL48" s="18"/>
      <c r="BM48" s="25"/>
      <c r="BN48" s="18"/>
      <c r="BO48" s="25"/>
      <c r="BP48" s="18"/>
      <c r="BQ48" s="25"/>
      <c r="BR48" s="18"/>
      <c r="BS48" s="25"/>
      <c r="BT48" s="18"/>
      <c r="BU48" s="25"/>
      <c r="BV48" s="18"/>
      <c r="BW48" s="25"/>
      <c r="BX48" s="18"/>
      <c r="BY48" s="25"/>
      <c r="BZ48" s="18"/>
      <c r="CA48" s="25"/>
      <c r="CB48" s="18"/>
      <c r="CC48" s="25"/>
      <c r="CD48" s="18"/>
      <c r="CE48" s="25"/>
      <c r="CF48" s="18"/>
      <c r="CG48" s="25"/>
      <c r="CH48" s="18"/>
      <c r="CI48" s="25"/>
      <c r="CJ48" s="18"/>
      <c r="CK48" s="25"/>
      <c r="CL48" s="18"/>
      <c r="CM48" s="25"/>
      <c r="CN48" s="18"/>
      <c r="CO48" s="25"/>
      <c r="CP48" s="18"/>
      <c r="CQ48" s="25"/>
      <c r="CR48" s="18"/>
      <c r="CS48" s="25"/>
      <c r="CT48" s="18"/>
      <c r="CU48" s="25"/>
      <c r="CV48" s="18"/>
      <c r="CW48" s="25"/>
      <c r="CX48" s="18"/>
      <c r="CY48" s="25"/>
      <c r="CZ48" s="18"/>
      <c r="DA48" s="25"/>
      <c r="DB48" s="18"/>
      <c r="DC48" s="25"/>
      <c r="DD48" s="18"/>
      <c r="DE48" s="25"/>
      <c r="DF48" s="18"/>
      <c r="DG48" s="25"/>
      <c r="DH48" s="18"/>
      <c r="DI48" s="25"/>
      <c r="DJ48" s="18"/>
      <c r="DK48" s="25"/>
      <c r="DL48" s="18"/>
      <c r="DM48" s="25"/>
      <c r="DN48" s="18"/>
      <c r="DO48" s="25"/>
      <c r="DP48" s="18"/>
      <c r="DQ48" s="25"/>
      <c r="DR48" s="18"/>
      <c r="DS48" s="25"/>
      <c r="DT48" s="18"/>
      <c r="DU48" s="25"/>
      <c r="DV48" s="18"/>
      <c r="DW48" s="25"/>
      <c r="DX48" s="18"/>
      <c r="DY48" s="25"/>
      <c r="DZ48" s="18"/>
      <c r="EA48" s="25"/>
      <c r="EB48" s="18"/>
      <c r="EC48" s="25"/>
      <c r="ED48" s="18"/>
      <c r="EE48" s="25"/>
      <c r="EF48" s="18"/>
      <c r="EG48" s="25"/>
      <c r="EH48" s="18"/>
      <c r="EI48" s="25"/>
      <c r="EJ48" s="18"/>
      <c r="EK48" s="25"/>
      <c r="EL48" s="18"/>
      <c r="EM48" s="25"/>
      <c r="EN48" s="18"/>
      <c r="EO48" s="25"/>
      <c r="EP48" s="18"/>
      <c r="EQ48" s="25"/>
      <c r="ER48" s="18"/>
      <c r="ES48" s="25"/>
      <c r="ET48" s="18"/>
      <c r="EU48" s="25"/>
      <c r="EV48" s="18"/>
      <c r="EW48" s="25"/>
      <c r="EX48" s="18"/>
      <c r="EY48" s="25"/>
      <c r="EZ48" s="18"/>
      <c r="FA48" s="25"/>
      <c r="FB48" s="18"/>
      <c r="FC48" s="25"/>
    </row>
    <row r="49" spans="2:159" x14ac:dyDescent="0.2">
      <c r="B49" s="18"/>
      <c r="D49" s="18"/>
      <c r="F49" s="18"/>
      <c r="H49" s="18"/>
      <c r="J49" s="18"/>
      <c r="L49" s="18"/>
      <c r="N49" s="18"/>
      <c r="P49" s="18"/>
      <c r="R49" s="18"/>
      <c r="T49" s="18"/>
      <c r="V49" s="18"/>
      <c r="X49" s="18"/>
      <c r="Z49" s="18">
        <f>Z45*20%</f>
        <v>3386480.8000000003</v>
      </c>
      <c r="AB49" s="18"/>
      <c r="AD49" s="18"/>
      <c r="AF49" s="18"/>
      <c r="AH49" s="18"/>
      <c r="AJ49" s="18"/>
      <c r="AL49" s="18"/>
      <c r="AN49" s="18"/>
      <c r="AP49" s="18"/>
      <c r="AR49" s="18"/>
      <c r="AS49" s="25">
        <v>135200216.58773965</v>
      </c>
      <c r="AT49" s="18"/>
      <c r="AU49" s="25">
        <v>136370699.15773967</v>
      </c>
      <c r="AV49" s="18"/>
      <c r="AW49" s="25">
        <v>136370699.15773967</v>
      </c>
      <c r="AX49" s="18"/>
      <c r="AY49" s="25">
        <v>136370699.15773967</v>
      </c>
      <c r="AZ49" s="18"/>
      <c r="BA49" s="25">
        <v>136370699.15773967</v>
      </c>
      <c r="BB49" s="18"/>
      <c r="BC49" s="25">
        <v>136370699.15773967</v>
      </c>
      <c r="BD49" s="18"/>
      <c r="BE49" s="25">
        <v>136370699.15773967</v>
      </c>
      <c r="BF49" s="18"/>
      <c r="BG49" s="25"/>
      <c r="BH49" s="18"/>
      <c r="BI49" s="25"/>
      <c r="BJ49" s="18"/>
      <c r="BK49" s="25"/>
      <c r="BL49" s="18"/>
      <c r="BM49" s="25"/>
      <c r="BN49" s="18"/>
      <c r="BO49" s="25"/>
      <c r="BP49" s="18"/>
      <c r="BQ49" s="25"/>
      <c r="BR49" s="18"/>
      <c r="BS49" s="25"/>
      <c r="BT49" s="18"/>
      <c r="BU49" s="25"/>
      <c r="BV49" s="18"/>
      <c r="BW49" s="25"/>
      <c r="BX49" s="18"/>
      <c r="BY49" s="25"/>
      <c r="BZ49" s="18"/>
      <c r="CA49" s="25"/>
      <c r="CB49" s="18"/>
      <c r="CC49" s="25"/>
      <c r="CD49" s="18"/>
      <c r="CE49" s="25"/>
      <c r="CF49" s="18"/>
      <c r="CG49" s="25"/>
      <c r="CH49" s="18"/>
      <c r="CI49" s="25"/>
      <c r="CJ49" s="18"/>
      <c r="CK49" s="25"/>
      <c r="CL49" s="18"/>
      <c r="CM49" s="25"/>
      <c r="CN49" s="18"/>
      <c r="CO49" s="25"/>
      <c r="CP49" s="18"/>
      <c r="CQ49" s="25"/>
      <c r="CR49" s="18"/>
      <c r="CS49" s="25"/>
      <c r="CT49" s="18"/>
      <c r="CU49" s="25"/>
      <c r="CV49" s="18"/>
      <c r="CW49" s="25"/>
      <c r="CX49" s="18"/>
      <c r="CY49" s="25"/>
      <c r="CZ49" s="18"/>
      <c r="DA49" s="25"/>
      <c r="DB49" s="18"/>
      <c r="DC49" s="25"/>
      <c r="DD49" s="18"/>
      <c r="DE49" s="25"/>
      <c r="DF49" s="18"/>
      <c r="DG49" s="25"/>
      <c r="DH49" s="18"/>
      <c r="DI49" s="25"/>
      <c r="DJ49" s="18"/>
      <c r="DK49" s="25"/>
      <c r="DL49" s="18"/>
      <c r="DM49" s="25"/>
      <c r="DN49" s="18"/>
      <c r="DO49" s="25"/>
      <c r="DP49" s="18"/>
      <c r="DQ49" s="25"/>
      <c r="DR49" s="18"/>
      <c r="DS49" s="25"/>
      <c r="DT49" s="18"/>
      <c r="DU49" s="25"/>
      <c r="DV49" s="18"/>
      <c r="DW49" s="25"/>
      <c r="DX49" s="18"/>
      <c r="DY49" s="25"/>
      <c r="DZ49" s="18"/>
      <c r="EA49" s="25"/>
      <c r="EB49" s="18"/>
      <c r="EC49" s="25"/>
      <c r="ED49" s="18"/>
      <c r="EE49" s="25"/>
      <c r="EF49" s="18"/>
      <c r="EG49" s="25"/>
      <c r="EH49" s="18"/>
      <c r="EI49" s="25"/>
      <c r="EJ49" s="18"/>
      <c r="EK49" s="25"/>
      <c r="EL49" s="18"/>
      <c r="EM49" s="25"/>
      <c r="EN49" s="18"/>
      <c r="EO49" s="25"/>
      <c r="EP49" s="18"/>
      <c r="EQ49" s="25"/>
      <c r="ER49" s="18"/>
      <c r="ES49" s="25"/>
      <c r="ET49" s="18"/>
      <c r="EU49" s="25"/>
      <c r="EV49" s="18"/>
      <c r="EW49" s="25"/>
      <c r="EX49" s="18"/>
      <c r="EY49" s="25"/>
      <c r="EZ49" s="18"/>
      <c r="FA49" s="25"/>
      <c r="FB49" s="18"/>
      <c r="FC49" s="25"/>
    </row>
    <row r="50" spans="2:159" ht="13.5" thickBot="1" x14ac:dyDescent="0.25">
      <c r="B50" s="18"/>
      <c r="D50" s="18"/>
      <c r="F50" s="18"/>
      <c r="H50" s="18"/>
      <c r="J50" s="18"/>
      <c r="L50" s="18"/>
      <c r="N50" s="18"/>
      <c r="P50" s="18"/>
      <c r="R50" s="18"/>
      <c r="T50" s="18"/>
      <c r="V50" s="18"/>
      <c r="X50" s="18"/>
      <c r="Z50" s="26">
        <f>SUM(Z48:Z49)</f>
        <v>144474558.80000001</v>
      </c>
      <c r="AB50" s="18"/>
      <c r="AD50" s="18" t="e">
        <f>AD48-AD19</f>
        <v>#REF!</v>
      </c>
      <c r="AF50" s="18" t="e">
        <f>AF48-AF19</f>
        <v>#REF!</v>
      </c>
      <c r="AH50" s="18">
        <f>AH48-AH19</f>
        <v>7643447.7984087765</v>
      </c>
      <c r="AJ50" s="18">
        <f>AJ48-AJ19</f>
        <v>6672937.4184087664</v>
      </c>
      <c r="AL50" s="18">
        <f>AL48-AL19</f>
        <v>-24848976.171591222</v>
      </c>
      <c r="AN50" s="18">
        <f>AN48-AN19</f>
        <v>-11732262.201591194</v>
      </c>
      <c r="AP50" s="18"/>
      <c r="AR50" s="18"/>
      <c r="AS50" s="25">
        <f>AS48-AS49</f>
        <v>28719105.512260348</v>
      </c>
      <c r="AT50" s="18"/>
      <c r="AU50" s="25">
        <f>AU48-AU49</f>
        <v>27190559.07559368</v>
      </c>
      <c r="AV50" s="18"/>
      <c r="AW50" s="25">
        <f>AW48-AW49</f>
        <v>27190559.07559368</v>
      </c>
      <c r="AX50" s="18"/>
      <c r="AY50" s="25">
        <f>AY48-AY49</f>
        <v>27190559.07559368</v>
      </c>
      <c r="AZ50" s="18"/>
      <c r="BA50" s="25">
        <f>BA48-BA49</f>
        <v>27190559.07559368</v>
      </c>
      <c r="BB50" s="18"/>
      <c r="BC50" s="25">
        <f>BC48-BC49</f>
        <v>27190559.07559368</v>
      </c>
      <c r="BD50" s="18"/>
      <c r="BE50" s="25">
        <f>BE48-BE49</f>
        <v>27190559.07559368</v>
      </c>
      <c r="BF50" s="18"/>
      <c r="BG50" s="25"/>
      <c r="BH50" s="18"/>
      <c r="BI50" s="25"/>
      <c r="BJ50" s="18"/>
      <c r="BK50" s="25"/>
      <c r="BL50" s="18"/>
      <c r="BM50" s="25"/>
      <c r="BN50" s="18"/>
      <c r="BO50" s="25"/>
      <c r="BP50" s="18"/>
      <c r="BQ50" s="25"/>
      <c r="BR50" s="18"/>
      <c r="BS50" s="25"/>
      <c r="BT50" s="18"/>
      <c r="BU50" s="25"/>
      <c r="BV50" s="18"/>
      <c r="BW50" s="25"/>
      <c r="BX50" s="18"/>
      <c r="BY50" s="25"/>
      <c r="BZ50" s="18"/>
      <c r="CA50" s="25"/>
      <c r="CB50" s="18"/>
      <c r="CC50" s="25"/>
      <c r="CD50" s="18"/>
      <c r="CE50" s="25"/>
      <c r="CF50" s="18"/>
      <c r="CG50" s="25"/>
      <c r="CH50" s="18"/>
      <c r="CI50" s="25"/>
      <c r="CJ50" s="18"/>
      <c r="CK50" s="25"/>
      <c r="CL50" s="18"/>
      <c r="CM50" s="25"/>
      <c r="CN50" s="18"/>
      <c r="CO50" s="25"/>
      <c r="CP50" s="18"/>
      <c r="CQ50" s="25"/>
      <c r="CR50" s="18"/>
      <c r="CS50" s="25"/>
      <c r="CT50" s="18"/>
      <c r="CU50" s="25"/>
      <c r="CV50" s="18"/>
      <c r="CW50" s="25"/>
      <c r="CX50" s="18"/>
      <c r="CY50" s="25"/>
      <c r="CZ50" s="18"/>
      <c r="DA50" s="25"/>
      <c r="DB50" s="18"/>
      <c r="DC50" s="25"/>
      <c r="DD50" s="18"/>
      <c r="DE50" s="25"/>
      <c r="DF50" s="18"/>
      <c r="DG50" s="25"/>
      <c r="DH50" s="18"/>
      <c r="DI50" s="25"/>
      <c r="DJ50" s="18"/>
      <c r="DK50" s="25"/>
      <c r="DL50" s="18"/>
      <c r="DM50" s="25"/>
      <c r="DN50" s="18"/>
      <c r="DO50" s="25"/>
      <c r="DP50" s="18"/>
      <c r="DQ50" s="25"/>
      <c r="DR50" s="18"/>
      <c r="DS50" s="25"/>
      <c r="DT50" s="18"/>
      <c r="DU50" s="25"/>
      <c r="DV50" s="18"/>
      <c r="DW50" s="25"/>
      <c r="DX50" s="18"/>
      <c r="DY50" s="25"/>
      <c r="DZ50" s="18"/>
      <c r="EA50" s="25"/>
      <c r="EB50" s="18"/>
      <c r="EC50" s="25"/>
      <c r="ED50" s="18"/>
      <c r="EE50" s="25"/>
      <c r="EF50" s="18"/>
      <c r="EG50" s="25"/>
      <c r="EH50" s="18"/>
      <c r="EI50" s="25"/>
      <c r="EJ50" s="18"/>
      <c r="EK50" s="25"/>
      <c r="EL50" s="18"/>
      <c r="EM50" s="25"/>
      <c r="EN50" s="18"/>
      <c r="EO50" s="25"/>
      <c r="EP50" s="18"/>
      <c r="EQ50" s="25"/>
      <c r="ER50" s="18"/>
      <c r="ES50" s="25"/>
      <c r="ET50" s="18"/>
      <c r="EU50" s="25"/>
      <c r="EV50" s="18"/>
      <c r="EW50" s="25"/>
      <c r="EX50" s="18"/>
      <c r="EY50" s="25"/>
      <c r="EZ50" s="18"/>
      <c r="FA50" s="25"/>
      <c r="FB50" s="18"/>
      <c r="FC50" s="25"/>
    </row>
    <row r="51" spans="2:159" ht="13.5" thickTop="1" x14ac:dyDescent="0.2">
      <c r="B51" s="18"/>
      <c r="D51" s="18"/>
      <c r="F51" s="18"/>
      <c r="H51" s="18"/>
      <c r="J51" s="18"/>
      <c r="L51" s="18"/>
      <c r="N51" s="18"/>
      <c r="P51" s="18"/>
      <c r="R51" s="18"/>
      <c r="T51" s="18"/>
      <c r="V51" s="18"/>
      <c r="X51" s="18"/>
      <c r="Z51" s="18"/>
      <c r="AB51" s="18"/>
      <c r="AD51" s="18"/>
      <c r="AF51" s="18"/>
      <c r="AH51" s="18"/>
      <c r="AJ51" s="18"/>
      <c r="AL51" s="18"/>
      <c r="AN51" s="18"/>
      <c r="AP51" s="18"/>
      <c r="AR51" s="18"/>
      <c r="AS51" s="25"/>
      <c r="AT51" s="18"/>
      <c r="AU51" s="25"/>
      <c r="AV51" s="18"/>
      <c r="AW51" s="25"/>
      <c r="AX51" s="18"/>
      <c r="AY51" s="25"/>
      <c r="AZ51" s="18"/>
      <c r="BA51" s="25"/>
      <c r="BB51" s="18"/>
      <c r="BC51" s="25"/>
      <c r="BD51" s="18"/>
      <c r="BE51" s="25"/>
      <c r="BF51" s="18"/>
      <c r="BG51" s="25"/>
      <c r="BH51" s="18"/>
      <c r="BI51" s="25"/>
      <c r="BJ51" s="18"/>
      <c r="BK51" s="25"/>
      <c r="BL51" s="18"/>
      <c r="BM51" s="25"/>
      <c r="BN51" s="18"/>
      <c r="BO51" s="25"/>
      <c r="BP51" s="18"/>
      <c r="BQ51" s="25"/>
      <c r="BR51" s="18"/>
      <c r="BS51" s="25"/>
      <c r="BT51" s="18"/>
      <c r="BU51" s="25"/>
      <c r="BV51" s="18"/>
      <c r="BW51" s="25"/>
      <c r="BX51" s="18"/>
      <c r="BY51" s="25"/>
      <c r="BZ51" s="18"/>
      <c r="CA51" s="25"/>
      <c r="CB51" s="18"/>
      <c r="CC51" s="25"/>
      <c r="CD51" s="18"/>
      <c r="CE51" s="25"/>
      <c r="CF51" s="18"/>
      <c r="CG51" s="25"/>
      <c r="CH51" s="18"/>
      <c r="CI51" s="25"/>
      <c r="CJ51" s="18"/>
      <c r="CK51" s="25"/>
      <c r="CL51" s="18"/>
      <c r="CM51" s="25"/>
      <c r="CN51" s="18"/>
      <c r="CO51" s="25"/>
      <c r="CP51" s="18"/>
      <c r="CQ51" s="25"/>
      <c r="CR51" s="18"/>
      <c r="CS51" s="25"/>
      <c r="CT51" s="18"/>
      <c r="CU51" s="25"/>
      <c r="CV51" s="18"/>
      <c r="CW51" s="25"/>
      <c r="CX51" s="18"/>
      <c r="CY51" s="25"/>
      <c r="CZ51" s="18"/>
      <c r="DA51" s="25"/>
      <c r="DB51" s="18"/>
      <c r="DC51" s="25"/>
      <c r="DD51" s="18"/>
      <c r="DE51" s="25"/>
      <c r="DF51" s="18"/>
      <c r="DG51" s="25"/>
      <c r="DH51" s="18"/>
      <c r="DI51" s="25"/>
      <c r="DJ51" s="18"/>
      <c r="DK51" s="25"/>
      <c r="DL51" s="18"/>
      <c r="DM51" s="25"/>
      <c r="DN51" s="18"/>
      <c r="DO51" s="25"/>
      <c r="DP51" s="18"/>
      <c r="DQ51" s="25"/>
      <c r="DR51" s="18"/>
      <c r="DS51" s="25"/>
      <c r="DT51" s="18"/>
      <c r="DU51" s="25"/>
      <c r="DV51" s="18"/>
      <c r="DW51" s="25"/>
      <c r="DX51" s="18"/>
      <c r="DY51" s="25"/>
      <c r="DZ51" s="18"/>
      <c r="EA51" s="25"/>
      <c r="EB51" s="18"/>
      <c r="EC51" s="25"/>
      <c r="ED51" s="18"/>
      <c r="EE51" s="25"/>
      <c r="EF51" s="18"/>
      <c r="EG51" s="25"/>
      <c r="EH51" s="18"/>
      <c r="EI51" s="25"/>
      <c r="EJ51" s="18"/>
      <c r="EK51" s="25"/>
      <c r="EL51" s="18"/>
      <c r="EM51" s="25"/>
      <c r="EN51" s="18"/>
      <c r="EO51" s="25"/>
      <c r="EP51" s="18"/>
      <c r="EQ51" s="25"/>
      <c r="ER51" s="18"/>
      <c r="ES51" s="25"/>
      <c r="ET51" s="18"/>
      <c r="EU51" s="25"/>
      <c r="EV51" s="18"/>
      <c r="EW51" s="25"/>
      <c r="EX51" s="18"/>
      <c r="EY51" s="25"/>
      <c r="EZ51" s="18"/>
      <c r="FA51" s="25"/>
      <c r="FB51" s="18"/>
      <c r="FC51" s="25"/>
    </row>
    <row r="52" spans="2:159" x14ac:dyDescent="0.2">
      <c r="B52" s="27"/>
      <c r="D52" s="27"/>
      <c r="F52" s="27"/>
      <c r="H52" s="27"/>
      <c r="J52" s="27"/>
      <c r="L52" s="27"/>
      <c r="N52" s="27"/>
      <c r="P52" s="27"/>
      <c r="R52" s="27"/>
      <c r="T52" s="27"/>
      <c r="V52" s="27"/>
      <c r="X52" s="27"/>
      <c r="Z52" s="27"/>
      <c r="AB52" s="27"/>
      <c r="AD52" s="27"/>
      <c r="AF52" s="27"/>
      <c r="AH52" s="27"/>
      <c r="AJ52" s="27"/>
      <c r="AL52" s="27"/>
      <c r="AN52" s="27"/>
      <c r="AP52" s="27"/>
      <c r="AR52" s="28"/>
      <c r="AS52" s="25"/>
      <c r="AT52" s="28"/>
      <c r="AU52" s="25"/>
      <c r="AV52" s="28"/>
      <c r="AW52" s="25"/>
      <c r="AX52" s="28"/>
      <c r="AY52" s="25"/>
      <c r="AZ52" s="28"/>
      <c r="BA52" s="25"/>
      <c r="BB52" s="28"/>
      <c r="BC52" s="25"/>
      <c r="BD52" s="28"/>
      <c r="BE52" s="25"/>
      <c r="BF52" s="28"/>
      <c r="BG52" s="25"/>
      <c r="BH52" s="28"/>
      <c r="BI52" s="25"/>
      <c r="BJ52" s="28"/>
      <c r="BK52" s="25"/>
      <c r="BL52" s="28"/>
      <c r="BM52" s="25"/>
      <c r="BN52" s="28"/>
      <c r="BO52" s="25"/>
      <c r="BP52" s="28"/>
      <c r="BQ52" s="25"/>
      <c r="BR52" s="28"/>
      <c r="BS52" s="25"/>
      <c r="BT52" s="28"/>
      <c r="BU52" s="25"/>
      <c r="BV52" s="28"/>
      <c r="BW52" s="25"/>
      <c r="BX52" s="28"/>
      <c r="BY52" s="25"/>
      <c r="BZ52" s="28"/>
      <c r="CA52" s="25"/>
      <c r="CB52" s="28"/>
      <c r="CC52" s="25"/>
      <c r="CD52" s="28"/>
      <c r="CE52" s="25"/>
      <c r="CF52" s="28"/>
      <c r="CG52" s="25"/>
      <c r="CH52" s="28"/>
      <c r="CI52" s="25"/>
      <c r="CJ52" s="28"/>
      <c r="CK52" s="25"/>
      <c r="CL52" s="28"/>
      <c r="CM52" s="25"/>
      <c r="CN52" s="28"/>
      <c r="CO52" s="25"/>
      <c r="CP52" s="28"/>
      <c r="CQ52" s="25"/>
      <c r="CR52" s="28"/>
      <c r="CS52" s="25"/>
      <c r="CT52" s="28"/>
      <c r="CU52" s="25"/>
      <c r="CV52" s="28"/>
      <c r="CW52" s="25"/>
      <c r="CX52" s="28"/>
      <c r="CY52" s="25"/>
      <c r="CZ52" s="28"/>
      <c r="DA52" s="25"/>
      <c r="DB52" s="28"/>
      <c r="DC52" s="25"/>
      <c r="DD52" s="28"/>
      <c r="DE52" s="25"/>
      <c r="DF52" s="28"/>
      <c r="DG52" s="25"/>
      <c r="DH52" s="28"/>
      <c r="DI52" s="25"/>
      <c r="DJ52" s="28"/>
      <c r="DK52" s="25"/>
      <c r="DL52" s="28"/>
      <c r="DM52" s="25"/>
      <c r="DN52" s="28"/>
      <c r="DO52" s="25"/>
      <c r="DP52" s="28"/>
      <c r="DQ52" s="25"/>
      <c r="DR52" s="28"/>
      <c r="DS52" s="25"/>
      <c r="DT52" s="28"/>
      <c r="DU52" s="25"/>
      <c r="DV52" s="28"/>
      <c r="DW52" s="25"/>
      <c r="DX52" s="28"/>
      <c r="DY52" s="25"/>
      <c r="DZ52" s="28"/>
      <c r="EA52" s="25"/>
      <c r="EB52" s="28"/>
      <c r="EC52" s="25"/>
      <c r="ED52" s="28"/>
      <c r="EE52" s="25"/>
      <c r="EF52" s="28"/>
      <c r="EG52" s="25"/>
      <c r="EH52" s="28"/>
      <c r="EI52" s="25"/>
      <c r="EJ52" s="28"/>
      <c r="EK52" s="25"/>
      <c r="EL52" s="28"/>
      <c r="EM52" s="25"/>
      <c r="EN52" s="28"/>
      <c r="EO52" s="25"/>
      <c r="EP52" s="28"/>
      <c r="EQ52" s="25"/>
      <c r="ER52" s="28"/>
      <c r="ES52" s="25"/>
      <c r="ET52" s="28"/>
      <c r="EU52" s="25"/>
      <c r="EV52" s="28"/>
      <c r="EW52" s="25"/>
      <c r="EX52" s="28"/>
      <c r="EY52" s="25"/>
      <c r="EZ52" s="28"/>
      <c r="FA52" s="25"/>
      <c r="FB52" s="28"/>
      <c r="FC52" s="25"/>
    </row>
    <row r="53" spans="2:159" x14ac:dyDescent="0.2">
      <c r="AR53" s="29"/>
      <c r="AS53" s="25"/>
      <c r="AT53" s="29"/>
      <c r="AU53" s="25"/>
      <c r="AV53" s="29"/>
      <c r="AW53" s="25"/>
      <c r="AX53" s="29"/>
      <c r="AY53" s="25"/>
      <c r="AZ53" s="29"/>
      <c r="BA53" s="25"/>
      <c r="BB53" s="29"/>
      <c r="BC53" s="25"/>
      <c r="BD53" s="29"/>
      <c r="BE53" s="25"/>
      <c r="BF53" s="29"/>
      <c r="BG53" s="25"/>
      <c r="BH53" s="29"/>
      <c r="BI53" s="25"/>
      <c r="BJ53" s="29"/>
      <c r="BK53" s="25"/>
      <c r="BL53" s="29"/>
      <c r="BM53" s="25"/>
      <c r="BN53" s="29"/>
      <c r="BO53" s="25"/>
      <c r="BP53" s="29"/>
      <c r="BQ53" s="25"/>
      <c r="BR53" s="29"/>
      <c r="BS53" s="25"/>
      <c r="BT53" s="29"/>
      <c r="BU53" s="25"/>
      <c r="BV53" s="29"/>
      <c r="BW53" s="25"/>
      <c r="BX53" s="29"/>
      <c r="BY53" s="25"/>
      <c r="BZ53" s="29"/>
      <c r="CA53" s="25"/>
      <c r="CB53" s="29"/>
      <c r="CC53" s="25"/>
      <c r="CD53" s="29"/>
      <c r="CE53" s="25"/>
      <c r="CF53" s="29"/>
      <c r="CG53" s="25"/>
      <c r="CH53" s="29"/>
      <c r="CI53" s="25"/>
      <c r="CJ53" s="29"/>
      <c r="CK53" s="25"/>
      <c r="CL53" s="29"/>
      <c r="CM53" s="25"/>
      <c r="CN53" s="29"/>
      <c r="CO53" s="25"/>
      <c r="CP53" s="29"/>
      <c r="CQ53" s="25"/>
      <c r="CR53" s="29"/>
      <c r="CS53" s="25"/>
      <c r="CT53" s="29"/>
      <c r="CU53" s="25"/>
      <c r="CV53" s="29"/>
      <c r="CW53" s="25"/>
      <c r="CX53" s="29"/>
      <c r="CY53" s="25"/>
      <c r="CZ53" s="29"/>
      <c r="DA53" s="25"/>
      <c r="DB53" s="29"/>
      <c r="DC53" s="25"/>
      <c r="DD53" s="29"/>
      <c r="DE53" s="25"/>
      <c r="DF53" s="29"/>
      <c r="DG53" s="25"/>
      <c r="DH53" s="29"/>
      <c r="DI53" s="25"/>
      <c r="DJ53" s="29"/>
      <c r="DK53" s="25"/>
      <c r="DL53" s="29"/>
      <c r="DM53" s="25"/>
      <c r="DN53" s="29"/>
      <c r="DO53" s="25"/>
      <c r="DP53" s="29"/>
      <c r="DQ53" s="25"/>
      <c r="DR53" s="29"/>
      <c r="DS53" s="25"/>
      <c r="DT53" s="29"/>
      <c r="DU53" s="25"/>
      <c r="DV53" s="29"/>
      <c r="DW53" s="25"/>
      <c r="DX53" s="29"/>
      <c r="DY53" s="25"/>
      <c r="DZ53" s="29"/>
      <c r="EA53" s="25"/>
      <c r="EB53" s="29"/>
      <c r="EC53" s="25"/>
      <c r="ED53" s="29"/>
      <c r="EE53" s="25"/>
      <c r="EF53" s="29"/>
      <c r="EG53" s="25"/>
      <c r="EH53" s="29"/>
      <c r="EI53" s="25"/>
      <c r="EJ53" s="29"/>
      <c r="EK53" s="25"/>
      <c r="EL53" s="29"/>
      <c r="EM53" s="25"/>
      <c r="EN53" s="29"/>
      <c r="EO53" s="25"/>
      <c r="EP53" s="29"/>
      <c r="EQ53" s="30"/>
      <c r="ER53" s="29"/>
      <c r="ES53" s="30"/>
      <c r="ET53" s="29"/>
      <c r="EU53" s="30"/>
      <c r="EV53" s="29"/>
      <c r="EW53" s="30"/>
      <c r="EX53" s="29"/>
      <c r="EY53" s="30"/>
      <c r="EZ53" s="29"/>
      <c r="FA53" s="30"/>
      <c r="FB53" s="29"/>
      <c r="FC53" s="25"/>
    </row>
    <row r="54" spans="2:159" ht="13.5" thickBot="1" x14ac:dyDescent="0.25">
      <c r="AN54" s="31">
        <v>143451551.68000001</v>
      </c>
      <c r="AP54" s="31"/>
      <c r="AR54" s="32"/>
      <c r="AS54" s="25"/>
      <c r="AT54" s="32"/>
      <c r="AU54" s="25"/>
      <c r="AV54" s="32"/>
      <c r="AW54" s="25"/>
      <c r="AX54" s="32"/>
      <c r="AY54" s="25"/>
      <c r="AZ54" s="32"/>
      <c r="BA54" s="25"/>
      <c r="BB54" s="32"/>
      <c r="BC54" s="25"/>
      <c r="BD54" s="32"/>
      <c r="BE54" s="25"/>
      <c r="BF54" s="32"/>
      <c r="BG54" s="25"/>
      <c r="BH54" s="32"/>
      <c r="BI54" s="25"/>
      <c r="BJ54" s="32"/>
      <c r="BK54" s="25"/>
      <c r="BL54" s="32"/>
      <c r="BM54" s="25"/>
      <c r="BN54" s="32"/>
      <c r="BO54" s="25"/>
      <c r="BP54" s="32"/>
      <c r="BQ54" s="25"/>
      <c r="BR54" s="32"/>
      <c r="BS54" s="25"/>
      <c r="BT54" s="32"/>
      <c r="BU54" s="25"/>
      <c r="BV54" s="32"/>
      <c r="BW54" s="25"/>
      <c r="BX54" s="32"/>
      <c r="BY54" s="25"/>
      <c r="BZ54" s="32"/>
      <c r="CA54" s="25"/>
      <c r="CB54" s="32"/>
      <c r="CC54" s="25"/>
      <c r="CD54" s="32"/>
      <c r="CE54" s="25"/>
      <c r="CF54" s="32"/>
      <c r="CG54" s="25"/>
      <c r="CH54" s="32"/>
      <c r="CI54" s="25"/>
      <c r="CJ54" s="32"/>
      <c r="CK54" s="25"/>
      <c r="CL54" s="32"/>
      <c r="CM54" s="25"/>
      <c r="CN54" s="32"/>
      <c r="CO54" s="25"/>
      <c r="CP54" s="32"/>
      <c r="CQ54" s="25"/>
      <c r="CR54" s="32"/>
      <c r="CS54" s="25"/>
      <c r="CT54" s="32"/>
      <c r="CU54" s="25"/>
      <c r="CV54" s="32"/>
      <c r="CW54" s="25"/>
      <c r="CX54" s="32"/>
      <c r="CY54" s="25"/>
      <c r="CZ54" s="32"/>
      <c r="DA54" s="25"/>
      <c r="DB54" s="32"/>
      <c r="DC54" s="25"/>
      <c r="DD54" s="32"/>
      <c r="DE54" s="25"/>
      <c r="DF54" s="32"/>
      <c r="DG54" s="25"/>
      <c r="DH54" s="32"/>
      <c r="DI54" s="25"/>
      <c r="DJ54" s="32"/>
      <c r="DK54" s="25"/>
      <c r="DL54" s="32"/>
      <c r="DM54" s="25"/>
      <c r="DN54" s="32"/>
      <c r="DO54" s="25"/>
      <c r="DP54" s="32"/>
      <c r="DQ54" s="25"/>
      <c r="DR54" s="32"/>
      <c r="DS54" s="25"/>
      <c r="DT54" s="32"/>
      <c r="DU54" s="25"/>
      <c r="DV54" s="32"/>
      <c r="DW54" s="25"/>
      <c r="DX54" s="32"/>
      <c r="DY54" s="25"/>
      <c r="DZ54" s="32"/>
      <c r="EA54" s="25"/>
      <c r="EB54" s="32"/>
      <c r="EC54" s="25"/>
      <c r="ED54" s="32"/>
      <c r="EE54" s="25"/>
      <c r="EF54" s="32"/>
      <c r="EG54" s="25"/>
      <c r="EH54" s="32"/>
      <c r="EI54" s="25"/>
      <c r="EJ54" s="32"/>
      <c r="EK54" s="25"/>
      <c r="EL54" s="32"/>
      <c r="EM54" s="25"/>
      <c r="EN54" s="32"/>
      <c r="EO54" s="25"/>
      <c r="EP54" s="33"/>
      <c r="EQ54" s="30"/>
      <c r="ER54" s="33"/>
      <c r="ES54" s="30"/>
      <c r="ET54" s="33"/>
      <c r="EU54" s="30"/>
      <c r="EV54" s="33"/>
      <c r="EW54" s="30"/>
      <c r="EX54" s="33"/>
      <c r="EY54" s="30"/>
      <c r="EZ54" s="33"/>
      <c r="FA54" s="30"/>
      <c r="FB54" s="33"/>
      <c r="FC54" s="25"/>
    </row>
    <row r="55" spans="2:159" ht="13.5" thickTop="1" x14ac:dyDescent="0.2">
      <c r="EQ55" s="34"/>
      <c r="ES55" s="34"/>
      <c r="EU55" s="34"/>
      <c r="EW55" s="34"/>
      <c r="EY55" s="34"/>
      <c r="FA55" s="34"/>
    </row>
    <row r="56" spans="2:159" x14ac:dyDescent="0.2">
      <c r="EQ56" s="34"/>
      <c r="ES56" s="34"/>
      <c r="EU56" s="34"/>
      <c r="EW56" s="34"/>
      <c r="EY56" s="34"/>
      <c r="FA56" s="34"/>
    </row>
    <row r="57" spans="2:159" x14ac:dyDescent="0.2">
      <c r="BH57" s="35">
        <v>146116572.57666665</v>
      </c>
      <c r="BJ57" s="35">
        <v>168580883.39999998</v>
      </c>
      <c r="BL57" s="35">
        <v>161043923.94333333</v>
      </c>
      <c r="BN57" s="35">
        <v>161043923.94333333</v>
      </c>
      <c r="BP57" s="35">
        <f>213789668.91-30000000</f>
        <v>183789668.91</v>
      </c>
      <c r="BR57" s="35">
        <v>183955811.77000004</v>
      </c>
      <c r="BT57" s="35">
        <v>133594039.72</v>
      </c>
      <c r="BV57" s="35">
        <v>114092768.75</v>
      </c>
      <c r="BX57" s="35">
        <v>114092768.75</v>
      </c>
      <c r="BZ57" s="35">
        <v>160817736.31266668</v>
      </c>
      <c r="CB57" s="35">
        <v>124935480.75200002</v>
      </c>
      <c r="CD57" s="35">
        <v>124935480.75200002</v>
      </c>
      <c r="CF57" s="35">
        <v>124935480.75200002</v>
      </c>
      <c r="CH57" s="35">
        <v>124935480.75200002</v>
      </c>
      <c r="CJ57" s="35">
        <v>124935480.75200002</v>
      </c>
      <c r="CL57" s="35">
        <v>124935480.75200002</v>
      </c>
      <c r="CN57" s="35">
        <v>124935480.75200002</v>
      </c>
      <c r="CP57" s="35">
        <v>124935480.75200002</v>
      </c>
      <c r="CR57" s="35">
        <v>124935480.75200002</v>
      </c>
      <c r="CT57" s="35">
        <v>124935480.75200002</v>
      </c>
      <c r="CV57" s="35">
        <v>124935480.75200002</v>
      </c>
      <c r="CX57" s="35">
        <v>124935480.75200002</v>
      </c>
      <c r="CZ57" s="35">
        <v>124935480.75200002</v>
      </c>
      <c r="DB57" s="35">
        <v>124935480.75200002</v>
      </c>
      <c r="DD57" s="35">
        <v>124935480.75200002</v>
      </c>
      <c r="DF57" s="35">
        <v>124935480.75200002</v>
      </c>
      <c r="DH57" s="35">
        <v>124935480.75200002</v>
      </c>
      <c r="DJ57" s="35">
        <v>124935480.75200002</v>
      </c>
      <c r="DL57" s="35">
        <v>124935480.75200002</v>
      </c>
      <c r="DN57" s="35">
        <v>124935480.75200002</v>
      </c>
      <c r="DP57" s="35">
        <v>124935480.75200002</v>
      </c>
      <c r="DR57" s="35">
        <v>124935480.75200002</v>
      </c>
      <c r="DT57" s="35">
        <v>124935480.75200002</v>
      </c>
      <c r="DV57" s="35">
        <v>124935480.75200002</v>
      </c>
      <c r="DX57" s="35">
        <v>124935480.75200002</v>
      </c>
      <c r="DZ57" s="35">
        <v>124935480.75200002</v>
      </c>
      <c r="EB57" s="35">
        <v>124935480.75200002</v>
      </c>
      <c r="ED57" s="35">
        <v>124935480.75200002</v>
      </c>
      <c r="EF57" s="35">
        <v>124935480.75200002</v>
      </c>
      <c r="EH57" s="35">
        <v>124935480.75200002</v>
      </c>
      <c r="EJ57" s="35">
        <v>124935480.75200002</v>
      </c>
      <c r="EL57" s="35">
        <v>124935480.75200002</v>
      </c>
      <c r="EN57" s="35">
        <v>124935480.75200002</v>
      </c>
      <c r="EP57" s="36"/>
      <c r="EQ57" s="34"/>
      <c r="ER57" s="36"/>
      <c r="ES57" s="34"/>
      <c r="ET57" s="36"/>
      <c r="EU57" s="34"/>
      <c r="EV57" s="36"/>
      <c r="EW57" s="34"/>
      <c r="EX57" s="36"/>
      <c r="EY57" s="34"/>
      <c r="EZ57" s="36"/>
      <c r="FA57" s="34"/>
      <c r="FB57" s="36"/>
    </row>
    <row r="58" spans="2:159" x14ac:dyDescent="0.2">
      <c r="BT58" s="2">
        <v>20000000</v>
      </c>
      <c r="BV58" s="2">
        <v>20000000</v>
      </c>
      <c r="BX58" s="2">
        <v>20000000</v>
      </c>
      <c r="EQ58" s="34"/>
      <c r="ES58" s="34"/>
      <c r="EU58" s="34"/>
      <c r="EW58" s="34"/>
      <c r="EY58" s="34"/>
      <c r="FA58" s="34"/>
    </row>
    <row r="59" spans="2:159" x14ac:dyDescent="0.2">
      <c r="BT59" s="27">
        <f>SUM(BT57:BT58)</f>
        <v>153594039.72</v>
      </c>
      <c r="BV59" s="27">
        <f>SUM(BV57:BV58)</f>
        <v>134092768.75</v>
      </c>
      <c r="BX59" s="27">
        <f>SUM(BX57:BX58)</f>
        <v>134092768.75</v>
      </c>
      <c r="BZ59" s="27"/>
      <c r="CB59" s="27"/>
      <c r="CD59" s="27"/>
      <c r="CF59" s="27">
        <v>144256755.19666669</v>
      </c>
      <c r="CH59" s="27">
        <v>163387566.23400003</v>
      </c>
      <c r="CJ59" s="27">
        <v>169562940.66333336</v>
      </c>
      <c r="CL59" s="27">
        <v>146671173.81666666</v>
      </c>
      <c r="CN59" s="27">
        <v>132561316.54800001</v>
      </c>
      <c r="CP59" s="27">
        <v>111219798.45933335</v>
      </c>
      <c r="CR59" s="27">
        <v>117912204.69266668</v>
      </c>
      <c r="CT59" s="27">
        <v>96246815.730000004</v>
      </c>
      <c r="CV59" s="37">
        <v>118875941.11199999</v>
      </c>
      <c r="CX59" s="37">
        <v>118875941.11199999</v>
      </c>
      <c r="CZ59" s="37">
        <v>118875941.11199999</v>
      </c>
      <c r="DB59" s="37">
        <v>118875941.11199999</v>
      </c>
      <c r="DD59" s="37">
        <v>122447225.36999999</v>
      </c>
      <c r="DF59" s="37">
        <v>122447225.36999999</v>
      </c>
      <c r="DH59" s="37">
        <v>146980370.47</v>
      </c>
      <c r="DJ59" s="37">
        <v>147321923.87600002</v>
      </c>
      <c r="DL59" s="37">
        <v>147321923.87600002</v>
      </c>
      <c r="DN59" s="37">
        <v>147321923.87600002</v>
      </c>
      <c r="DP59" s="37">
        <v>147321923.87600002</v>
      </c>
      <c r="DR59" s="37">
        <v>147321923.87600002</v>
      </c>
      <c r="DT59" s="37">
        <v>147321923.87600002</v>
      </c>
      <c r="DV59" s="37">
        <v>147321923.87600002</v>
      </c>
      <c r="DX59" s="37">
        <v>147321923.87600002</v>
      </c>
      <c r="DZ59" s="37">
        <v>147321923.87600002</v>
      </c>
      <c r="EB59" s="37">
        <v>147321923.87600002</v>
      </c>
      <c r="ED59" s="37">
        <v>147321923.87600002</v>
      </c>
      <c r="EF59" s="37">
        <v>147321923.87600002</v>
      </c>
      <c r="EH59" s="37">
        <v>147321923.87600002</v>
      </c>
      <c r="EJ59" s="37">
        <v>147321923.87600002</v>
      </c>
      <c r="EL59" s="37">
        <v>147321923.87600002</v>
      </c>
      <c r="EN59" s="37">
        <v>147321923.87600002</v>
      </c>
      <c r="EP59" s="36"/>
      <c r="EQ59" s="34"/>
      <c r="ER59" s="36"/>
      <c r="ES59" s="34"/>
      <c r="ET59" s="36"/>
      <c r="EU59" s="34"/>
      <c r="EV59" s="36"/>
      <c r="EW59" s="34"/>
      <c r="EX59" s="36"/>
      <c r="EY59" s="34"/>
      <c r="EZ59" s="36"/>
      <c r="FA59" s="34"/>
      <c r="FB59" s="36"/>
    </row>
    <row r="60" spans="2:159" x14ac:dyDescent="0.2">
      <c r="CF60" s="16">
        <f>CF34</f>
        <v>113015221.32000002</v>
      </c>
      <c r="CH60" s="16">
        <f>CH34</f>
        <v>131843095.59999999</v>
      </c>
      <c r="CJ60" s="16" t="e">
        <f>CJ19</f>
        <v>#REF!</v>
      </c>
      <c r="CL60" s="16"/>
      <c r="CN60" s="16"/>
      <c r="CP60" s="16"/>
      <c r="CR60" s="16"/>
      <c r="CT60" s="16"/>
      <c r="CV60" s="38" t="e">
        <f>CV19</f>
        <v>#REF!</v>
      </c>
      <c r="CX60" s="38" t="e">
        <f>CX19</f>
        <v>#REF!</v>
      </c>
      <c r="CZ60" s="38" t="e">
        <f>CZ19</f>
        <v>#REF!</v>
      </c>
      <c r="DB60" s="38" t="e">
        <f>DB19</f>
        <v>#REF!</v>
      </c>
      <c r="DD60" s="38" t="e">
        <f>DD19</f>
        <v>#REF!</v>
      </c>
      <c r="DF60" s="38" t="e">
        <f>DF19</f>
        <v>#REF!</v>
      </c>
      <c r="DH60" s="38" t="e">
        <f>DH19</f>
        <v>#REF!</v>
      </c>
      <c r="DJ60" s="38" t="e">
        <f>DJ19</f>
        <v>#REF!</v>
      </c>
      <c r="DL60" s="38" t="e">
        <f>DL19</f>
        <v>#REF!</v>
      </c>
      <c r="DN60" s="38" t="e">
        <f>DN19</f>
        <v>#REF!</v>
      </c>
      <c r="DP60" s="38" t="e">
        <f>DP19</f>
        <v>#REF!</v>
      </c>
      <c r="DR60" s="38" t="e">
        <f>DR19</f>
        <v>#REF!</v>
      </c>
      <c r="DT60" s="38" t="e">
        <f>DT19</f>
        <v>#REF!</v>
      </c>
      <c r="DV60" s="38" t="e">
        <f>DV19</f>
        <v>#REF!</v>
      </c>
      <c r="DX60" s="38" t="e">
        <f>DX19</f>
        <v>#REF!</v>
      </c>
      <c r="DZ60" s="38" t="e">
        <f>DZ19</f>
        <v>#REF!</v>
      </c>
      <c r="EB60" s="38" t="e">
        <f>EB19</f>
        <v>#REF!</v>
      </c>
      <c r="ED60" s="38" t="e">
        <f>ED19</f>
        <v>#REF!</v>
      </c>
      <c r="EF60" s="38" t="e">
        <f>EF19</f>
        <v>#REF!</v>
      </c>
      <c r="EH60" s="38" t="e">
        <f>EH19</f>
        <v>#REF!</v>
      </c>
      <c r="EJ60" s="38" t="e">
        <f>EJ19</f>
        <v>#REF!</v>
      </c>
      <c r="EL60" s="38" t="e">
        <f>EL19</f>
        <v>#REF!</v>
      </c>
      <c r="EN60" s="38" t="e">
        <f>EN19</f>
        <v>#REF!</v>
      </c>
      <c r="EP60" s="38"/>
      <c r="EQ60" s="34"/>
      <c r="ER60" s="38"/>
      <c r="ES60" s="34"/>
      <c r="ET60" s="38"/>
      <c r="EU60" s="34"/>
      <c r="EV60" s="38"/>
      <c r="EW60" s="34"/>
      <c r="EX60" s="38"/>
      <c r="EY60" s="34"/>
      <c r="EZ60" s="38"/>
      <c r="FA60" s="34"/>
      <c r="FB60" s="38"/>
    </row>
    <row r="61" spans="2:159" x14ac:dyDescent="0.2">
      <c r="BT61" s="39">
        <f>BT19-BT59</f>
        <v>0</v>
      </c>
      <c r="BV61" s="39" t="e">
        <f>BV19-BV59</f>
        <v>#REF!</v>
      </c>
      <c r="BX61" s="39" t="e">
        <f>BX19-BX59</f>
        <v>#REF!</v>
      </c>
      <c r="BZ61" s="39"/>
      <c r="CB61" s="39"/>
      <c r="CD61" s="39"/>
      <c r="CF61" s="39"/>
      <c r="CH61" s="39"/>
      <c r="CJ61" s="39"/>
      <c r="CL61" s="39" t="e">
        <f>CL59-CL19</f>
        <v>#REF!</v>
      </c>
      <c r="CN61" s="39" t="e">
        <f>CN59-CN19</f>
        <v>#REF!</v>
      </c>
      <c r="CP61" s="39" t="e">
        <f>CP59-CP19</f>
        <v>#REF!</v>
      </c>
      <c r="CR61" s="39" t="e">
        <f>CR59-CR19</f>
        <v>#REF!</v>
      </c>
      <c r="CT61" s="39">
        <v>0</v>
      </c>
      <c r="CV61" s="40" t="e">
        <f>CV59-CV60</f>
        <v>#REF!</v>
      </c>
      <c r="CX61" s="40" t="e">
        <f>CX59-CX60</f>
        <v>#REF!</v>
      </c>
      <c r="CZ61" s="40" t="e">
        <f>CZ59-CZ60</f>
        <v>#REF!</v>
      </c>
      <c r="DB61" s="40" t="e">
        <f>DB59-DB60</f>
        <v>#REF!</v>
      </c>
      <c r="DD61" s="40" t="e">
        <f>DD59-DD60</f>
        <v>#REF!</v>
      </c>
      <c r="DF61" s="40" t="e">
        <f>DF59-DF60</f>
        <v>#REF!</v>
      </c>
      <c r="DH61" s="40" t="e">
        <f>DH59-DH60</f>
        <v>#REF!</v>
      </c>
      <c r="DJ61" s="40" t="e">
        <f>DJ59-DJ60</f>
        <v>#REF!</v>
      </c>
      <c r="DL61" s="40" t="e">
        <f>DL59-DL60</f>
        <v>#REF!</v>
      </c>
      <c r="DN61" s="40" t="e">
        <f>DN59-DN60</f>
        <v>#REF!</v>
      </c>
      <c r="DP61" s="40" t="e">
        <f>DP59-DP60</f>
        <v>#REF!</v>
      </c>
      <c r="DR61" s="40" t="e">
        <f>DR59-DR60</f>
        <v>#REF!</v>
      </c>
      <c r="DT61" s="40" t="e">
        <f>DT59-DT60</f>
        <v>#REF!</v>
      </c>
      <c r="DV61" s="40" t="e">
        <f>DV59-DV60</f>
        <v>#REF!</v>
      </c>
      <c r="DX61" s="40" t="e">
        <f>DX59-DX60</f>
        <v>#REF!</v>
      </c>
      <c r="DZ61" s="40" t="e">
        <f>DZ59-DZ60</f>
        <v>#REF!</v>
      </c>
      <c r="EB61" s="40" t="e">
        <f>EB59-EB60</f>
        <v>#REF!</v>
      </c>
      <c r="ED61" s="40" t="e">
        <f>ED59-ED60</f>
        <v>#REF!</v>
      </c>
      <c r="EF61" s="40" t="e">
        <f>EF59-EF60</f>
        <v>#REF!</v>
      </c>
      <c r="EH61" s="40" t="e">
        <f>EH59-EH60</f>
        <v>#REF!</v>
      </c>
      <c r="EJ61" s="40" t="e">
        <f>EJ59-EJ60</f>
        <v>#REF!</v>
      </c>
      <c r="EL61" s="40" t="e">
        <f>EL59-EL60</f>
        <v>#REF!</v>
      </c>
      <c r="EN61" s="40" t="e">
        <f>EN59-EN60</f>
        <v>#REF!</v>
      </c>
      <c r="EP61" s="40"/>
      <c r="EQ61" s="34"/>
      <c r="ER61" s="40"/>
      <c r="ES61" s="34"/>
      <c r="ET61" s="40"/>
      <c r="EU61" s="34"/>
      <c r="EV61" s="40"/>
      <c r="EW61" s="34"/>
      <c r="EX61" s="40"/>
      <c r="EY61" s="34"/>
      <c r="EZ61" s="40"/>
      <c r="FA61" s="34"/>
      <c r="FB61" s="40"/>
    </row>
    <row r="62" spans="2:159" x14ac:dyDescent="0.2">
      <c r="CF62" s="41">
        <f>CF60-CF59</f>
        <v>-31241533.876666665</v>
      </c>
      <c r="CH62" s="41">
        <f>CH60-CH59</f>
        <v>-31544470.634000033</v>
      </c>
      <c r="CJ62" s="41" t="e">
        <f>CJ60-CJ59</f>
        <v>#REF!</v>
      </c>
      <c r="CL62" s="41"/>
      <c r="CN62" s="41"/>
      <c r="CP62" s="41"/>
      <c r="CR62" s="41"/>
      <c r="CT62" s="41"/>
      <c r="CV62" s="41"/>
      <c r="CX62" s="41"/>
      <c r="CZ62" s="41"/>
      <c r="DB62" s="41"/>
      <c r="DD62" s="41"/>
      <c r="DF62" s="41"/>
      <c r="DH62" s="41"/>
      <c r="DJ62" s="41"/>
      <c r="DL62" s="41"/>
      <c r="DN62" s="41"/>
      <c r="DP62" s="41"/>
      <c r="DR62" s="41"/>
      <c r="DT62" s="41"/>
      <c r="DV62" s="41"/>
      <c r="DX62" s="41"/>
      <c r="DZ62" s="41"/>
      <c r="EB62" s="41"/>
      <c r="ED62" s="41"/>
      <c r="EF62" s="41"/>
      <c r="EH62" s="41"/>
      <c r="EJ62" s="41"/>
      <c r="EL62" s="41"/>
      <c r="EN62" s="41"/>
      <c r="EP62" s="41"/>
      <c r="EQ62" s="34"/>
      <c r="ER62" s="41"/>
      <c r="ES62" s="34"/>
      <c r="ET62" s="41"/>
      <c r="EU62" s="34"/>
      <c r="EV62" s="41"/>
      <c r="EW62" s="34"/>
      <c r="EX62" s="41"/>
      <c r="EY62" s="34"/>
      <c r="EZ62" s="41"/>
      <c r="FA62" s="34"/>
      <c r="FB62" s="41"/>
    </row>
    <row r="63" spans="2:159" x14ac:dyDescent="0.2">
      <c r="EQ63" s="34"/>
      <c r="ES63" s="34"/>
      <c r="EU63" s="34"/>
      <c r="EW63" s="34"/>
      <c r="EY63" s="34"/>
      <c r="FA63" s="34"/>
    </row>
  </sheetData>
  <mergeCells count="158">
    <mergeCell ref="EV3:EW3"/>
    <mergeCell ref="EX3:EY3"/>
    <mergeCell ref="EZ3:FA3"/>
    <mergeCell ref="FB3:FC3"/>
    <mergeCell ref="EJ3:EK3"/>
    <mergeCell ref="EL3:EM3"/>
    <mergeCell ref="EN3:EO3"/>
    <mergeCell ref="EP3:EQ3"/>
    <mergeCell ref="ER3:ES3"/>
    <mergeCell ref="ET3:EU3"/>
    <mergeCell ref="DX3:DY3"/>
    <mergeCell ref="DZ3:EA3"/>
    <mergeCell ref="EB3:EC3"/>
    <mergeCell ref="ED3:EE3"/>
    <mergeCell ref="EF3:EG3"/>
    <mergeCell ref="EH3:EI3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FB2:FC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BV2:BW2"/>
    <mergeCell ref="BX2:BY2"/>
    <mergeCell ref="BZ2:CA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AX2:AY2"/>
    <mergeCell ref="AZ2:BA2"/>
    <mergeCell ref="BB2:BC2"/>
    <mergeCell ref="BD2:BE2"/>
    <mergeCell ref="BF2:BG2"/>
    <mergeCell ref="BH2:BI2"/>
    <mergeCell ref="AL2:AM2"/>
    <mergeCell ref="AN2:AO2"/>
    <mergeCell ref="AP2:AQ2"/>
    <mergeCell ref="AR2:AS2"/>
    <mergeCell ref="AT2:AU2"/>
    <mergeCell ref="AV2:AW2"/>
    <mergeCell ref="Z2:AA2"/>
    <mergeCell ref="AB2:AC2"/>
    <mergeCell ref="AD2:AE2"/>
    <mergeCell ref="AF2:AG2"/>
    <mergeCell ref="AH2:AI2"/>
    <mergeCell ref="AJ2:AK2"/>
    <mergeCell ref="N2:O2"/>
    <mergeCell ref="P2:Q2"/>
    <mergeCell ref="R2:S2"/>
    <mergeCell ref="T2:U2"/>
    <mergeCell ref="V2:W2"/>
    <mergeCell ref="X2:Y2"/>
    <mergeCell ref="B2:C2"/>
    <mergeCell ref="D2:E2"/>
    <mergeCell ref="F2:G2"/>
    <mergeCell ref="H2:I2"/>
    <mergeCell ref="J2:K2"/>
    <mergeCell ref="L2:M2"/>
  </mergeCells>
  <pageMargins left="0.25" right="0.25" top="0.75" bottom="0.75" header="0.3" footer="0.3"/>
  <pageSetup scale="67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Cash and Cash Equivalents</vt:lpstr>
      <vt:lpstr>'Cash and Cash Equivalents'!Print_Area</vt:lpstr>
      <vt:lpstr>'Cash and Cash Equivalents'!Print_Titles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Josephine Petro</dc:creator>
  <cp:lastModifiedBy>Josephine Petro</cp:lastModifiedBy>
  <dcterms:created xsi:type="dcterms:W3CDTF">2022-01-11T12:50:13Z</dcterms:created>
  <dcterms:modified xsi:type="dcterms:W3CDTF">2022-01-11T12:56:52Z</dcterms:modified>
</cp:coreProperties>
</file>