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ahill\OneDrive - Breede Valley Municipality\H-Drive\René Cahill\Josephine\2019-2020\1. Monthly Reports\Provincial Reports\1. Bank Reconciliation\"/>
    </mc:Choice>
  </mc:AlternateContent>
  <xr:revisionPtr revIDLastSave="1" documentId="114_{2BC783CB-8887-4E6A-B6AB-AD854231C163}" xr6:coauthVersionLast="45" xr6:coauthVersionMax="45" xr10:uidLastSave="{E2B35EA1-7CED-462A-867C-B33B5FF02029}"/>
  <bookViews>
    <workbookView xWindow="-120" yWindow="-120" windowWidth="19440" windowHeight="15000" xr2:uid="{00000000-000D-0000-FFFF-FFFF00000000}"/>
  </bookViews>
  <sheets>
    <sheet name="January 2020" sheetId="1" r:id="rId1"/>
    <sheet name="Summary 2019 2020" sheetId="2" r:id="rId2"/>
    <sheet name="Sheet3" sheetId="3" r:id="rId3"/>
  </sheets>
  <externalReferences>
    <externalReference r:id="rId4"/>
  </externalReferences>
  <definedNames>
    <definedName name="_xlnm.Print_Area" localSheetId="0">'January 2020'!$A$1:$I$90</definedName>
    <definedName name="_xlnm.Print_Area" localSheetId="1">'Summary 2019 2020'!$A$1:$H$30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5" i="1" l="1"/>
  <c r="G83" i="1"/>
  <c r="G81" i="1"/>
  <c r="G79" i="1"/>
  <c r="G77" i="1"/>
  <c r="G75" i="1"/>
  <c r="G73" i="1"/>
  <c r="G71" i="1"/>
  <c r="G69" i="1"/>
  <c r="G67" i="1"/>
  <c r="G53" i="1"/>
  <c r="E53" i="1"/>
  <c r="E52" i="1"/>
  <c r="E51" i="1"/>
  <c r="G48" i="1"/>
  <c r="G46" i="1"/>
  <c r="G44" i="1"/>
  <c r="G42" i="1"/>
  <c r="G40" i="1"/>
  <c r="E40" i="1"/>
  <c r="E39" i="1"/>
  <c r="G37" i="1"/>
  <c r="G35" i="1"/>
  <c r="G33" i="1"/>
  <c r="G31" i="1"/>
  <c r="F22" i="1"/>
  <c r="F21" i="1"/>
  <c r="G22" i="1" s="1"/>
  <c r="G19" i="1"/>
  <c r="G24" i="1" s="1"/>
  <c r="G13" i="1"/>
  <c r="G11" i="1"/>
  <c r="F40" i="1" l="1"/>
  <c r="F53" i="1"/>
  <c r="G15" i="1"/>
  <c r="G55" i="1"/>
  <c r="G56" i="1" s="1"/>
  <c r="G87" i="1"/>
  <c r="G88" i="1" s="1"/>
  <c r="D7" i="2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F23" i="2" l="1"/>
  <c r="D25" i="2"/>
  <c r="F25" i="2" l="1"/>
  <c r="D27" i="2"/>
  <c r="F27" i="2" l="1"/>
  <c r="D29" i="2"/>
  <c r="F29" i="2" s="1"/>
</calcChain>
</file>

<file path=xl/sharedStrings.xml><?xml version="1.0" encoding="utf-8"?>
<sst xmlns="http://schemas.openxmlformats.org/spreadsheetml/2006/main" count="67" uniqueCount="57">
  <si>
    <t>BREEDE VALLEY MUNICIPALITY</t>
  </si>
  <si>
    <t>CASH BOOK RECONCILIATION</t>
  </si>
  <si>
    <t>Votes Balances and Transactions:</t>
  </si>
  <si>
    <t>Balance B/f</t>
  </si>
  <si>
    <t>Movements</t>
  </si>
  <si>
    <t>BANK RECONCILIATION</t>
  </si>
  <si>
    <t>TOTAL</t>
  </si>
  <si>
    <t>Cash on Hand</t>
  </si>
  <si>
    <t>Outstanding Cheques</t>
  </si>
  <si>
    <t>Amounts Under Banked</t>
  </si>
  <si>
    <t>Amounts Over Banked</t>
  </si>
  <si>
    <t>Deposits not Receipted</t>
  </si>
  <si>
    <t>Deposits receipted in Duplicate</t>
  </si>
  <si>
    <t>Unpaid Cheques not Re-deposited</t>
  </si>
  <si>
    <t>Other Items</t>
  </si>
  <si>
    <t>Cash Surpluses / Shortages</t>
  </si>
  <si>
    <t>Other Adjustments / Transactions</t>
  </si>
  <si>
    <t>Other Adjustments / Transactions now cleared</t>
  </si>
  <si>
    <t>Direct Deposits not Receipted</t>
  </si>
  <si>
    <t>R/D Cheques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</si>
  <si>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</si>
  <si>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</si>
  <si>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</si>
  <si>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</si>
  <si>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</si>
  <si>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</si>
  <si>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</si>
  <si>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</si>
  <si>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Not yet Banked</t>
  </si>
  <si>
    <t>Previous months</t>
  </si>
  <si>
    <t>Iro Payments Received</t>
  </si>
  <si>
    <t>Direct Deposits from previous months Receipted</t>
  </si>
  <si>
    <t>Amounts Under Banked now cleared</t>
  </si>
  <si>
    <t>OPENING BALANCE</t>
  </si>
  <si>
    <t>NEDBANK</t>
  </si>
  <si>
    <t xml:space="preserve">NEDBANK BANK CHARGES </t>
  </si>
  <si>
    <t>01/07/2019</t>
  </si>
  <si>
    <t>2019/2020</t>
  </si>
  <si>
    <t>MOLTENO MAINTENANCE (JAFS TPF M OE &amp; I)</t>
  </si>
  <si>
    <t xml:space="preserve">SARS PAYMENT </t>
  </si>
  <si>
    <t>BANK RECONCILIATION REPORT</t>
  </si>
  <si>
    <t>BANK RECONCILIATION AS AT 31 JANUARY 2020</t>
  </si>
  <si>
    <t>Balance as per Cash Book at 01/01/2020</t>
  </si>
  <si>
    <t>Deposits for the January 2020</t>
  </si>
  <si>
    <t>Cheques for the January 2020</t>
  </si>
  <si>
    <t>Balance as per Cash Book at 31/01/2020</t>
  </si>
  <si>
    <t>Balance as per Ledger at 31/01/2020</t>
  </si>
  <si>
    <t>Balance as per Bank Statement at 31/01/2020</t>
  </si>
  <si>
    <t>January 2020</t>
  </si>
  <si>
    <t>Adjustments to be Made for Jan 2020</t>
  </si>
  <si>
    <t>RECONCILIATION OF BANK STATEMENTS AS AT 31 JANUARY 2020</t>
  </si>
  <si>
    <t>Balance as per Bank Statement at 01/01/2020</t>
  </si>
  <si>
    <t>Cheques for January 2020</t>
  </si>
  <si>
    <t>Deposits for January 2020</t>
  </si>
  <si>
    <t>Cash on Hand - 01/01/2020</t>
  </si>
  <si>
    <t>Cash on Hand - 31/01/2020</t>
  </si>
  <si>
    <t>Balance as per Bank Statements at 31/01/2020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</si>
</sst>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4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6" fillId="0" borderId="0" xfId="0" applyFont="1"/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17" fontId="6" fillId="0" borderId="12" xfId="0" applyNumberFormat="1" applyFont="1" applyBorder="1"/>
    <xf numFmtId="0" fontId="5" fillId="0" borderId="12" xfId="0" applyFont="1" applyBorder="1"/>
    <xf numFmtId="0" fontId="6" fillId="0" borderId="12" xfId="0" applyFont="1" applyBorder="1"/>
    <xf numFmtId="17" fontId="6" fillId="0" borderId="12" xfId="0" applyNumberFormat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/>
    <xf numFmtId="166" fontId="6" fillId="0" borderId="14" xfId="0" applyNumberFormat="1" applyFont="1" applyBorder="1"/>
    <xf numFmtId="166" fontId="6" fillId="0" borderId="22" xfId="0" applyNumberFormat="1" applyFont="1" applyBorder="1"/>
    <xf numFmtId="165" fontId="6" fillId="0" borderId="0" xfId="0" applyNumberFormat="1" applyFont="1"/>
    <xf numFmtId="167" fontId="6" fillId="0" borderId="15" xfId="0" applyNumberFormat="1" applyFont="1" applyBorder="1"/>
    <xf numFmtId="167" fontId="6" fillId="0" borderId="21" xfId="0" applyNumberFormat="1" applyFont="1" applyBorder="1"/>
    <xf numFmtId="14" fontId="5" fillId="0" borderId="15" xfId="0" quotePrefix="1" applyNumberFormat="1" applyFont="1" applyBorder="1" applyAlignment="1">
      <alignment horizontal="right" wrapText="1"/>
    </xf>
    <xf numFmtId="167" fontId="5" fillId="0" borderId="15" xfId="0" applyNumberFormat="1" applyFont="1" applyBorder="1"/>
    <xf numFmtId="0" fontId="1" fillId="0" borderId="0" xfId="0" quotePrefix="1" applyFont="1" applyAlignment="1">
      <alignment horizontal="right"/>
    </xf>
    <xf numFmtId="17" fontId="1" fillId="0" borderId="0" xfId="0" quotePrefix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107950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7</xdr:row>
      <xdr:rowOff>104775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7</xdr:row>
      <xdr:rowOff>104775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101600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228600</xdr:colOff>
      <xdr:row>7</xdr:row>
      <xdr:rowOff>104775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7</xdr:row>
      <xdr:rowOff>104775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7</xdr:row>
      <xdr:rowOff>104775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104775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104775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7</xdr:row>
      <xdr:rowOff>104775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7</xdr:row>
      <xdr:rowOff>104775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cahill\OneDrive%20-%20Breede%20Valley%20Municipality\H-Drive\Ren&#233;%20Cahill\4.%202019-2020\2.%20Bank%20Recon\7.%20NEDBANK%20Recon%200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"/>
      <sheetName val="Cheques"/>
      <sheetName val="O S Cheques"/>
      <sheetName val="Deposits"/>
      <sheetName val="R.D."/>
      <sheetName val="O S Direct Dep"/>
      <sheetName val="Dupl Rec"/>
      <sheetName val="Bank (+)"/>
      <sheetName val="Bank (-)"/>
      <sheetName val="Bank Other"/>
      <sheetName val="Cash (+l-)"/>
      <sheetName val="O S Deposits"/>
      <sheetName val="Bank Charges"/>
      <sheetName val="Expenditure"/>
      <sheetName val="Income"/>
    </sheetNames>
    <sheetDataSet>
      <sheetData sheetId="0"/>
      <sheetData sheetId="1">
        <row r="1098">
          <cell r="F1098">
            <v>-112090734.45000005</v>
          </cell>
        </row>
        <row r="1103">
          <cell r="F1103">
            <v>-200</v>
          </cell>
        </row>
        <row r="1104">
          <cell r="F1104">
            <v>-3868509</v>
          </cell>
        </row>
        <row r="1105">
          <cell r="F1105">
            <v>-200</v>
          </cell>
        </row>
        <row r="1106">
          <cell r="F1106">
            <v>-3790737.61</v>
          </cell>
        </row>
        <row r="1107">
          <cell r="F1107">
            <v>-200</v>
          </cell>
        </row>
        <row r="1108">
          <cell r="F1108">
            <v>-3888266.82</v>
          </cell>
        </row>
        <row r="1109">
          <cell r="F1109">
            <v>-200</v>
          </cell>
        </row>
        <row r="1110">
          <cell r="F1110">
            <v>-4108870.29</v>
          </cell>
        </row>
        <row r="1111">
          <cell r="F1111">
            <v>-200</v>
          </cell>
        </row>
        <row r="1112">
          <cell r="F1112">
            <v>-3981416.94</v>
          </cell>
        </row>
        <row r="1113">
          <cell r="F1113">
            <v>-200</v>
          </cell>
        </row>
        <row r="1114">
          <cell r="F1114">
            <v>-4009642.52</v>
          </cell>
        </row>
        <row r="1115">
          <cell r="F1115">
            <v>-158861.38</v>
          </cell>
        </row>
        <row r="1117">
          <cell r="F1117">
            <v>-23807504.559999999</v>
          </cell>
        </row>
        <row r="1119">
          <cell r="J1119">
            <v>-116921184.96000004</v>
          </cell>
        </row>
      </sheetData>
      <sheetData sheetId="2">
        <row r="56">
          <cell r="J56">
            <v>-1362175.3799999973</v>
          </cell>
        </row>
      </sheetData>
      <sheetData sheetId="3">
        <row r="635">
          <cell r="F635">
            <v>94088952.280000001</v>
          </cell>
        </row>
        <row r="637">
          <cell r="T637">
            <v>94156660.379999995</v>
          </cell>
        </row>
      </sheetData>
      <sheetData sheetId="4">
        <row r="26">
          <cell r="G26">
            <v>73645.960000000006</v>
          </cell>
        </row>
        <row r="28">
          <cell r="J28">
            <v>4944.66</v>
          </cell>
        </row>
      </sheetData>
      <sheetData sheetId="5">
        <row r="568">
          <cell r="H568">
            <v>4351818.4300000006</v>
          </cell>
        </row>
        <row r="976">
          <cell r="E976">
            <v>14200628.049999997</v>
          </cell>
        </row>
        <row r="978">
          <cell r="F978">
            <v>16180993.01</v>
          </cell>
          <cell r="H978">
            <v>18552446.479999997</v>
          </cell>
        </row>
      </sheetData>
      <sheetData sheetId="6">
        <row r="50">
          <cell r="I50">
            <v>-18404.2</v>
          </cell>
        </row>
      </sheetData>
      <sheetData sheetId="7">
        <row r="15">
          <cell r="I15">
            <v>0</v>
          </cell>
        </row>
      </sheetData>
      <sheetData sheetId="8">
        <row r="7">
          <cell r="G7">
            <v>0</v>
          </cell>
        </row>
        <row r="15">
          <cell r="I15">
            <v>0</v>
          </cell>
        </row>
      </sheetData>
      <sheetData sheetId="9">
        <row r="68">
          <cell r="F68">
            <v>322603.45999999996</v>
          </cell>
        </row>
        <row r="70">
          <cell r="G70">
            <v>0</v>
          </cell>
          <cell r="I70">
            <v>1261359.9899999998</v>
          </cell>
        </row>
      </sheetData>
      <sheetData sheetId="10">
        <row r="46">
          <cell r="I46">
            <v>1.99</v>
          </cell>
        </row>
      </sheetData>
      <sheetData sheetId="11">
        <row r="94">
          <cell r="F94">
            <v>1651620.75</v>
          </cell>
        </row>
        <row r="229">
          <cell r="H229">
            <v>1629053.04</v>
          </cell>
        </row>
      </sheetData>
      <sheetData sheetId="12"/>
      <sheetData sheetId="13">
        <row r="995">
          <cell r="F995">
            <v>-112090734.45000008</v>
          </cell>
        </row>
      </sheetData>
      <sheetData sheetId="14">
        <row r="531">
          <cell r="F531">
            <v>94088952.279999986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95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1" width="9.140625" style="1"/>
    <col min="12" max="12" width="9.140625" style="2"/>
    <col min="13" max="16384" width="9.140625" style="1"/>
  </cols>
  <sheetData>
    <row r="2" spans="2:12" ht="21" x14ac:dyDescent="0.25">
      <c r="C2" s="44" t="s">
        <v>34</v>
      </c>
      <c r="D2" s="44"/>
      <c r="E2" s="44"/>
      <c r="F2" s="44"/>
      <c r="G2" s="44"/>
    </row>
    <row r="3" spans="2:12" ht="18.75" x14ac:dyDescent="0.3">
      <c r="C3" s="45" t="s">
        <v>0</v>
      </c>
      <c r="D3" s="45"/>
      <c r="E3" s="45"/>
      <c r="F3" s="45"/>
      <c r="G3" s="45"/>
      <c r="L3" s="1"/>
    </row>
    <row r="4" spans="2:12" ht="15.75" x14ac:dyDescent="0.25">
      <c r="C4" s="46" t="s">
        <v>41</v>
      </c>
      <c r="D4" s="46"/>
      <c r="E4" s="46"/>
      <c r="F4" s="46"/>
      <c r="G4" s="46"/>
      <c r="L4" s="1"/>
    </row>
    <row r="5" spans="2:12" ht="5.0999999999999996" customHeight="1" thickBot="1" x14ac:dyDescent="0.3">
      <c r="C5" s="42"/>
      <c r="D5" s="42"/>
      <c r="E5" s="42"/>
      <c r="F5" s="3"/>
      <c r="G5" s="42"/>
      <c r="L5" s="1"/>
    </row>
    <row r="6" spans="2:12" ht="5.0999999999999996" customHeight="1" x14ac:dyDescent="0.25">
      <c r="B6" s="4"/>
      <c r="C6" s="5"/>
      <c r="D6" s="5"/>
      <c r="E6" s="5"/>
      <c r="F6" s="6"/>
      <c r="G6" s="6"/>
      <c r="H6" s="7"/>
      <c r="L6" s="1"/>
    </row>
    <row r="7" spans="2:12" ht="12.75" customHeight="1" x14ac:dyDescent="0.25">
      <c r="B7" s="8"/>
      <c r="C7" s="47" t="s">
        <v>1</v>
      </c>
      <c r="D7" s="47"/>
      <c r="E7" s="47"/>
      <c r="F7" s="47"/>
      <c r="G7" s="47"/>
      <c r="H7" s="9"/>
      <c r="L7" s="1"/>
    </row>
    <row r="8" spans="2:12" ht="12.75" customHeight="1" x14ac:dyDescent="0.25">
      <c r="B8" s="8"/>
      <c r="H8" s="9"/>
      <c r="L8" s="1"/>
    </row>
    <row r="9" spans="2:12" ht="12.75" customHeight="1" x14ac:dyDescent="0.25">
      <c r="B9" s="8"/>
      <c r="C9" s="1" t="s">
        <v>42</v>
      </c>
      <c r="G9" s="2">
        <v>103880022.38999979</v>
      </c>
      <c r="H9" s="9"/>
      <c r="L9" s="1"/>
    </row>
    <row r="10" spans="2:12" x14ac:dyDescent="0.25">
      <c r="B10" s="8"/>
      <c r="H10" s="9"/>
      <c r="L10" s="1"/>
    </row>
    <row r="11" spans="2:12" x14ac:dyDescent="0.25">
      <c r="B11" s="8"/>
      <c r="C11" s="1" t="s">
        <v>43</v>
      </c>
      <c r="G11" s="2">
        <f>[1]Deposits!F635</f>
        <v>94088952.280000001</v>
      </c>
      <c r="H11" s="9"/>
      <c r="L11" s="1"/>
    </row>
    <row r="12" spans="2:12" x14ac:dyDescent="0.25">
      <c r="B12" s="8"/>
      <c r="H12" s="9"/>
      <c r="L12" s="1"/>
    </row>
    <row r="13" spans="2:12" x14ac:dyDescent="0.25">
      <c r="B13" s="8"/>
      <c r="C13" s="1" t="s">
        <v>44</v>
      </c>
      <c r="G13" s="2">
        <f>[1]Cheques!F1098</f>
        <v>-112090734.45000005</v>
      </c>
      <c r="H13" s="9"/>
      <c r="L13" s="1"/>
    </row>
    <row r="14" spans="2:12" x14ac:dyDescent="0.25">
      <c r="B14" s="8"/>
      <c r="H14" s="9"/>
      <c r="L14" s="1"/>
    </row>
    <row r="15" spans="2:12" ht="15.75" thickBot="1" x14ac:dyDescent="0.3">
      <c r="B15" s="8"/>
      <c r="C15" s="1" t="s">
        <v>45</v>
      </c>
      <c r="G15" s="10">
        <f>SUM(G9:G14)</f>
        <v>85878240.219999731</v>
      </c>
      <c r="H15" s="9"/>
      <c r="L15" s="1"/>
    </row>
    <row r="16" spans="2:12" ht="15.75" thickTop="1" x14ac:dyDescent="0.25">
      <c r="B16" s="8"/>
      <c r="H16" s="9"/>
      <c r="L16" s="1"/>
    </row>
    <row r="17" spans="2:12" x14ac:dyDescent="0.25">
      <c r="B17" s="8"/>
      <c r="C17" s="1" t="s">
        <v>2</v>
      </c>
      <c r="H17" s="9"/>
      <c r="L17" s="1"/>
    </row>
    <row r="18" spans="2:12" x14ac:dyDescent="0.25">
      <c r="B18" s="8"/>
      <c r="C18" s="40">
        <v>40101012690</v>
      </c>
      <c r="D18" s="1" t="s">
        <v>3</v>
      </c>
      <c r="F18" s="2">
        <v>103880022.38999979</v>
      </c>
      <c r="H18" s="9"/>
      <c r="L18" s="1"/>
    </row>
    <row r="19" spans="2:12" x14ac:dyDescent="0.25">
      <c r="B19" s="8"/>
      <c r="C19" s="40">
        <v>40101012690</v>
      </c>
      <c r="D19" s="1" t="s">
        <v>3</v>
      </c>
      <c r="F19" s="11">
        <v>0</v>
      </c>
      <c r="G19" s="2">
        <f>SUM(F18:F19)</f>
        <v>103880022.38999979</v>
      </c>
      <c r="H19" s="9"/>
      <c r="L19" s="1"/>
    </row>
    <row r="20" spans="2:12" x14ac:dyDescent="0.25">
      <c r="B20" s="8"/>
      <c r="C20" s="40"/>
      <c r="H20" s="9"/>
      <c r="L20" s="1"/>
    </row>
    <row r="21" spans="2:12" x14ac:dyDescent="0.25">
      <c r="B21" s="8"/>
      <c r="C21" s="40">
        <v>40101012691</v>
      </c>
      <c r="D21" s="1" t="s">
        <v>4</v>
      </c>
      <c r="F21" s="2">
        <f>[1]Income!F531</f>
        <v>94088952.279999986</v>
      </c>
      <c r="H21" s="9"/>
      <c r="L21" s="1"/>
    </row>
    <row r="22" spans="2:12" x14ac:dyDescent="0.25">
      <c r="B22" s="8"/>
      <c r="C22" s="40">
        <v>40101012692</v>
      </c>
      <c r="D22" s="1" t="s">
        <v>4</v>
      </c>
      <c r="F22" s="11">
        <f>[1]Expenditure!F995</f>
        <v>-112090734.45000008</v>
      </c>
      <c r="G22" s="2">
        <f>SUM(F21:F22)</f>
        <v>-18001782.170000091</v>
      </c>
      <c r="H22" s="9"/>
      <c r="L22" s="1"/>
    </row>
    <row r="23" spans="2:12" x14ac:dyDescent="0.25">
      <c r="B23" s="8"/>
      <c r="C23" s="40"/>
      <c r="H23" s="9"/>
      <c r="L23" s="1"/>
    </row>
    <row r="24" spans="2:12" ht="15.75" thickBot="1" x14ac:dyDescent="0.3">
      <c r="B24" s="8"/>
      <c r="C24" s="1" t="s">
        <v>46</v>
      </c>
      <c r="G24" s="10">
        <f>SUM(G19:G22)</f>
        <v>85878240.219999701</v>
      </c>
      <c r="H24" s="9"/>
      <c r="L24" s="1"/>
    </row>
    <row r="25" spans="2:12" ht="15.75" thickTop="1" x14ac:dyDescent="0.25">
      <c r="B25" s="8"/>
      <c r="H25" s="9"/>
      <c r="L25" s="1"/>
    </row>
    <row r="26" spans="2:12" x14ac:dyDescent="0.25">
      <c r="B26" s="8"/>
      <c r="C26" s="47" t="s">
        <v>5</v>
      </c>
      <c r="D26" s="47"/>
      <c r="E26" s="47"/>
      <c r="F26" s="47"/>
      <c r="G26" s="47"/>
      <c r="H26" s="9"/>
      <c r="L26" s="1"/>
    </row>
    <row r="27" spans="2:12" x14ac:dyDescent="0.25">
      <c r="B27" s="8"/>
      <c r="F27" s="3"/>
      <c r="G27" s="3" t="s">
        <v>6</v>
      </c>
      <c r="H27" s="9"/>
      <c r="L27" s="1"/>
    </row>
    <row r="28" spans="2:12" x14ac:dyDescent="0.25">
      <c r="B28" s="8"/>
      <c r="H28" s="9"/>
      <c r="L28" s="1"/>
    </row>
    <row r="29" spans="2:12" x14ac:dyDescent="0.25">
      <c r="B29" s="8"/>
      <c r="C29" s="1" t="s">
        <v>47</v>
      </c>
      <c r="G29" s="2">
        <v>79071597.620000005</v>
      </c>
      <c r="H29" s="9"/>
      <c r="L29" s="1"/>
    </row>
    <row r="30" spans="2:12" x14ac:dyDescent="0.25">
      <c r="B30" s="8"/>
      <c r="H30" s="9"/>
      <c r="L30" s="1"/>
    </row>
    <row r="31" spans="2:12" x14ac:dyDescent="0.25">
      <c r="B31" s="8"/>
      <c r="C31" s="1" t="s">
        <v>7</v>
      </c>
      <c r="D31" s="1" t="s">
        <v>28</v>
      </c>
      <c r="G31" s="2">
        <f>'[1]O S Deposits'!H229</f>
        <v>1629053.04</v>
      </c>
      <c r="H31" s="9"/>
      <c r="L31" s="1"/>
    </row>
    <row r="32" spans="2:12" x14ac:dyDescent="0.25">
      <c r="B32" s="8"/>
      <c r="H32" s="9"/>
      <c r="L32" s="1"/>
    </row>
    <row r="33" spans="2:12" x14ac:dyDescent="0.25">
      <c r="B33" s="8"/>
      <c r="C33" s="1" t="s">
        <v>8</v>
      </c>
      <c r="G33" s="2">
        <f>'[1]O S Cheques'!J56</f>
        <v>-1362175.3799999973</v>
      </c>
      <c r="H33" s="9"/>
      <c r="L33" s="1"/>
    </row>
    <row r="34" spans="2:12" x14ac:dyDescent="0.25">
      <c r="B34" s="8"/>
      <c r="H34" s="9"/>
      <c r="L34" s="1"/>
    </row>
    <row r="35" spans="2:12" x14ac:dyDescent="0.25">
      <c r="B35" s="8"/>
      <c r="C35" s="1" t="s">
        <v>9</v>
      </c>
      <c r="G35" s="2">
        <f>'[1]Bank (-)'!I15</f>
        <v>0</v>
      </c>
      <c r="H35" s="9"/>
      <c r="L35" s="1"/>
    </row>
    <row r="36" spans="2:12" x14ac:dyDescent="0.25">
      <c r="B36" s="8"/>
      <c r="H36" s="9"/>
      <c r="L36" s="1"/>
    </row>
    <row r="37" spans="2:12" x14ac:dyDescent="0.25">
      <c r="B37" s="8"/>
      <c r="C37" s="1" t="s">
        <v>10</v>
      </c>
      <c r="G37" s="2">
        <f>-'[1]Bank (+)'!I15</f>
        <v>0</v>
      </c>
      <c r="H37" s="9"/>
      <c r="L37" s="1"/>
    </row>
    <row r="38" spans="2:12" x14ac:dyDescent="0.25">
      <c r="B38" s="8"/>
      <c r="H38" s="9"/>
      <c r="L38" s="1"/>
    </row>
    <row r="39" spans="2:12" x14ac:dyDescent="0.25">
      <c r="B39" s="8"/>
      <c r="C39" s="1" t="s">
        <v>11</v>
      </c>
      <c r="D39" s="1" t="s">
        <v>29</v>
      </c>
      <c r="E39" s="2">
        <f>-'[1]O S Direct Dep'!H568</f>
        <v>-4351818.4300000006</v>
      </c>
      <c r="H39" s="9"/>
      <c r="L39" s="1"/>
    </row>
    <row r="40" spans="2:12" x14ac:dyDescent="0.25">
      <c r="B40" s="8"/>
      <c r="D40" s="41" t="s">
        <v>48</v>
      </c>
      <c r="E40" s="2">
        <f>-'[1]O S Direct Dep'!E976</f>
        <v>-14200628.049999997</v>
      </c>
      <c r="F40" s="2">
        <f>SUM(E39:E40)</f>
        <v>-18552446.479999997</v>
      </c>
      <c r="G40" s="2">
        <f>-'[1]O S Direct Dep'!H978</f>
        <v>-18552446.479999997</v>
      </c>
      <c r="H40" s="9"/>
      <c r="L40" s="1"/>
    </row>
    <row r="41" spans="2:12" x14ac:dyDescent="0.25">
      <c r="B41" s="8"/>
      <c r="H41" s="9"/>
      <c r="L41" s="1"/>
    </row>
    <row r="42" spans="2:12" x14ac:dyDescent="0.25">
      <c r="B42" s="8"/>
      <c r="C42" s="1" t="s">
        <v>12</v>
      </c>
      <c r="G42" s="2">
        <f>-'[1]Dupl Rec'!I50</f>
        <v>18404.2</v>
      </c>
      <c r="H42" s="9"/>
      <c r="L42" s="1"/>
    </row>
    <row r="43" spans="2:12" x14ac:dyDescent="0.25">
      <c r="B43" s="8"/>
      <c r="H43" s="9"/>
      <c r="L43" s="1"/>
    </row>
    <row r="44" spans="2:12" x14ac:dyDescent="0.25">
      <c r="B44" s="8"/>
      <c r="C44" s="1" t="s">
        <v>13</v>
      </c>
      <c r="G44" s="2">
        <f>'[1]R.D.'!J28</f>
        <v>4944.66</v>
      </c>
      <c r="H44" s="9"/>
      <c r="L44" s="1"/>
    </row>
    <row r="45" spans="2:12" x14ac:dyDescent="0.25">
      <c r="B45" s="8"/>
      <c r="H45" s="9"/>
      <c r="L45" s="1"/>
    </row>
    <row r="46" spans="2:12" x14ac:dyDescent="0.25">
      <c r="B46" s="8"/>
      <c r="C46" s="1" t="s">
        <v>14</v>
      </c>
      <c r="G46" s="2">
        <f>'[1]Bank Other'!I70</f>
        <v>1261359.9899999998</v>
      </c>
      <c r="H46" s="9"/>
      <c r="L46" s="1"/>
    </row>
    <row r="47" spans="2:12" x14ac:dyDescent="0.25">
      <c r="B47" s="8"/>
      <c r="H47" s="9"/>
      <c r="L47" s="1"/>
    </row>
    <row r="48" spans="2:12" x14ac:dyDescent="0.25">
      <c r="B48" s="8"/>
      <c r="C48" s="1" t="s">
        <v>15</v>
      </c>
      <c r="D48" s="1" t="s">
        <v>30</v>
      </c>
      <c r="E48" s="2"/>
      <c r="G48" s="2">
        <f>-'[1]Cash (+l-)'!I46</f>
        <v>-1.99</v>
      </c>
      <c r="H48" s="9"/>
      <c r="L48" s="1"/>
    </row>
    <row r="49" spans="2:12" x14ac:dyDescent="0.25">
      <c r="B49" s="8"/>
      <c r="H49" s="9"/>
      <c r="L49" s="1"/>
    </row>
    <row r="50" spans="2:12" x14ac:dyDescent="0.25">
      <c r="B50" s="8"/>
      <c r="H50" s="9"/>
    </row>
    <row r="51" spans="2:12" x14ac:dyDescent="0.25">
      <c r="B51" s="8"/>
      <c r="C51" s="1" t="s">
        <v>49</v>
      </c>
      <c r="D51" t="s">
        <v>38</v>
      </c>
      <c r="E51" s="2">
        <f>[1]Cheques!F1103+[1]Cheques!F1105+[1]Cheques!F1107+[1]Cheques!F1109+[1]Cheques!F1111+[1]Cheques!F1113</f>
        <v>-1200</v>
      </c>
      <c r="H51" s="9"/>
    </row>
    <row r="52" spans="2:12" x14ac:dyDescent="0.25">
      <c r="B52" s="8"/>
      <c r="D52" t="s">
        <v>39</v>
      </c>
      <c r="E52" s="2">
        <f>[1]Cheques!F1104+[1]Cheques!F1106+[1]Cheques!F1108+[1]Cheques!F1110+[1]Cheques!F1112+[1]Cheques!F1114</f>
        <v>-23647443.18</v>
      </c>
      <c r="H52" s="9"/>
    </row>
    <row r="53" spans="2:12" x14ac:dyDescent="0.25">
      <c r="B53" s="8"/>
      <c r="D53" s="1" t="s">
        <v>35</v>
      </c>
      <c r="E53" s="2">
        <f>[1]Cheques!F1115</f>
        <v>-158861.38</v>
      </c>
      <c r="F53" s="2">
        <f>SUM(E51:E53)</f>
        <v>-23807504.559999999</v>
      </c>
      <c r="G53" s="2">
        <f>-[1]Cheques!F1117</f>
        <v>23807504.559999999</v>
      </c>
      <c r="H53" s="9"/>
    </row>
    <row r="54" spans="2:12" x14ac:dyDescent="0.25">
      <c r="B54" s="8"/>
      <c r="H54" s="9"/>
    </row>
    <row r="55" spans="2:12" ht="15.75" thickBot="1" x14ac:dyDescent="0.3">
      <c r="B55" s="8"/>
      <c r="C55" s="1" t="s">
        <v>45</v>
      </c>
      <c r="G55" s="10">
        <f>SUM(G29:G54)</f>
        <v>85878240.220000014</v>
      </c>
      <c r="H55" s="9"/>
    </row>
    <row r="56" spans="2:12" ht="15.75" thickTop="1" x14ac:dyDescent="0.25">
      <c r="B56" s="8"/>
      <c r="G56" s="2">
        <f>G15-G55</f>
        <v>-2.8312206268310547E-7</v>
      </c>
      <c r="H56" s="9"/>
    </row>
    <row r="57" spans="2:12" ht="5.0999999999999996" customHeight="1" thickBot="1" x14ac:dyDescent="0.3">
      <c r="B57" s="12"/>
      <c r="C57" s="13"/>
      <c r="D57" s="13"/>
      <c r="E57" s="13"/>
      <c r="F57" s="14"/>
      <c r="G57" s="14"/>
      <c r="H57" s="15"/>
    </row>
    <row r="60" spans="2:12" x14ac:dyDescent="0.25">
      <c r="C60" s="43" t="s">
        <v>50</v>
      </c>
      <c r="D60" s="43"/>
      <c r="E60" s="43"/>
      <c r="F60" s="43"/>
      <c r="G60" s="43"/>
    </row>
    <row r="61" spans="2:12" ht="5.0999999999999996" customHeight="1" thickBot="1" x14ac:dyDescent="0.3">
      <c r="C61" s="42"/>
      <c r="D61" s="42"/>
      <c r="E61" s="42"/>
      <c r="F61" s="3"/>
      <c r="G61" s="42"/>
    </row>
    <row r="62" spans="2:12" ht="5.0999999999999996" customHeight="1" x14ac:dyDescent="0.25">
      <c r="B62" s="4"/>
      <c r="C62" s="5"/>
      <c r="D62" s="5"/>
      <c r="E62" s="5"/>
      <c r="F62" s="6"/>
      <c r="G62" s="5"/>
      <c r="H62" s="7"/>
      <c r="L62" s="1"/>
    </row>
    <row r="63" spans="2:12" ht="12.75" customHeight="1" x14ac:dyDescent="0.25">
      <c r="B63" s="8"/>
      <c r="F63" s="3"/>
      <c r="G63" s="42" t="s">
        <v>6</v>
      </c>
      <c r="H63" s="9"/>
      <c r="L63" s="1"/>
    </row>
    <row r="64" spans="2:12" ht="12.75" customHeight="1" x14ac:dyDescent="0.25">
      <c r="B64" s="8"/>
      <c r="G64" s="1"/>
      <c r="H64" s="9"/>
      <c r="L64" s="1"/>
    </row>
    <row r="65" spans="2:12" ht="12.75" customHeight="1" x14ac:dyDescent="0.25">
      <c r="B65" s="8"/>
      <c r="C65" s="1" t="s">
        <v>51</v>
      </c>
      <c r="G65" s="2">
        <v>104190168.87</v>
      </c>
      <c r="H65" s="9"/>
      <c r="L65" s="1"/>
    </row>
    <row r="66" spans="2:12" x14ac:dyDescent="0.25">
      <c r="B66" s="8"/>
      <c r="G66" s="1"/>
      <c r="H66" s="9"/>
      <c r="L66" s="1"/>
    </row>
    <row r="67" spans="2:12" x14ac:dyDescent="0.25">
      <c r="B67" s="8"/>
      <c r="C67" s="1" t="s">
        <v>52</v>
      </c>
      <c r="G67" s="2">
        <f>[1]Cheques!J1119</f>
        <v>-116921184.96000004</v>
      </c>
      <c r="H67" s="9"/>
      <c r="L67" s="1"/>
    </row>
    <row r="68" spans="2:12" x14ac:dyDescent="0.25">
      <c r="B68" s="8"/>
      <c r="G68" s="1"/>
      <c r="H68" s="9"/>
      <c r="L68" s="1"/>
    </row>
    <row r="69" spans="2:12" x14ac:dyDescent="0.25">
      <c r="B69" s="8"/>
      <c r="C69" s="1" t="s">
        <v>53</v>
      </c>
      <c r="G69" s="2">
        <f>[1]Deposits!T637</f>
        <v>94156660.379999995</v>
      </c>
      <c r="H69" s="9"/>
      <c r="L69" s="1"/>
    </row>
    <row r="70" spans="2:12" x14ac:dyDescent="0.25">
      <c r="B70" s="8"/>
      <c r="G70" s="1"/>
      <c r="H70" s="9"/>
      <c r="L70" s="1"/>
    </row>
    <row r="71" spans="2:12" x14ac:dyDescent="0.25">
      <c r="B71" s="8"/>
      <c r="C71" s="1" t="s">
        <v>16</v>
      </c>
      <c r="G71" s="2">
        <f>-'[1]Bank Other'!F68</f>
        <v>-322603.45999999996</v>
      </c>
      <c r="H71" s="9"/>
      <c r="L71" s="1"/>
    </row>
    <row r="72" spans="2:12" x14ac:dyDescent="0.25">
      <c r="B72" s="8"/>
      <c r="H72" s="9"/>
      <c r="L72" s="1"/>
    </row>
    <row r="73" spans="2:12" x14ac:dyDescent="0.25">
      <c r="B73" s="8"/>
      <c r="C73" s="1" t="s">
        <v>17</v>
      </c>
      <c r="G73" s="2">
        <f>'[1]Bank Other'!G70</f>
        <v>0</v>
      </c>
      <c r="H73" s="9"/>
      <c r="L73" s="1"/>
    </row>
    <row r="74" spans="2:12" x14ac:dyDescent="0.25">
      <c r="B74" s="8"/>
      <c r="G74" s="1"/>
      <c r="H74" s="9"/>
      <c r="L74" s="1"/>
    </row>
    <row r="75" spans="2:12" x14ac:dyDescent="0.25">
      <c r="B75" s="8"/>
      <c r="C75" s="1" t="s">
        <v>31</v>
      </c>
      <c r="G75" s="2">
        <f>-'[1]O S Direct Dep'!F978</f>
        <v>-16180993.01</v>
      </c>
      <c r="H75" s="9"/>
      <c r="L75" s="1"/>
    </row>
    <row r="76" spans="2:12" x14ac:dyDescent="0.25">
      <c r="B76" s="8"/>
      <c r="G76" s="1"/>
      <c r="H76" s="9"/>
      <c r="L76" s="1"/>
    </row>
    <row r="77" spans="2:12" x14ac:dyDescent="0.25">
      <c r="B77" s="8"/>
      <c r="C77" s="1" t="s">
        <v>18</v>
      </c>
      <c r="G77" s="2">
        <f>'[1]O S Direct Dep'!E976</f>
        <v>14200628.049999997</v>
      </c>
      <c r="H77" s="9"/>
      <c r="L77" s="1"/>
    </row>
    <row r="78" spans="2:12" x14ac:dyDescent="0.25">
      <c r="B78" s="8"/>
      <c r="G78" s="1"/>
      <c r="H78" s="9"/>
      <c r="L78" s="1"/>
    </row>
    <row r="79" spans="2:12" x14ac:dyDescent="0.25">
      <c r="B79" s="8"/>
      <c r="C79" s="1" t="s">
        <v>32</v>
      </c>
      <c r="G79" s="2">
        <f>'[1]Bank (-)'!G7</f>
        <v>0</v>
      </c>
      <c r="H79" s="9"/>
      <c r="L79" s="1"/>
    </row>
    <row r="80" spans="2:12" x14ac:dyDescent="0.25">
      <c r="B80" s="8"/>
      <c r="G80" s="1"/>
      <c r="H80" s="9"/>
      <c r="L80" s="1"/>
    </row>
    <row r="81" spans="2:12" x14ac:dyDescent="0.25">
      <c r="B81" s="8"/>
      <c r="C81" s="1" t="s">
        <v>19</v>
      </c>
      <c r="G81" s="2">
        <f>-'[1]R.D.'!G26</f>
        <v>-73645.960000000006</v>
      </c>
      <c r="H81" s="9"/>
      <c r="L81" s="1"/>
    </row>
    <row r="82" spans="2:12" x14ac:dyDescent="0.25">
      <c r="B82" s="8"/>
      <c r="G82" s="1"/>
      <c r="H82" s="9"/>
      <c r="L82" s="1"/>
    </row>
    <row r="83" spans="2:12" x14ac:dyDescent="0.25">
      <c r="B83" s="8"/>
      <c r="C83" s="1" t="s">
        <v>54</v>
      </c>
      <c r="G83" s="2">
        <f>'[1]O S Deposits'!F94</f>
        <v>1651620.75</v>
      </c>
      <c r="H83" s="9"/>
      <c r="L83" s="1"/>
    </row>
    <row r="84" spans="2:12" x14ac:dyDescent="0.25">
      <c r="B84" s="8"/>
      <c r="G84" s="1"/>
      <c r="H84" s="9"/>
      <c r="L84" s="1"/>
    </row>
    <row r="85" spans="2:12" x14ac:dyDescent="0.25">
      <c r="B85" s="8"/>
      <c r="C85" s="1" t="s">
        <v>55</v>
      </c>
      <c r="G85" s="2">
        <f>-'[1]O S Deposits'!H229</f>
        <v>-1629053.04</v>
      </c>
      <c r="H85" s="9"/>
      <c r="L85" s="1"/>
    </row>
    <row r="86" spans="2:12" x14ac:dyDescent="0.25">
      <c r="B86" s="8"/>
      <c r="G86" s="1"/>
      <c r="H86" s="9"/>
      <c r="L86" s="1"/>
    </row>
    <row r="87" spans="2:12" ht="15.75" thickBot="1" x14ac:dyDescent="0.3">
      <c r="B87" s="8"/>
      <c r="C87" s="1" t="s">
        <v>56</v>
      </c>
      <c r="D87" s="2"/>
      <c r="E87" s="2"/>
      <c r="G87" s="10">
        <f>SUM(G65:G85)</f>
        <v>79071597.619999975</v>
      </c>
      <c r="H87" s="9"/>
      <c r="L87" s="1"/>
    </row>
    <row r="88" spans="2:12" ht="15.75" thickTop="1" x14ac:dyDescent="0.25">
      <c r="B88" s="8"/>
      <c r="G88" s="2">
        <f>G29-G87</f>
        <v>0</v>
      </c>
      <c r="H88" s="9"/>
      <c r="L88" s="1"/>
    </row>
    <row r="89" spans="2:12" ht="5.0999999999999996" customHeight="1" thickBot="1" x14ac:dyDescent="0.3">
      <c r="B89" s="12"/>
      <c r="C89" s="13"/>
      <c r="D89" s="13"/>
      <c r="E89" s="13"/>
      <c r="F89" s="14"/>
      <c r="G89" s="13"/>
      <c r="H89" s="15"/>
      <c r="L89" s="1"/>
    </row>
    <row r="90" spans="2:12" x14ac:dyDescent="0.25">
      <c r="F90" s="1"/>
      <c r="G90" s="1"/>
      <c r="L90" s="1"/>
    </row>
    <row r="91" spans="2:12" x14ac:dyDescent="0.25">
      <c r="F91" s="1"/>
      <c r="G91" s="1"/>
      <c r="L91" s="1"/>
    </row>
    <row r="94" spans="2:12" x14ac:dyDescent="0.25">
      <c r="F94" s="1"/>
      <c r="G94" s="1"/>
      <c r="L94" s="1"/>
    </row>
    <row r="95" spans="2:12" x14ac:dyDescent="0.25">
      <c r="F95" s="1"/>
      <c r="G95" s="1"/>
      <c r="L95" s="1"/>
    </row>
  </sheetData>
  <mergeCells count="6">
    <mergeCell ref="C60:G60"/>
    <mergeCell ref="C2:G2"/>
    <mergeCell ref="C3:G3"/>
    <mergeCell ref="C4:G4"/>
    <mergeCell ref="C7:G7"/>
    <mergeCell ref="C26:G26"/>
  </mergeCells>
  <phoneticPr fontId="0" type="noConversion"/>
  <conditionalFormatting sqref="F88:G88">
    <cfRule type="cellIs" dxfId="2" priority="1" stopIfTrue="1" operator="between">
      <formula>-0.001</formula>
      <formula>0.001</formula>
    </cfRule>
  </conditionalFormatting>
  <conditionalFormatting sqref="F56:G56">
    <cfRule type="cellIs" dxfId="1" priority="2" stopIfTrue="1" operator="between">
      <formula>0.001</formula>
      <formula>-0.001</formula>
    </cfRule>
  </conditionalFormatting>
  <conditionalFormatting sqref="G25">
    <cfRule type="cellIs" dxfId="0" priority="3" stopIfTrue="1" operator="equal">
      <formula>0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scale="70" orientation="portrait" r:id="rId1"/>
  <headerFooter alignWithMargins="0"/>
  <rowBreaks count="1" manualBreakCount="1">
    <brk id="5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21" sqref="B21"/>
    </sheetView>
  </sheetViews>
  <sheetFormatPr defaultRowHeight="15" x14ac:dyDescent="0.25"/>
  <cols>
    <col min="1" max="1" width="10.140625" style="16" bestFit="1" customWidth="1"/>
    <col min="2" max="3" width="19.85546875" style="16" customWidth="1"/>
    <col min="4" max="4" width="23" style="16" bestFit="1" customWidth="1"/>
    <col min="5" max="7" width="19.85546875" style="16" customWidth="1"/>
    <col min="8" max="8" width="22.7109375" style="16" bestFit="1" customWidth="1"/>
    <col min="9" max="16384" width="9.140625" style="16"/>
  </cols>
  <sheetData>
    <row r="1" spans="1:8" x14ac:dyDescent="0.25">
      <c r="A1" s="48" t="s">
        <v>40</v>
      </c>
      <c r="B1" s="49"/>
      <c r="C1" s="49"/>
      <c r="D1" s="49" t="s">
        <v>37</v>
      </c>
      <c r="E1" s="49"/>
      <c r="F1" s="49"/>
      <c r="G1" s="49" t="s">
        <v>20</v>
      </c>
      <c r="H1" s="52"/>
    </row>
    <row r="2" spans="1:8" ht="15.75" thickBot="1" x14ac:dyDescent="0.3">
      <c r="A2" s="50"/>
      <c r="B2" s="51"/>
      <c r="C2" s="51"/>
      <c r="D2" s="51"/>
      <c r="E2" s="51"/>
      <c r="F2" s="51"/>
      <c r="G2" s="51"/>
      <c r="H2" s="53"/>
    </row>
    <row r="3" spans="1:8" ht="30.75" thickBot="1" x14ac:dyDescent="0.3">
      <c r="A3" s="17" t="s">
        <v>21</v>
      </c>
      <c r="B3" s="18" t="s">
        <v>22</v>
      </c>
      <c r="C3" s="18" t="s">
        <v>23</v>
      </c>
      <c r="D3" s="18" t="s">
        <v>24</v>
      </c>
      <c r="E3" s="18" t="s">
        <v>8</v>
      </c>
      <c r="F3" s="18" t="s">
        <v>25</v>
      </c>
      <c r="G3" s="18" t="s">
        <v>11</v>
      </c>
      <c r="H3" s="19" t="s">
        <v>26</v>
      </c>
    </row>
    <row r="4" spans="1:8" x14ac:dyDescent="0.25">
      <c r="A4" s="20"/>
      <c r="B4" s="21"/>
      <c r="C4" s="21"/>
      <c r="D4" s="21"/>
      <c r="E4" s="21"/>
      <c r="F4" s="21"/>
      <c r="G4" s="21"/>
      <c r="H4" s="22"/>
    </row>
    <row r="5" spans="1:8" x14ac:dyDescent="0.25">
      <c r="A5" s="23"/>
      <c r="B5" s="24" t="s">
        <v>33</v>
      </c>
      <c r="C5" s="38" t="s">
        <v>36</v>
      </c>
      <c r="D5" s="39">
        <v>94853665.730000004</v>
      </c>
      <c r="E5" s="25"/>
      <c r="F5" s="25"/>
      <c r="G5" s="25"/>
      <c r="H5" s="37">
        <v>97491252.349999994</v>
      </c>
    </row>
    <row r="6" spans="1:8" x14ac:dyDescent="0.25">
      <c r="A6" s="23"/>
      <c r="B6" s="25"/>
      <c r="C6" s="25"/>
      <c r="D6" s="25"/>
      <c r="E6" s="25"/>
      <c r="F6" s="25"/>
      <c r="G6" s="25"/>
      <c r="H6" s="26"/>
    </row>
    <row r="7" spans="1:8" x14ac:dyDescent="0.25">
      <c r="A7" s="27">
        <v>43647</v>
      </c>
      <c r="B7" s="36">
        <v>-139323297.66999999</v>
      </c>
      <c r="C7" s="36">
        <v>147392860.68000001</v>
      </c>
      <c r="D7" s="36">
        <f>D5+B7+C7</f>
        <v>102923228.74000002</v>
      </c>
      <c r="E7" s="36">
        <v>1317478.78</v>
      </c>
      <c r="F7" s="36">
        <f>-D7-E7-G7+H7</f>
        <v>-1986999.0300000161</v>
      </c>
      <c r="G7" s="36">
        <v>4988571.66</v>
      </c>
      <c r="H7" s="37">
        <v>107242280.15000001</v>
      </c>
    </row>
    <row r="8" spans="1:8" x14ac:dyDescent="0.25">
      <c r="A8" s="28"/>
      <c r="B8" s="36"/>
      <c r="C8" s="36"/>
      <c r="D8" s="36"/>
      <c r="E8" s="36"/>
      <c r="F8" s="36"/>
      <c r="G8" s="36"/>
      <c r="H8" s="37"/>
    </row>
    <row r="9" spans="1:8" x14ac:dyDescent="0.25">
      <c r="A9" s="27">
        <v>43678</v>
      </c>
      <c r="B9" s="36">
        <v>-93349137.500000015</v>
      </c>
      <c r="C9" s="36">
        <v>100375924.58999999</v>
      </c>
      <c r="D9" s="36">
        <f>D7+B9+C9</f>
        <v>109950015.83</v>
      </c>
      <c r="E9" s="36">
        <v>6298329.8799999999</v>
      </c>
      <c r="F9" s="36">
        <f>-D9-E9-G9+H9</f>
        <v>-5709181.4299999774</v>
      </c>
      <c r="G9" s="36">
        <v>20445584.5</v>
      </c>
      <c r="H9" s="37">
        <v>130984748.78</v>
      </c>
    </row>
    <row r="10" spans="1:8" x14ac:dyDescent="0.25">
      <c r="A10" s="29"/>
      <c r="B10" s="36"/>
      <c r="C10" s="36"/>
      <c r="D10" s="36"/>
      <c r="E10" s="36"/>
      <c r="F10" s="36"/>
      <c r="G10" s="36"/>
      <c r="H10" s="37"/>
    </row>
    <row r="11" spans="1:8" x14ac:dyDescent="0.25">
      <c r="A11" s="27">
        <v>43709</v>
      </c>
      <c r="B11" s="36">
        <v>-107815309.15999998</v>
      </c>
      <c r="C11" s="36">
        <v>109890750.22999999</v>
      </c>
      <c r="D11" s="36">
        <f>D9+B11+C11</f>
        <v>112025456.90000001</v>
      </c>
      <c r="E11" s="36">
        <v>527927.17000000004</v>
      </c>
      <c r="F11" s="36">
        <f>-D11-E11-G11+H11</f>
        <v>-9698111.1200000197</v>
      </c>
      <c r="G11" s="36">
        <v>18370350.510000002</v>
      </c>
      <c r="H11" s="37">
        <v>121225623.45999999</v>
      </c>
    </row>
    <row r="12" spans="1:8" x14ac:dyDescent="0.25">
      <c r="A12" s="29"/>
      <c r="B12" s="36"/>
      <c r="C12" s="36"/>
      <c r="D12" s="36"/>
      <c r="E12" s="36"/>
      <c r="F12" s="36"/>
      <c r="G12" s="36"/>
      <c r="H12" s="37"/>
    </row>
    <row r="13" spans="1:8" x14ac:dyDescent="0.25">
      <c r="A13" s="30">
        <v>43739</v>
      </c>
      <c r="B13" s="36">
        <v>-102477730.21000005</v>
      </c>
      <c r="C13" s="36">
        <v>106223191.42999999</v>
      </c>
      <c r="D13" s="36">
        <f>D11+B13+C13</f>
        <v>115770918.11999995</v>
      </c>
      <c r="E13" s="36">
        <v>6976924.3300000001</v>
      </c>
      <c r="F13" s="36">
        <f>-D13-E13-G13+H13</f>
        <v>-13608213.24999994</v>
      </c>
      <c r="G13" s="36">
        <v>5941364.8799999999</v>
      </c>
      <c r="H13" s="37">
        <v>115080994.08</v>
      </c>
    </row>
    <row r="14" spans="1:8" x14ac:dyDescent="0.25">
      <c r="A14" s="29"/>
      <c r="B14" s="36"/>
      <c r="C14" s="36"/>
      <c r="D14" s="36"/>
      <c r="E14" s="36"/>
      <c r="F14" s="36"/>
      <c r="G14" s="36"/>
      <c r="H14" s="37"/>
    </row>
    <row r="15" spans="1:8" x14ac:dyDescent="0.25">
      <c r="A15" s="27">
        <v>43770</v>
      </c>
      <c r="B15" s="36">
        <v>-127824320.93999994</v>
      </c>
      <c r="C15" s="36">
        <v>88784315.00999999</v>
      </c>
      <c r="D15" s="36">
        <f>D13+B15+C15</f>
        <v>76730912.189999998</v>
      </c>
      <c r="E15" s="36">
        <v>2656337.48</v>
      </c>
      <c r="F15" s="36">
        <f>-D15-E15-G15+H15</f>
        <v>-17999037.780000001</v>
      </c>
      <c r="G15" s="36">
        <v>11757659.539999999</v>
      </c>
      <c r="H15" s="37">
        <v>73145871.430000007</v>
      </c>
    </row>
    <row r="16" spans="1:8" x14ac:dyDescent="0.25">
      <c r="A16" s="29"/>
      <c r="B16" s="36"/>
      <c r="C16" s="36"/>
      <c r="D16" s="36"/>
      <c r="E16" s="36"/>
      <c r="F16" s="36"/>
      <c r="G16" s="36"/>
      <c r="H16" s="37"/>
    </row>
    <row r="17" spans="1:8" x14ac:dyDescent="0.25">
      <c r="A17" s="30">
        <v>43800</v>
      </c>
      <c r="B17" s="36">
        <v>-84109797.300000042</v>
      </c>
      <c r="C17" s="36">
        <v>111258907.5</v>
      </c>
      <c r="D17" s="36">
        <f>D15+B17+C17</f>
        <v>103880022.38999996</v>
      </c>
      <c r="E17" s="36">
        <v>2098749.8199999998</v>
      </c>
      <c r="F17" s="36">
        <f>-D17-E17-G17+H17</f>
        <v>-22321414.781999946</v>
      </c>
      <c r="G17" s="36">
        <v>20532811.442000002</v>
      </c>
      <c r="H17" s="37">
        <v>104190168.87</v>
      </c>
    </row>
    <row r="18" spans="1:8" x14ac:dyDescent="0.25">
      <c r="A18" s="31" t="s">
        <v>27</v>
      </c>
      <c r="B18" s="36"/>
      <c r="C18" s="36"/>
      <c r="D18" s="36"/>
      <c r="E18" s="36"/>
      <c r="F18" s="36"/>
      <c r="G18" s="36"/>
      <c r="H18" s="37"/>
    </row>
    <row r="19" spans="1:8" x14ac:dyDescent="0.25">
      <c r="A19" s="27">
        <v>43831</v>
      </c>
      <c r="B19" s="36">
        <v>-112090734.45000005</v>
      </c>
      <c r="C19" s="36">
        <v>94088952.280000001</v>
      </c>
      <c r="D19" s="36">
        <f>D17+B19+C19</f>
        <v>85878240.219999909</v>
      </c>
      <c r="E19" s="36">
        <v>1362175.38</v>
      </c>
      <c r="F19" s="36">
        <f>-D19-E19-G19+H19</f>
        <v>-26721264.459999904</v>
      </c>
      <c r="G19" s="36">
        <v>18552446.48</v>
      </c>
      <c r="H19" s="37">
        <v>79071597.620000005</v>
      </c>
    </row>
    <row r="20" spans="1:8" x14ac:dyDescent="0.25">
      <c r="A20" s="29"/>
      <c r="B20" s="36"/>
      <c r="C20" s="36"/>
      <c r="D20" s="36"/>
      <c r="E20" s="36"/>
      <c r="F20" s="36"/>
      <c r="G20" s="36"/>
      <c r="H20" s="37"/>
    </row>
    <row r="21" spans="1:8" x14ac:dyDescent="0.25">
      <c r="A21" s="27">
        <v>43862</v>
      </c>
      <c r="B21" s="36"/>
      <c r="C21" s="36"/>
      <c r="D21" s="36">
        <f>D19+B21+C21</f>
        <v>85878240.219999909</v>
      </c>
      <c r="E21" s="36"/>
      <c r="F21" s="36">
        <f>-D21-E21-G21+H21</f>
        <v>-85878240.219999909</v>
      </c>
      <c r="G21" s="36"/>
      <c r="H21" s="37"/>
    </row>
    <row r="22" spans="1:8" x14ac:dyDescent="0.25">
      <c r="A22" s="27" t="s">
        <v>27</v>
      </c>
      <c r="B22" s="36"/>
      <c r="C22" s="36"/>
      <c r="D22" s="36"/>
      <c r="E22" s="36"/>
      <c r="F22" s="36"/>
      <c r="G22" s="36"/>
      <c r="H22" s="37"/>
    </row>
    <row r="23" spans="1:8" x14ac:dyDescent="0.25">
      <c r="A23" s="30">
        <v>43891</v>
      </c>
      <c r="B23" s="36"/>
      <c r="C23" s="36"/>
      <c r="D23" s="36">
        <f>D21+B23+C23</f>
        <v>85878240.219999909</v>
      </c>
      <c r="E23" s="36"/>
      <c r="F23" s="36">
        <f>-D23-E23-G23+H23</f>
        <v>-85878240.219999909</v>
      </c>
      <c r="G23" s="36"/>
      <c r="H23" s="37"/>
    </row>
    <row r="24" spans="1:8" x14ac:dyDescent="0.25">
      <c r="A24" s="29"/>
      <c r="B24" s="36"/>
      <c r="C24" s="36"/>
      <c r="D24" s="36"/>
      <c r="E24" s="36"/>
      <c r="F24" s="36"/>
      <c r="G24" s="36"/>
      <c r="H24" s="37"/>
    </row>
    <row r="25" spans="1:8" x14ac:dyDescent="0.25">
      <c r="A25" s="27">
        <v>43922</v>
      </c>
      <c r="B25" s="36"/>
      <c r="C25" s="36"/>
      <c r="D25" s="36">
        <f>D23+B25+C25</f>
        <v>85878240.219999909</v>
      </c>
      <c r="E25" s="36"/>
      <c r="F25" s="36">
        <f>-D25-E25-G25+H25</f>
        <v>-85878240.219999909</v>
      </c>
      <c r="G25" s="36"/>
      <c r="H25" s="37"/>
    </row>
    <row r="26" spans="1:8" x14ac:dyDescent="0.25">
      <c r="A26" s="29"/>
      <c r="B26" s="36"/>
      <c r="C26" s="36"/>
      <c r="D26" s="36"/>
      <c r="E26" s="36"/>
      <c r="F26" s="36"/>
      <c r="G26" s="36"/>
      <c r="H26" s="37"/>
    </row>
    <row r="27" spans="1:8" x14ac:dyDescent="0.25">
      <c r="A27" s="27">
        <v>43952</v>
      </c>
      <c r="B27" s="36"/>
      <c r="C27" s="36"/>
      <c r="D27" s="36">
        <f>D25+B27+C27</f>
        <v>85878240.219999909</v>
      </c>
      <c r="E27" s="36"/>
      <c r="F27" s="36">
        <f>-D27-E27-G27+H27</f>
        <v>-85878240.219999909</v>
      </c>
      <c r="G27" s="36"/>
      <c r="H27" s="37"/>
    </row>
    <row r="28" spans="1:8" x14ac:dyDescent="0.25">
      <c r="A28" s="29"/>
      <c r="B28" s="36"/>
      <c r="C28" s="36"/>
      <c r="D28" s="36"/>
      <c r="E28" s="36"/>
      <c r="F28" s="36"/>
      <c r="G28" s="36"/>
      <c r="H28" s="37"/>
    </row>
    <row r="29" spans="1:8" x14ac:dyDescent="0.25">
      <c r="A29" s="27">
        <v>43983</v>
      </c>
      <c r="B29" s="36"/>
      <c r="C29" s="36"/>
      <c r="D29" s="36">
        <f>D27+B29+C29</f>
        <v>85878240.219999909</v>
      </c>
      <c r="E29" s="36"/>
      <c r="F29" s="36">
        <f>-D29-E29-G29+H29</f>
        <v>-85878240.219999909</v>
      </c>
      <c r="G29" s="36"/>
      <c r="H29" s="37"/>
    </row>
    <row r="30" spans="1:8" ht="15.75" thickBot="1" x14ac:dyDescent="0.3">
      <c r="A30" s="32"/>
      <c r="B30" s="33"/>
      <c r="C30" s="33"/>
      <c r="D30" s="33"/>
      <c r="E30" s="33"/>
      <c r="F30" s="33"/>
      <c r="G30" s="33"/>
      <c r="H30" s="34"/>
    </row>
    <row r="31" spans="1:8" x14ac:dyDescent="0.25">
      <c r="B31" s="35"/>
      <c r="C31" s="35"/>
      <c r="D31" s="35"/>
      <c r="E31" s="35"/>
      <c r="F31" s="35"/>
      <c r="G31" s="35"/>
      <c r="H31" s="35"/>
    </row>
    <row r="32" spans="1:8" x14ac:dyDescent="0.25">
      <c r="A32" s="16" t="s">
        <v>27</v>
      </c>
      <c r="B32" s="35"/>
      <c r="C32" s="35"/>
      <c r="D32" s="35"/>
      <c r="E32" s="35"/>
      <c r="F32" s="35"/>
      <c r="G32" s="35"/>
      <c r="H32" s="35"/>
    </row>
    <row r="33" spans="1:8" x14ac:dyDescent="0.25">
      <c r="B33" s="35"/>
      <c r="C33" s="35"/>
      <c r="D33" s="35"/>
      <c r="E33" s="35"/>
      <c r="F33" s="35"/>
      <c r="G33" s="35"/>
      <c r="H33" s="35"/>
    </row>
    <row r="34" spans="1:8" x14ac:dyDescent="0.25">
      <c r="B34" s="35"/>
      <c r="C34" s="35"/>
      <c r="D34" s="35"/>
      <c r="E34" s="35"/>
      <c r="F34" s="35"/>
      <c r="G34" s="35"/>
      <c r="H34" s="35"/>
    </row>
    <row r="39" spans="1:8" x14ac:dyDescent="0.25">
      <c r="A39" s="16" t="s">
        <v>27</v>
      </c>
    </row>
    <row r="41" spans="1:8" x14ac:dyDescent="0.25">
      <c r="A41" s="16" t="s">
        <v>27</v>
      </c>
    </row>
  </sheetData>
  <mergeCells count="3">
    <mergeCell ref="A1:C2"/>
    <mergeCell ref="D1:F2"/>
    <mergeCell ref="G1:H2"/>
  </mergeCells>
  <phoneticPr fontId="0" type="noConversion"/>
  <printOptions horizontalCentered="1"/>
  <pageMargins left="3.937007874015748E-2" right="3.937007874015748E-2" top="0.55118110236220474" bottom="0.55118110236220474" header="0.31496062992125984" footer="0.31496062992125984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January 2020</vt:lpstr>
      <vt:lpstr>Summary 2019 2020</vt:lpstr>
      <vt:lpstr>Sheet3</vt:lpstr>
      <vt:lpstr>'January 2020'!Print_Area</vt:lpstr>
      <vt:lpstr>'Summary 2019 2020'!Print_Area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2020-02-07T06:21:13Z</cp:lastPrinted>
  <dcterms:created xsi:type="dcterms:W3CDTF">2004-11-09T09:36:09Z</dcterms:created>
  <dcterms:modified xsi:type="dcterms:W3CDTF">2020-02-07T10:45:24Z</dcterms:modified>
</cp:coreProperties>
</file>