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8_{9926C30A-6412-4C46-BFC2-970D113CD22B}" xr6:coauthVersionLast="45" xr6:coauthVersionMax="45" xr10:uidLastSave="{00000000-0000-0000-0000-000000000000}"/>
  <bookViews>
    <workbookView xWindow="-120" yWindow="-120" windowWidth="24240" windowHeight="13140" xr2:uid="{367EC006-5A15-46C4-B691-F77511BF699A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9" i="1" l="1"/>
  <c r="BV59" i="1"/>
  <c r="BT59" i="1"/>
  <c r="BP57" i="1"/>
  <c r="BE50" i="1"/>
  <c r="BC50" i="1"/>
  <c r="BA50" i="1"/>
  <c r="AY50" i="1"/>
  <c r="AW50" i="1"/>
  <c r="AU50" i="1"/>
  <c r="AS50" i="1"/>
  <c r="Z49" i="1"/>
  <c r="Z50" i="1" s="1"/>
  <c r="Z47" i="1"/>
  <c r="BT32" i="1"/>
  <c r="BP32" i="1"/>
  <c r="EP30" i="1"/>
  <c r="EP34" i="1" s="1"/>
  <c r="EN30" i="1"/>
  <c r="EN34" i="1" s="1"/>
  <c r="EL30" i="1"/>
  <c r="EL34" i="1" s="1"/>
  <c r="EJ30" i="1"/>
  <c r="EJ34" i="1" s="1"/>
  <c r="EH30" i="1"/>
  <c r="EH34" i="1" s="1"/>
  <c r="EF30" i="1"/>
  <c r="EF34" i="1" s="1"/>
  <c r="ED30" i="1"/>
  <c r="ED34" i="1" s="1"/>
  <c r="EB30" i="1"/>
  <c r="EB34" i="1" s="1"/>
  <c r="DZ30" i="1"/>
  <c r="DZ34" i="1" s="1"/>
  <c r="DX30" i="1"/>
  <c r="DX34" i="1" s="1"/>
  <c r="DV30" i="1"/>
  <c r="DV34" i="1" s="1"/>
  <c r="DT30" i="1"/>
  <c r="DT34" i="1" s="1"/>
  <c r="DR30" i="1"/>
  <c r="DR34" i="1" s="1"/>
  <c r="DP30" i="1"/>
  <c r="DP34" i="1" s="1"/>
  <c r="DN30" i="1"/>
  <c r="DN34" i="1" s="1"/>
  <c r="DL30" i="1"/>
  <c r="DL34" i="1" s="1"/>
  <c r="DJ30" i="1"/>
  <c r="DJ34" i="1" s="1"/>
  <c r="DH30" i="1"/>
  <c r="DH34" i="1" s="1"/>
  <c r="DF30" i="1"/>
  <c r="DF34" i="1" s="1"/>
  <c r="DD30" i="1"/>
  <c r="DD34" i="1" s="1"/>
  <c r="DB30" i="1"/>
  <c r="DB34" i="1" s="1"/>
  <c r="CZ30" i="1"/>
  <c r="CZ34" i="1" s="1"/>
  <c r="CX30" i="1"/>
  <c r="CX34" i="1" s="1"/>
  <c r="CV30" i="1"/>
  <c r="CV34" i="1" s="1"/>
  <c r="CT30" i="1"/>
  <c r="CT34" i="1" s="1"/>
  <c r="CR30" i="1"/>
  <c r="CR34" i="1" s="1"/>
  <c r="CP30" i="1"/>
  <c r="CP34" i="1" s="1"/>
  <c r="CN30" i="1"/>
  <c r="CN34" i="1" s="1"/>
  <c r="CL30" i="1"/>
  <c r="CL34" i="1" s="1"/>
  <c r="CJ30" i="1"/>
  <c r="CJ34" i="1" s="1"/>
  <c r="CH30" i="1"/>
  <c r="CH34" i="1" s="1"/>
  <c r="CF30" i="1"/>
  <c r="CF34" i="1" s="1"/>
  <c r="CD30" i="1"/>
  <c r="CD34" i="1" s="1"/>
  <c r="CB30" i="1"/>
  <c r="CB34" i="1" s="1"/>
  <c r="BZ30" i="1"/>
  <c r="BZ34" i="1" s="1"/>
  <c r="BX30" i="1"/>
  <c r="BX34" i="1" s="1"/>
  <c r="BV30" i="1"/>
  <c r="BV34" i="1" s="1"/>
  <c r="BT30" i="1"/>
  <c r="BT34" i="1" s="1"/>
  <c r="BR30" i="1"/>
  <c r="BR34" i="1" s="1"/>
  <c r="BP30" i="1"/>
  <c r="BP34" i="1" s="1"/>
  <c r="BN30" i="1"/>
  <c r="BN34" i="1" s="1"/>
  <c r="BL30" i="1"/>
  <c r="BL34" i="1" s="1"/>
  <c r="BJ30" i="1"/>
  <c r="BJ34" i="1" s="1"/>
  <c r="BH30" i="1"/>
  <c r="BH34" i="1" s="1"/>
  <c r="BF30" i="1"/>
  <c r="BF34" i="1" s="1"/>
  <c r="BD30" i="1"/>
  <c r="BD34" i="1" s="1"/>
  <c r="BB30" i="1"/>
  <c r="BB34" i="1" s="1"/>
  <c r="AZ30" i="1"/>
  <c r="AZ34" i="1" s="1"/>
  <c r="AX30" i="1"/>
  <c r="AX34" i="1" s="1"/>
  <c r="AV30" i="1"/>
  <c r="AV34" i="1" s="1"/>
  <c r="AT30" i="1"/>
  <c r="AT34" i="1" s="1"/>
  <c r="AR30" i="1"/>
  <c r="AR34" i="1" s="1"/>
  <c r="AP30" i="1"/>
  <c r="AP34" i="1" s="1"/>
  <c r="AN30" i="1"/>
  <c r="AN34" i="1" s="1"/>
  <c r="AL30" i="1"/>
  <c r="AL34" i="1" s="1"/>
  <c r="AJ30" i="1"/>
  <c r="AJ34" i="1" s="1"/>
  <c r="AH30" i="1"/>
  <c r="AH34" i="1" s="1"/>
  <c r="AF30" i="1"/>
  <c r="AF34" i="1" s="1"/>
  <c r="AD30" i="1"/>
  <c r="AD34" i="1" s="1"/>
  <c r="AB30" i="1"/>
  <c r="AB34" i="1" s="1"/>
  <c r="Z30" i="1"/>
  <c r="Z34" i="1" s="1"/>
  <c r="X30" i="1"/>
  <c r="X34" i="1" s="1"/>
  <c r="V30" i="1"/>
  <c r="V34" i="1" s="1"/>
  <c r="T30" i="1"/>
  <c r="T34" i="1" s="1"/>
  <c r="R30" i="1"/>
  <c r="R34" i="1" s="1"/>
  <c r="P30" i="1"/>
  <c r="P34" i="1" s="1"/>
  <c r="N30" i="1"/>
  <c r="N34" i="1" s="1"/>
  <c r="L30" i="1"/>
  <c r="L34" i="1" s="1"/>
  <c r="J30" i="1"/>
  <c r="J34" i="1" s="1"/>
  <c r="H30" i="1"/>
  <c r="H34" i="1" s="1"/>
  <c r="F30" i="1"/>
  <c r="F34" i="1" s="1"/>
  <c r="D30" i="1"/>
  <c r="D34" i="1" s="1"/>
  <c r="B30" i="1"/>
  <c r="B34" i="1" s="1"/>
  <c r="EP24" i="1"/>
  <c r="EN24" i="1"/>
  <c r="EL24" i="1"/>
  <c r="EJ24" i="1"/>
  <c r="EH24" i="1"/>
  <c r="EF24" i="1"/>
  <c r="ED24" i="1"/>
  <c r="EB24" i="1"/>
  <c r="DZ24" i="1"/>
  <c r="DX24" i="1"/>
  <c r="DV24" i="1"/>
  <c r="DT24" i="1"/>
  <c r="DR24" i="1"/>
  <c r="DP24" i="1"/>
  <c r="DN24" i="1"/>
  <c r="DL24" i="1"/>
  <c r="DJ24" i="1"/>
  <c r="DH24" i="1"/>
  <c r="DF24" i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EQ18" i="1"/>
  <c r="EO18" i="1"/>
  <c r="EM18" i="1"/>
  <c r="EK18" i="1"/>
  <c r="EI18" i="1"/>
  <c r="EG18" i="1"/>
  <c r="EE18" i="1"/>
  <c r="EC18" i="1"/>
  <c r="EA18" i="1"/>
  <c r="DY18" i="1"/>
  <c r="DW18" i="1"/>
  <c r="DU18" i="1"/>
  <c r="DS18" i="1"/>
  <c r="DQ18" i="1"/>
  <c r="DO18" i="1"/>
  <c r="DM18" i="1"/>
  <c r="DK18" i="1"/>
  <c r="DI18" i="1"/>
  <c r="DG18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E17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J16" i="1"/>
  <c r="DK16" i="1" s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EQ15" i="1"/>
  <c r="EP15" i="1"/>
  <c r="EN15" i="1"/>
  <c r="EO15" i="1" s="1"/>
  <c r="EM15" i="1"/>
  <c r="EL15" i="1"/>
  <c r="EJ15" i="1"/>
  <c r="EK15" i="1" s="1"/>
  <c r="EI15" i="1"/>
  <c r="EH15" i="1"/>
  <c r="EF15" i="1"/>
  <c r="EG15" i="1" s="1"/>
  <c r="EE15" i="1"/>
  <c r="ED15" i="1"/>
  <c r="EB15" i="1"/>
  <c r="EC15" i="1" s="1"/>
  <c r="EA15" i="1"/>
  <c r="DZ15" i="1"/>
  <c r="DX15" i="1"/>
  <c r="DY15" i="1" s="1"/>
  <c r="DW15" i="1"/>
  <c r="DV15" i="1"/>
  <c r="DT15" i="1"/>
  <c r="DU15" i="1" s="1"/>
  <c r="DS15" i="1"/>
  <c r="DR15" i="1"/>
  <c r="DP15" i="1"/>
  <c r="DQ15" i="1" s="1"/>
  <c r="DO15" i="1"/>
  <c r="DN15" i="1"/>
  <c r="DL15" i="1"/>
  <c r="DM15" i="1" s="1"/>
  <c r="DK15" i="1"/>
  <c r="DJ15" i="1"/>
  <c r="DH15" i="1"/>
  <c r="DI15" i="1" s="1"/>
  <c r="DG15" i="1"/>
  <c r="DF15" i="1"/>
  <c r="DD15" i="1"/>
  <c r="DE15" i="1" s="1"/>
  <c r="DC15" i="1"/>
  <c r="DB15" i="1"/>
  <c r="CZ15" i="1"/>
  <c r="DA15" i="1" s="1"/>
  <c r="CY15" i="1"/>
  <c r="CX15" i="1"/>
  <c r="CV15" i="1"/>
  <c r="CW15" i="1" s="1"/>
  <c r="CU15" i="1"/>
  <c r="CT15" i="1"/>
  <c r="CR15" i="1"/>
  <c r="CS15" i="1" s="1"/>
  <c r="CQ15" i="1"/>
  <c r="CP15" i="1"/>
  <c r="CN15" i="1"/>
  <c r="CO15" i="1" s="1"/>
  <c r="CM15" i="1"/>
  <c r="CL15" i="1"/>
  <c r="CJ15" i="1"/>
  <c r="CK15" i="1" s="1"/>
  <c r="CI15" i="1"/>
  <c r="CH15" i="1"/>
  <c r="CF15" i="1"/>
  <c r="CG15" i="1" s="1"/>
  <c r="CE15" i="1"/>
  <c r="CD15" i="1"/>
  <c r="CB15" i="1"/>
  <c r="CC15" i="1" s="1"/>
  <c r="CA15" i="1"/>
  <c r="BZ15" i="1"/>
  <c r="BX15" i="1"/>
  <c r="BY15" i="1" s="1"/>
  <c r="BW15" i="1"/>
  <c r="BV15" i="1"/>
  <c r="BT15" i="1"/>
  <c r="BU15" i="1" s="1"/>
  <c r="BS15" i="1"/>
  <c r="BR15" i="1"/>
  <c r="BP15" i="1"/>
  <c r="BQ15" i="1" s="1"/>
  <c r="BO15" i="1"/>
  <c r="BN15" i="1"/>
  <c r="BL15" i="1"/>
  <c r="BM15" i="1" s="1"/>
  <c r="BK15" i="1"/>
  <c r="BJ15" i="1"/>
  <c r="BH15" i="1"/>
  <c r="BI15" i="1" s="1"/>
  <c r="BG15" i="1"/>
  <c r="BF15" i="1"/>
  <c r="BD15" i="1"/>
  <c r="BE15" i="1" s="1"/>
  <c r="BC15" i="1"/>
  <c r="BB15" i="1"/>
  <c r="AZ15" i="1"/>
  <c r="BA15" i="1" s="1"/>
  <c r="AY15" i="1"/>
  <c r="AX15" i="1"/>
  <c r="AV15" i="1"/>
  <c r="AW15" i="1" s="1"/>
  <c r="AU15" i="1"/>
  <c r="AT15" i="1"/>
  <c r="AR15" i="1"/>
  <c r="AS15" i="1" s="1"/>
  <c r="AQ15" i="1"/>
  <c r="AP15" i="1"/>
  <c r="AN15" i="1"/>
  <c r="AO15" i="1" s="1"/>
  <c r="AM15" i="1"/>
  <c r="AL15" i="1"/>
  <c r="AJ15" i="1"/>
  <c r="AK15" i="1" s="1"/>
  <c r="AI15" i="1"/>
  <c r="AH15" i="1"/>
  <c r="AF15" i="1"/>
  <c r="AG15" i="1" s="1"/>
  <c r="AE15" i="1"/>
  <c r="AD15" i="1"/>
  <c r="AB15" i="1"/>
  <c r="AC15" i="1" s="1"/>
  <c r="AA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EQ14" i="1"/>
  <c r="EP14" i="1"/>
  <c r="EO14" i="1"/>
  <c r="EN14" i="1"/>
  <c r="EM14" i="1"/>
  <c r="EL14" i="1"/>
  <c r="EK14" i="1"/>
  <c r="EI14" i="1"/>
  <c r="EH14" i="1"/>
  <c r="EF14" i="1"/>
  <c r="EG14" i="1" s="1"/>
  <c r="EE14" i="1"/>
  <c r="ED14" i="1"/>
  <c r="EB14" i="1"/>
  <c r="EC14" i="1" s="1"/>
  <c r="EA14" i="1"/>
  <c r="DZ14" i="1"/>
  <c r="DX14" i="1"/>
  <c r="DY14" i="1" s="1"/>
  <c r="DW14" i="1"/>
  <c r="DV14" i="1"/>
  <c r="DU14" i="1"/>
  <c r="DS14" i="1"/>
  <c r="DR14" i="1"/>
  <c r="DQ14" i="1"/>
  <c r="DN14" i="1"/>
  <c r="DO14" i="1" s="1"/>
  <c r="DM14" i="1"/>
  <c r="DK14" i="1"/>
  <c r="DH14" i="1"/>
  <c r="DI14" i="1" s="1"/>
  <c r="DG14" i="1"/>
  <c r="DF14" i="1"/>
  <c r="DD14" i="1"/>
  <c r="DE14" i="1" s="1"/>
  <c r="DC14" i="1"/>
  <c r="DB14" i="1"/>
  <c r="CZ14" i="1"/>
  <c r="DA14" i="1" s="1"/>
  <c r="CY14" i="1"/>
  <c r="CX14" i="1"/>
  <c r="CW14" i="1"/>
  <c r="CU14" i="1"/>
  <c r="CT14" i="1"/>
  <c r="CS14" i="1"/>
  <c r="CR14" i="1"/>
  <c r="CQ14" i="1"/>
  <c r="CO14" i="1"/>
  <c r="CM14" i="1"/>
  <c r="CK14" i="1"/>
  <c r="CI14" i="1"/>
  <c r="CH14" i="1"/>
  <c r="CG14" i="1"/>
  <c r="CE14" i="1"/>
  <c r="CC14" i="1"/>
  <c r="CB14" i="1"/>
  <c r="CA14" i="1"/>
  <c r="BX14" i="1"/>
  <c r="BY14" i="1" s="1"/>
  <c r="BW14" i="1"/>
  <c r="BV14" i="1"/>
  <c r="BT14" i="1"/>
  <c r="BU14" i="1" s="1"/>
  <c r="BS14" i="1"/>
  <c r="BQ14" i="1"/>
  <c r="BO14" i="1"/>
  <c r="BM14" i="1"/>
  <c r="BK14" i="1"/>
  <c r="BJ14" i="1"/>
  <c r="BH14" i="1"/>
  <c r="BI14" i="1" s="1"/>
  <c r="BG14" i="1"/>
  <c r="BF14" i="1"/>
  <c r="BE14" i="1"/>
  <c r="BC14" i="1"/>
  <c r="BB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F13" i="1"/>
  <c r="BG13" i="1" s="1"/>
  <c r="BE13" i="1"/>
  <c r="BD13" i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L13" i="1"/>
  <c r="AM13" i="1" s="1"/>
  <c r="AK13" i="1"/>
  <c r="AJ13" i="1"/>
  <c r="AH13" i="1"/>
  <c r="AI13" i="1" s="1"/>
  <c r="AF13" i="1"/>
  <c r="AG13" i="1" s="1"/>
  <c r="AE13" i="1"/>
  <c r="AD13" i="1"/>
  <c r="AB13" i="1"/>
  <c r="AC13" i="1" s="1"/>
  <c r="Z13" i="1"/>
  <c r="AA13" i="1" s="1"/>
  <c r="X13" i="1"/>
  <c r="Y13" i="1" s="1"/>
  <c r="W13" i="1"/>
  <c r="V13" i="1"/>
  <c r="T13" i="1"/>
  <c r="U13" i="1" s="1"/>
  <c r="R13" i="1"/>
  <c r="S13" i="1" s="1"/>
  <c r="P13" i="1"/>
  <c r="Q13" i="1" s="1"/>
  <c r="O13" i="1"/>
  <c r="N13" i="1"/>
  <c r="L13" i="1"/>
  <c r="M13" i="1" s="1"/>
  <c r="J13" i="1"/>
  <c r="K13" i="1" s="1"/>
  <c r="H13" i="1"/>
  <c r="I13" i="1" s="1"/>
  <c r="G13" i="1"/>
  <c r="F13" i="1"/>
  <c r="D13" i="1"/>
  <c r="E13" i="1" s="1"/>
  <c r="B13" i="1"/>
  <c r="C13" i="1" s="1"/>
  <c r="EP12" i="1"/>
  <c r="EQ12" i="1" s="1"/>
  <c r="EO12" i="1"/>
  <c r="EN12" i="1"/>
  <c r="EL12" i="1"/>
  <c r="EM12" i="1" s="1"/>
  <c r="EJ12" i="1"/>
  <c r="EK12" i="1" s="1"/>
  <c r="EH12" i="1"/>
  <c r="EI12" i="1" s="1"/>
  <c r="EG12" i="1"/>
  <c r="EF12" i="1"/>
  <c r="ED12" i="1"/>
  <c r="EE12" i="1" s="1"/>
  <c r="EB12" i="1"/>
  <c r="EC12" i="1" s="1"/>
  <c r="DZ12" i="1"/>
  <c r="EA12" i="1" s="1"/>
  <c r="DY12" i="1"/>
  <c r="DX12" i="1"/>
  <c r="DV12" i="1"/>
  <c r="DW12" i="1" s="1"/>
  <c r="DT12" i="1"/>
  <c r="DU12" i="1" s="1"/>
  <c r="DR12" i="1"/>
  <c r="DS12" i="1" s="1"/>
  <c r="DQ12" i="1"/>
  <c r="DP12" i="1"/>
  <c r="DN12" i="1"/>
  <c r="DO12" i="1" s="1"/>
  <c r="DL12" i="1"/>
  <c r="DM12" i="1" s="1"/>
  <c r="DJ12" i="1"/>
  <c r="DK12" i="1" s="1"/>
  <c r="DI12" i="1"/>
  <c r="DH12" i="1"/>
  <c r="DF12" i="1"/>
  <c r="DG12" i="1" s="1"/>
  <c r="DD12" i="1"/>
  <c r="DE12" i="1" s="1"/>
  <c r="DB12" i="1"/>
  <c r="DC12" i="1" s="1"/>
  <c r="DA12" i="1"/>
  <c r="CZ12" i="1"/>
  <c r="CX12" i="1"/>
  <c r="CY12" i="1" s="1"/>
  <c r="CV12" i="1"/>
  <c r="CW12" i="1" s="1"/>
  <c r="CT12" i="1"/>
  <c r="CU12" i="1" s="1"/>
  <c r="CS12" i="1"/>
  <c r="CR12" i="1"/>
  <c r="CP12" i="1"/>
  <c r="CQ12" i="1" s="1"/>
  <c r="CN12" i="1"/>
  <c r="CO12" i="1" s="1"/>
  <c r="CL12" i="1"/>
  <c r="CM12" i="1" s="1"/>
  <c r="CK12" i="1"/>
  <c r="CJ12" i="1"/>
  <c r="CH12" i="1"/>
  <c r="CI12" i="1" s="1"/>
  <c r="CF12" i="1"/>
  <c r="CG12" i="1" s="1"/>
  <c r="CE12" i="1"/>
  <c r="CB12" i="1"/>
  <c r="CC12" i="1" s="1"/>
  <c r="CA12" i="1"/>
  <c r="BZ12" i="1"/>
  <c r="BX12" i="1"/>
  <c r="BY12" i="1" s="1"/>
  <c r="BW12" i="1"/>
  <c r="BV12" i="1"/>
  <c r="BT12" i="1"/>
  <c r="BU12" i="1" s="1"/>
  <c r="BS12" i="1"/>
  <c r="BR12" i="1"/>
  <c r="BP12" i="1"/>
  <c r="BQ12" i="1" s="1"/>
  <c r="BO12" i="1"/>
  <c r="BN12" i="1"/>
  <c r="BL12" i="1"/>
  <c r="BM12" i="1" s="1"/>
  <c r="BK12" i="1"/>
  <c r="BJ12" i="1"/>
  <c r="BH12" i="1"/>
  <c r="BI12" i="1" s="1"/>
  <c r="BG12" i="1"/>
  <c r="BF12" i="1"/>
  <c r="BD12" i="1"/>
  <c r="BE12" i="1" s="1"/>
  <c r="BC12" i="1"/>
  <c r="BB12" i="1"/>
  <c r="AZ12" i="1"/>
  <c r="BA12" i="1" s="1"/>
  <c r="AY12" i="1"/>
  <c r="AX12" i="1"/>
  <c r="AV12" i="1"/>
  <c r="AW12" i="1" s="1"/>
  <c r="AU12" i="1"/>
  <c r="AT12" i="1"/>
  <c r="AR12" i="1"/>
  <c r="AS12" i="1" s="1"/>
  <c r="AQ12" i="1"/>
  <c r="AP12" i="1"/>
  <c r="AN12" i="1"/>
  <c r="AO12" i="1" s="1"/>
  <c r="AM12" i="1"/>
  <c r="AL12" i="1"/>
  <c r="AJ12" i="1"/>
  <c r="AK12" i="1" s="1"/>
  <c r="AI12" i="1"/>
  <c r="AH12" i="1"/>
  <c r="AF12" i="1"/>
  <c r="AG12" i="1" s="1"/>
  <c r="AE12" i="1"/>
  <c r="AD12" i="1"/>
  <c r="AB12" i="1"/>
  <c r="AC12" i="1" s="1"/>
  <c r="AA12" i="1"/>
  <c r="Z12" i="1"/>
  <c r="X12" i="1"/>
  <c r="Y12" i="1" s="1"/>
  <c r="W12" i="1"/>
  <c r="V12" i="1"/>
  <c r="T12" i="1"/>
  <c r="U12" i="1" s="1"/>
  <c r="S12" i="1"/>
  <c r="R12" i="1"/>
  <c r="P12" i="1"/>
  <c r="Q12" i="1" s="1"/>
  <c r="N12" i="1"/>
  <c r="O12" i="1" s="1"/>
  <c r="L12" i="1"/>
  <c r="M12" i="1" s="1"/>
  <c r="J12" i="1"/>
  <c r="K12" i="1" s="1"/>
  <c r="H12" i="1"/>
  <c r="I12" i="1" s="1"/>
  <c r="F12" i="1"/>
  <c r="G12" i="1" s="1"/>
  <c r="D12" i="1"/>
  <c r="E12" i="1" s="1"/>
  <c r="B12" i="1"/>
  <c r="C12" i="1" s="1"/>
  <c r="EP11" i="1"/>
  <c r="EQ11" i="1" s="1"/>
  <c r="EN11" i="1"/>
  <c r="EO11" i="1" s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J10" i="1"/>
  <c r="DK10" i="1" s="1"/>
  <c r="DH10" i="1"/>
  <c r="DI10" i="1" s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W10" i="1"/>
  <c r="BV10" i="1"/>
  <c r="BU10" i="1"/>
  <c r="BT10" i="1"/>
  <c r="BS10" i="1"/>
  <c r="BR10" i="1"/>
  <c r="BQ10" i="1"/>
  <c r="BO10" i="1"/>
  <c r="BM10" i="1"/>
  <c r="BK10" i="1"/>
  <c r="BI10" i="1"/>
  <c r="BH10" i="1"/>
  <c r="BG10" i="1"/>
  <c r="BF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L10" i="1"/>
  <c r="K10" i="1"/>
  <c r="J10" i="1"/>
  <c r="I10" i="1"/>
  <c r="G10" i="1"/>
  <c r="E10" i="1"/>
  <c r="C10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B8" i="1"/>
  <c r="CC8" i="1" s="1"/>
  <c r="BZ8" i="1"/>
  <c r="CA8" i="1" s="1"/>
  <c r="BX8" i="1"/>
  <c r="BY8" i="1" s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EP7" i="1"/>
  <c r="EQ7" i="1" s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G19" i="1" s="1"/>
  <c r="CF6" i="1"/>
  <c r="CE6" i="1"/>
  <c r="CD6" i="1"/>
  <c r="CD19" i="1" s="1"/>
  <c r="CB6" i="1"/>
  <c r="CB19" i="1" s="1"/>
  <c r="BZ6" i="1"/>
  <c r="BZ19" i="1" s="1"/>
  <c r="BX6" i="1"/>
  <c r="BX19" i="1" s="1"/>
  <c r="BX61" i="1" s="1"/>
  <c r="BV6" i="1"/>
  <c r="BV19" i="1" s="1"/>
  <c r="BV61" i="1" s="1"/>
  <c r="BT6" i="1"/>
  <c r="BT19" i="1" s="1"/>
  <c r="BT61" i="1" s="1"/>
  <c r="BR6" i="1"/>
  <c r="BR19" i="1" s="1"/>
  <c r="BP6" i="1"/>
  <c r="BP19" i="1" s="1"/>
  <c r="BN6" i="1"/>
  <c r="BN19" i="1" s="1"/>
  <c r="BL6" i="1"/>
  <c r="BL19" i="1" s="1"/>
  <c r="BJ6" i="1"/>
  <c r="BJ19" i="1" s="1"/>
  <c r="BH6" i="1"/>
  <c r="BH19" i="1" s="1"/>
  <c r="BF6" i="1"/>
  <c r="BF19" i="1" s="1"/>
  <c r="BD6" i="1"/>
  <c r="BD19" i="1" s="1"/>
  <c r="BC6" i="1"/>
  <c r="BA6" i="1"/>
  <c r="BA19" i="1" s="1"/>
  <c r="BA20" i="1" s="1"/>
  <c r="AZ6" i="1"/>
  <c r="AZ19" i="1" s="1"/>
  <c r="AY6" i="1"/>
  <c r="AY19" i="1" s="1"/>
  <c r="AX6" i="1"/>
  <c r="AW6" i="1"/>
  <c r="AW19" i="1" s="1"/>
  <c r="AW20" i="1" s="1"/>
  <c r="AV6" i="1"/>
  <c r="AV19" i="1" s="1"/>
  <c r="AU6" i="1"/>
  <c r="AU19" i="1" s="1"/>
  <c r="AT6" i="1"/>
  <c r="AS6" i="1"/>
  <c r="AS19" i="1" s="1"/>
  <c r="AS20" i="1" s="1"/>
  <c r="AR6" i="1"/>
  <c r="AR19" i="1" s="1"/>
  <c r="AQ6" i="1"/>
  <c r="AQ19" i="1" s="1"/>
  <c r="AP6" i="1"/>
  <c r="AO6" i="1"/>
  <c r="AO19" i="1" s="1"/>
  <c r="AO20" i="1" s="1"/>
  <c r="AN6" i="1"/>
  <c r="AN19" i="1" s="1"/>
  <c r="AN50" i="1" s="1"/>
  <c r="AM6" i="1"/>
  <c r="AM19" i="1" s="1"/>
  <c r="AL6" i="1"/>
  <c r="AK6" i="1"/>
  <c r="AK19" i="1" s="1"/>
  <c r="AK20" i="1" s="1"/>
  <c r="AJ6" i="1"/>
  <c r="AJ19" i="1" s="1"/>
  <c r="AJ50" i="1" s="1"/>
  <c r="AI6" i="1"/>
  <c r="AI19" i="1" s="1"/>
  <c r="AH6" i="1"/>
  <c r="AG6" i="1"/>
  <c r="AG19" i="1" s="1"/>
  <c r="AG20" i="1" s="1"/>
  <c r="AF6" i="1"/>
  <c r="AF19" i="1" s="1"/>
  <c r="AF50" i="1" s="1"/>
  <c r="AE6" i="1"/>
  <c r="AE19" i="1" s="1"/>
  <c r="AD6" i="1"/>
  <c r="AC6" i="1"/>
  <c r="AC19" i="1" s="1"/>
  <c r="AC20" i="1" s="1"/>
  <c r="AB6" i="1"/>
  <c r="AB19" i="1" s="1"/>
  <c r="AA6" i="1"/>
  <c r="AA19" i="1" s="1"/>
  <c r="X6" i="1"/>
  <c r="X19" i="1" s="1"/>
  <c r="V6" i="1"/>
  <c r="V19" i="1" s="1"/>
  <c r="T6" i="1"/>
  <c r="T19" i="1" s="1"/>
  <c r="R6" i="1"/>
  <c r="R19" i="1" s="1"/>
  <c r="P6" i="1"/>
  <c r="P19" i="1" s="1"/>
  <c r="N6" i="1"/>
  <c r="N19" i="1" s="1"/>
  <c r="L6" i="1"/>
  <c r="L19" i="1" s="1"/>
  <c r="J6" i="1"/>
  <c r="J19" i="1" s="1"/>
  <c r="H6" i="1"/>
  <c r="H19" i="1" s="1"/>
  <c r="F6" i="1"/>
  <c r="F19" i="1" s="1"/>
  <c r="D6" i="1"/>
  <c r="D19" i="1" s="1"/>
  <c r="C6" i="1"/>
  <c r="C19" i="1" s="1"/>
  <c r="EQ5" i="1"/>
  <c r="EO5" i="1"/>
  <c r="EM5" i="1"/>
  <c r="EK5" i="1"/>
  <c r="EI5" i="1"/>
  <c r="EG5" i="1"/>
  <c r="EE5" i="1"/>
  <c r="EC5" i="1"/>
  <c r="EA5" i="1"/>
  <c r="DY5" i="1"/>
  <c r="DW5" i="1"/>
  <c r="DU5" i="1"/>
  <c r="DS5" i="1"/>
  <c r="DQ5" i="1"/>
  <c r="DO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  <c r="C20" i="1" l="1"/>
  <c r="G6" i="1"/>
  <c r="G19" i="1" s="1"/>
  <c r="G20" i="1" s="1"/>
  <c r="K6" i="1"/>
  <c r="K19" i="1" s="1"/>
  <c r="K20" i="1" s="1"/>
  <c r="O6" i="1"/>
  <c r="O19" i="1" s="1"/>
  <c r="O20" i="1" s="1"/>
  <c r="S6" i="1"/>
  <c r="S19" i="1" s="1"/>
  <c r="S20" i="1" s="1"/>
  <c r="W6" i="1"/>
  <c r="W19" i="1" s="1"/>
  <c r="W20" i="1" s="1"/>
  <c r="BE6" i="1"/>
  <c r="BE19" i="1" s="1"/>
  <c r="BE20" i="1" s="1"/>
  <c r="BI6" i="1"/>
  <c r="BI19" i="1" s="1"/>
  <c r="BI20" i="1" s="1"/>
  <c r="BM6" i="1"/>
  <c r="BM19" i="1" s="1"/>
  <c r="BM20" i="1" s="1"/>
  <c r="BQ6" i="1"/>
  <c r="BQ19" i="1" s="1"/>
  <c r="BQ20" i="1" s="1"/>
  <c r="BU6" i="1"/>
  <c r="BU19" i="1" s="1"/>
  <c r="BU20" i="1" s="1"/>
  <c r="BY6" i="1"/>
  <c r="BY19" i="1" s="1"/>
  <c r="BY20" i="1" s="1"/>
  <c r="CC6" i="1"/>
  <c r="CC19" i="1" s="1"/>
  <c r="CC20" i="1" s="1"/>
  <c r="CK19" i="1"/>
  <c r="CO19" i="1"/>
  <c r="CS19" i="1"/>
  <c r="CW19" i="1"/>
  <c r="DA19" i="1"/>
  <c r="DE19" i="1"/>
  <c r="DI19" i="1"/>
  <c r="DM19" i="1"/>
  <c r="DQ19" i="1"/>
  <c r="DU19" i="1"/>
  <c r="DY19" i="1"/>
  <c r="EC19" i="1"/>
  <c r="EG19" i="1"/>
  <c r="EK19" i="1"/>
  <c r="EO19" i="1"/>
  <c r="BB19" i="1"/>
  <c r="BC7" i="1"/>
  <c r="BC19" i="1" s="1"/>
  <c r="BC20" i="1" s="1"/>
  <c r="E6" i="1"/>
  <c r="E19" i="1" s="1"/>
  <c r="E20" i="1" s="1"/>
  <c r="I6" i="1"/>
  <c r="I19" i="1" s="1"/>
  <c r="I20" i="1" s="1"/>
  <c r="M6" i="1"/>
  <c r="M19" i="1" s="1"/>
  <c r="M20" i="1" s="1"/>
  <c r="Q6" i="1"/>
  <c r="Q19" i="1" s="1"/>
  <c r="Q20" i="1" s="1"/>
  <c r="U6" i="1"/>
  <c r="U19" i="1" s="1"/>
  <c r="U20" i="1" s="1"/>
  <c r="Y6" i="1"/>
  <c r="Y19" i="1" s="1"/>
  <c r="Y20" i="1" s="1"/>
  <c r="AD19" i="1"/>
  <c r="AD50" i="1" s="1"/>
  <c r="AH19" i="1"/>
  <c r="AH50" i="1" s="1"/>
  <c r="AL19" i="1"/>
  <c r="AL50" i="1" s="1"/>
  <c r="AP19" i="1"/>
  <c r="AP36" i="1" s="1"/>
  <c r="AT19" i="1"/>
  <c r="AX19" i="1"/>
  <c r="AY20" i="1" s="1"/>
  <c r="BG6" i="1"/>
  <c r="BG19" i="1" s="1"/>
  <c r="BG20" i="1" s="1"/>
  <c r="BK6" i="1"/>
  <c r="BK19" i="1" s="1"/>
  <c r="BK20" i="1" s="1"/>
  <c r="BO6" i="1"/>
  <c r="BO19" i="1" s="1"/>
  <c r="BO20" i="1" s="1"/>
  <c r="BS6" i="1"/>
  <c r="BS19" i="1" s="1"/>
  <c r="BS20" i="1" s="1"/>
  <c r="BW6" i="1"/>
  <c r="BW19" i="1" s="1"/>
  <c r="BW20" i="1" s="1"/>
  <c r="CA6" i="1"/>
  <c r="CA19" i="1" s="1"/>
  <c r="CA20" i="1" s="1"/>
  <c r="CE19" i="1"/>
  <c r="CE20" i="1" s="1"/>
  <c r="CI19" i="1"/>
  <c r="CM19" i="1"/>
  <c r="CM20" i="1" s="1"/>
  <c r="CQ19" i="1"/>
  <c r="CU19" i="1"/>
  <c r="CU20" i="1" s="1"/>
  <c r="CY19" i="1"/>
  <c r="DC19" i="1"/>
  <c r="DC20" i="1" s="1"/>
  <c r="DG19" i="1"/>
  <c r="DK19" i="1"/>
  <c r="DK20" i="1" s="1"/>
  <c r="DO19" i="1"/>
  <c r="DS19" i="1"/>
  <c r="DS20" i="1" s="1"/>
  <c r="DW19" i="1"/>
  <c r="EA19" i="1"/>
  <c r="EA20" i="1" s="1"/>
  <c r="EE19" i="1"/>
  <c r="EI19" i="1"/>
  <c r="EI20" i="1" s="1"/>
  <c r="EM19" i="1"/>
  <c r="EQ19" i="1"/>
  <c r="EQ20" i="1" s="1"/>
  <c r="AE20" i="1"/>
  <c r="AM20" i="1"/>
  <c r="AU20" i="1"/>
  <c r="CH19" i="1"/>
  <c r="CH36" i="1" s="1"/>
  <c r="CL19" i="1"/>
  <c r="CL61" i="1" s="1"/>
  <c r="CP19" i="1"/>
  <c r="CP61" i="1" s="1"/>
  <c r="CT19" i="1"/>
  <c r="CX19" i="1"/>
  <c r="CX60" i="1" s="1"/>
  <c r="CX61" i="1" s="1"/>
  <c r="DB19" i="1"/>
  <c r="DB60" i="1" s="1"/>
  <c r="DB61" i="1" s="1"/>
  <c r="DF19" i="1"/>
  <c r="DF60" i="1" s="1"/>
  <c r="DF61" i="1" s="1"/>
  <c r="DJ19" i="1"/>
  <c r="DJ60" i="1" s="1"/>
  <c r="DJ61" i="1" s="1"/>
  <c r="DN19" i="1"/>
  <c r="DN60" i="1" s="1"/>
  <c r="DN61" i="1" s="1"/>
  <c r="DR19" i="1"/>
  <c r="DR60" i="1" s="1"/>
  <c r="DR61" i="1" s="1"/>
  <c r="DV19" i="1"/>
  <c r="DV60" i="1" s="1"/>
  <c r="DV61" i="1" s="1"/>
  <c r="DZ19" i="1"/>
  <c r="DZ60" i="1" s="1"/>
  <c r="DZ61" i="1" s="1"/>
  <c r="ED19" i="1"/>
  <c r="ED60" i="1" s="1"/>
  <c r="ED61" i="1" s="1"/>
  <c r="EH19" i="1"/>
  <c r="EH60" i="1" s="1"/>
  <c r="EH61" i="1" s="1"/>
  <c r="EL19" i="1"/>
  <c r="EL60" i="1" s="1"/>
  <c r="EL61" i="1" s="1"/>
  <c r="EP19" i="1"/>
  <c r="EP60" i="1" s="1"/>
  <c r="EP61" i="1" s="1"/>
  <c r="Z19" i="1"/>
  <c r="AA20" i="1" s="1"/>
  <c r="CF19" i="1"/>
  <c r="CG20" i="1" s="1"/>
  <c r="CJ19" i="1"/>
  <c r="CJ60" i="1" s="1"/>
  <c r="CJ62" i="1" s="1"/>
  <c r="CN19" i="1"/>
  <c r="CN61" i="1" s="1"/>
  <c r="CR19" i="1"/>
  <c r="CR61" i="1" s="1"/>
  <c r="CV19" i="1"/>
  <c r="CV60" i="1" s="1"/>
  <c r="CV61" i="1" s="1"/>
  <c r="CZ19" i="1"/>
  <c r="CZ60" i="1" s="1"/>
  <c r="CZ61" i="1" s="1"/>
  <c r="DD19" i="1"/>
  <c r="DD60" i="1" s="1"/>
  <c r="DD61" i="1" s="1"/>
  <c r="DH19" i="1"/>
  <c r="DH60" i="1" s="1"/>
  <c r="DH61" i="1" s="1"/>
  <c r="DL19" i="1"/>
  <c r="DL60" i="1" s="1"/>
  <c r="DL61" i="1" s="1"/>
  <c r="DP19" i="1"/>
  <c r="DP60" i="1" s="1"/>
  <c r="DP61" i="1" s="1"/>
  <c r="DT19" i="1"/>
  <c r="DT60" i="1" s="1"/>
  <c r="DT61" i="1" s="1"/>
  <c r="DX19" i="1"/>
  <c r="DX60" i="1" s="1"/>
  <c r="DX61" i="1" s="1"/>
  <c r="EB19" i="1"/>
  <c r="EB60" i="1" s="1"/>
  <c r="EB61" i="1" s="1"/>
  <c r="EF19" i="1"/>
  <c r="EF60" i="1" s="1"/>
  <c r="EF61" i="1" s="1"/>
  <c r="EJ19" i="1"/>
  <c r="EJ60" i="1" s="1"/>
  <c r="EJ61" i="1" s="1"/>
  <c r="EN19" i="1"/>
  <c r="EN60" i="1" s="1"/>
  <c r="EN61" i="1" s="1"/>
  <c r="B19" i="1"/>
  <c r="B36" i="1"/>
  <c r="J36" i="1"/>
  <c r="R36" i="1"/>
  <c r="AH36" i="1"/>
  <c r="AX36" i="1"/>
  <c r="BF36" i="1"/>
  <c r="BN36" i="1"/>
  <c r="BV36" i="1"/>
  <c r="CD36" i="1"/>
  <c r="D36" i="1"/>
  <c r="L36" i="1"/>
  <c r="T36" i="1"/>
  <c r="AB36" i="1"/>
  <c r="AJ36" i="1"/>
  <c r="AR36" i="1"/>
  <c r="AZ36" i="1"/>
  <c r="BH36" i="1"/>
  <c r="BP36" i="1"/>
  <c r="BX36" i="1"/>
  <c r="CF60" i="1"/>
  <c r="CF62" i="1" s="1"/>
  <c r="CF36" i="1"/>
  <c r="F36" i="1"/>
  <c r="N36" i="1"/>
  <c r="V36" i="1"/>
  <c r="AD36" i="1"/>
  <c r="AL36" i="1"/>
  <c r="AT36" i="1"/>
  <c r="BB36" i="1"/>
  <c r="BJ36" i="1"/>
  <c r="BR36" i="1"/>
  <c r="BZ36" i="1"/>
  <c r="CH60" i="1"/>
  <c r="CH62" i="1" s="1"/>
  <c r="H36" i="1"/>
  <c r="P36" i="1"/>
  <c r="X36" i="1"/>
  <c r="AF36" i="1"/>
  <c r="AN36" i="1"/>
  <c r="AV36" i="1"/>
  <c r="BD36" i="1"/>
  <c r="BL36" i="1"/>
  <c r="BT36" i="1"/>
  <c r="CB36" i="1"/>
  <c r="EO20" i="1" l="1"/>
  <c r="DY20" i="1"/>
  <c r="DI20" i="1"/>
  <c r="CS20" i="1"/>
  <c r="Z36" i="1"/>
  <c r="AQ20" i="1"/>
  <c r="EE20" i="1"/>
  <c r="DO20" i="1"/>
  <c r="CY20" i="1"/>
  <c r="CI20" i="1"/>
  <c r="EK20" i="1"/>
  <c r="DU20" i="1"/>
  <c r="DE20" i="1"/>
  <c r="CO20" i="1"/>
  <c r="EG20" i="1"/>
  <c r="DQ20" i="1"/>
  <c r="DA20" i="1"/>
  <c r="CK20" i="1"/>
  <c r="CJ36" i="1"/>
  <c r="AI20" i="1"/>
  <c r="EM20" i="1"/>
  <c r="DW20" i="1"/>
  <c r="DG20" i="1"/>
  <c r="CQ20" i="1"/>
  <c r="EC20" i="1"/>
  <c r="DM20" i="1"/>
  <c r="CW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19495028-4A9B-4386-BCE3-3C08DD390C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911B972E-1CD3-4339-BCB3-D63AE6A7CB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F52B5BBE-7892-45F1-8833-1E9E7081C9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10472E28-3E28-408C-827F-40CC6D78A5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C5335FED-D277-4E0C-BEC8-AAA10FB202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61F0AA48-612B-4A15-9BD7-CD47776573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CC263AA1-24FC-4F2E-8769-67FEEE25E4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3372C49D-E820-4206-BFE6-D13667BC4D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55652EAF-B9FF-4D01-B71B-B3C946DF89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2770972F-10B3-4E11-A078-64D5B68B1C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38B3591F-9F27-4AE7-879D-BB81736AF2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119642A1-A277-4655-8304-8FCF2ECAC2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7FA687F1-9696-4C84-AA62-28A243B22E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2054F387-901A-411A-9210-CF8008A4C4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AE415240-0F59-4806-8799-DF732B0D81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7A10C675-F6F1-4DC4-B35B-1CDA979D17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BABDEAD7-3E9A-4D4C-990F-9A04F3F197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227C2557-0DFB-49B6-9184-2B93EE2B57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7673C6F9-35A7-48CF-BB82-62FE52FA96A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179C7905-E531-415D-B954-0E57E73FE2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10D87CB6-EE6F-4CA3-9310-30DAB11D40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EEEB9C88-A9C9-4014-B5F9-E318BA46A6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773838B5-FBE2-44C4-9A95-9A4A7C3C44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33ED923E-9F75-4D70-8F4F-73610CBB21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DA262C3A-A2F7-4B58-9C87-A7FFBFE712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3F17618F-EFCA-405B-A0E6-A6E98A1DD9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1BB70821-995D-44CA-AC60-AC4277334D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CDA0E598-C833-4E8C-AB3A-10B2064852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726E5044-0ECC-41DE-8D4B-985B430CEB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952105DF-5415-4B97-B80B-853157CF61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37AF6229-47C9-4510-AB73-B3B2823FC8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C06C3A94-8A9B-4E2C-972E-E025824987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BC11C37F-35F4-4FFB-8D6A-7E816E6904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8FD3D0BD-0693-491A-B20C-2A5FC917F2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B23432D1-498D-4107-BE31-FC47F1B4A9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C30DDAE0-2F5E-4346-BC0F-8E3CC2D1AF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9A1C759D-FF59-46D3-A10E-CF9873C41C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54B12023-F019-4FB7-A631-CEC7911014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674F2B7C-BEAD-42A3-A98F-D86F449429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F6B11838-5DC1-4EF9-BEB0-317748AF8D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48D029FF-9A70-4C72-81D0-05D7C45B32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CC055A34-6D91-4203-87D7-981EEEDAF0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BB688872-BD37-4CA3-A4E2-7BA26FC21A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BB292CA3-9CE7-4056-ADEF-B6CB78CC16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89EF05A8-F9FE-414C-96E6-E574D2CB99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DA30015B-B48B-4AF1-BCDD-CC634E2239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A1981AF2-E81B-4523-8F56-FFA68D7024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6315B8E1-36BD-4CEF-9E81-3C9551C21E8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CD1FB858-481A-4AC2-BB7F-4FDAED66AE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B2673EA3-439B-47A2-A8B2-7BC2C28D4F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DD6BD569-F5EE-49F4-8A36-9989A5E135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5FB6DECD-01A4-4514-AA2A-1184FFE353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69546565-CBCF-4E25-86E5-0614FB4D82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81B09F44-4A18-4997-9597-060CBBA808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B9062C17-CD07-406F-B047-CFF8271EBE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5A5D5498-EDD8-429A-A3AB-CDCEC24C8B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4115872B-AEEB-40AF-98D2-AAEE69053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B3BC5E6B-F5DC-4727-8EB3-06FB2D9CB8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F8F7F530-6DCD-4F76-B7BF-D150B91965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D8DCDC83-EA35-4905-9655-E558BFBC1D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DAB7CFD8-AC14-427F-90CB-9BC8F48A2D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F6D413E3-AD0E-48BE-8431-245A4B642F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197FF53F-E3D8-4ADF-B2CD-D5F55D3C3E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79A46096-E378-40B7-9227-996CBCA585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DC1577BE-8252-4F1A-BEB0-5C6190279B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5BC0D7B5-8BB9-4FCA-AE62-9134B79CBF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DB037DBE-3751-4140-92CC-EBC4DA6792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EEF0B731-94DE-4F4C-81C3-3305202B7E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DD40C869-6EBC-4529-B527-7DC43618FD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D7070E06-D91A-43EF-9126-A7A4800A5E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9808D51E-D4D1-482F-A911-FB3E83E15C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D8E4BEB1-7F4C-41D6-B3AD-D36B2F44E8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047C2F96-BDD9-4147-9351-FDB134B0B6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9F955AD9-4C68-4B5D-9568-CE76658C23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1458E583-13E9-43D7-B3EB-0C45B2A39B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E200505F-C467-4490-805C-A776103133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D28129B7-3338-4823-A729-43F4700E68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59BA193D-1806-46D6-9088-1A04838B7A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2FA1D589-58E2-443F-A113-6A10D2DD66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E116EEB2-F64B-43BA-8406-CCDE423530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06CA0846-8697-4BA1-A0FB-5639BC9EA2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A487741F-2A6D-4D7D-BA89-66EB4E37D9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F575F21A-BCC2-496B-958A-4D5F2BC6A2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4B89B5DA-790C-476D-A9CE-BB784404CD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71C686CD-569E-4409-9705-6C1EA9CCD6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115ACE96-BB07-4503-8B05-DCE79E261F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05A67FD6-D77A-4F8D-80BB-E0DD5E6315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FB98BB64-B645-4A19-BBFD-DCF170DC5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DBAD5872-9E03-40D4-B95B-F7A18E29B2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8D6D277B-2364-4E99-8F3E-825E3729B6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EE7D4A22-47EC-4D80-8FA1-0A7C08EA11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8124C03C-E8AC-46E0-9D86-8A28C6F053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0ADD15BE-EC8F-4A26-9CE0-C73EE348A7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258A7973-A1E7-48BD-BD64-F3A7F64AD7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A80C7E81-3063-4996-ABE7-F6CA770AE6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7574F6F1-F3BA-4E2B-851A-654521D19B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296122BB-C450-4A28-BBB3-63CC666826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A7AF97FC-8E91-488B-BE80-857EF7E0E2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E1197A03-626B-4247-9449-92CCE5195C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0381AF81-DD92-470B-8177-6C47FF72C9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D334EAEF-E145-4EFF-8D94-4BD7335B79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021DFFAA-3200-43FB-8034-C915C639C0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330557DC-9012-45DB-8B53-632620D892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AE0F29A6-CC05-4618-A205-D9A07D9BF3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E9" authorId="0" shapeId="0" xr:uid="{0463D1E3-171B-4028-9428-666126E8A4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G9" authorId="0" shapeId="0" xr:uid="{326EC6FE-C6F9-40F8-B18B-2DB51FB4FE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I9" authorId="0" shapeId="0" xr:uid="{D62C193D-0B4B-4CEF-9194-E71A7C6F0A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K9" authorId="0" shapeId="0" xr:uid="{8FF7AC29-B5E5-4FC7-B742-F16572B4F1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M9" authorId="0" shapeId="0" xr:uid="{A19A4FBD-F6D6-455C-AF4D-B237F32340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O9" authorId="0" shapeId="0" xr:uid="{04CF4F12-55CC-415A-8F41-62A7E8F08E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Q9" authorId="0" shapeId="0" xr:uid="{155B1AC4-6372-46A8-A2A1-4757A2B371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S9" authorId="0" shapeId="0" xr:uid="{98896A04-F437-4540-9411-39AB9A9FD7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U9" authorId="0" shapeId="0" xr:uid="{9DED8D4B-2A03-4C6F-B1C9-0A9D592E59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W9" authorId="0" shapeId="0" xr:uid="{3E0042AC-C9D4-4354-8C91-034A6E11E9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Y9" authorId="0" shapeId="0" xr:uid="{0BC914AE-2CF3-4059-A89D-C13FC31D33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A9" authorId="0" shapeId="0" xr:uid="{66D0AD32-F132-4848-83A4-8589ADBB40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C9" authorId="0" shapeId="0" xr:uid="{2B56F1C7-9567-4F3A-AD50-90784651AA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E9" authorId="0" shapeId="0" xr:uid="{E47933C9-E671-45BA-A030-46051C2E25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G9" authorId="0" shapeId="0" xr:uid="{D32F54B3-46CC-4D53-A9DD-882F2D65C5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I9" authorId="0" shapeId="0" xr:uid="{A5405CB4-D935-4CDE-B10B-15CDEAEA5D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K9" authorId="0" shapeId="0" xr:uid="{3CA7FD05-443B-4395-96D3-68F09F64D7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M9" authorId="0" shapeId="0" xr:uid="{304DF3C5-6B66-4A79-95E7-7B0C56D577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O9" authorId="0" shapeId="0" xr:uid="{6C4B91B9-052F-4428-B3C7-96964B52D7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Q9" authorId="0" shapeId="0" xr:uid="{EB275C72-983B-4504-88D5-098008F83E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4AAFFB74-313E-47F2-A518-749BFABBB83F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6BB2EC99-CC82-4A22-9C26-85323D470D53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0A994959-D13A-4A27-B68D-C3918AEA932F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1E8813A1-C2A1-4446-AB05-CFD7E03344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9EEF053B-0C83-486E-B7A1-C2521710B1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5C0F04C9-C9DA-4DAC-A51F-00971FBEA4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0AC7D139-DBF8-461B-963C-17EC6FA61A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F0CFEE36-CDE8-495E-B59A-AF7506915E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DA292E5B-20E4-44AA-BD06-4AF7FA7484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13E6BAF5-7C66-42D4-B2C4-9783614241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2B7D0371-2A91-4A76-A662-EA5F6BA7F4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7BCCCC66-ACD8-4409-BD0D-900E0D7661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504D6FD4-9B76-4C4F-A5B4-36A64243F3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34D1A7CE-EC0A-424C-B887-19AB5E8C4D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F7FBBBBF-D20C-45F7-8988-88150765D3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A18259F1-F315-4126-B81C-4A985A2682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2C816952-BA1A-467D-9763-258CB5684B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A13F8E9D-941A-498C-A011-009FF8B5C5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5C69619B-0485-4688-8C27-B7DE5DF1A8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49A492B9-2779-45E3-876C-1EA98C46A7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32D0E35A-DD37-4491-874A-447A03E97D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59A87D73-EA4C-4E05-80A7-65F659078B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DFE1309F-4629-4886-B285-BA7FF63CA4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A4222165-B3D2-479C-AC4E-1AC98E9B75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A97331A4-8C62-4487-A100-FE8C0A3E8A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A9372BEF-E93F-492F-8595-6D79EBCB69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B6B7A1E4-4B34-4BF4-9ADC-89BABEF441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8EAE7850-AE24-4270-954C-00E3728DA2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7D3CAE1D-C830-4424-83C2-1A999AC982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E4B3A639-E5FB-4389-BACE-182CC36C0D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6E46A63F-BA37-42FE-8847-B3E0694406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3752B64E-B981-45AF-ABE2-1560236E2C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D24D78C3-CBF5-434A-9501-2C02B961BD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3A97A419-2D95-4749-9EA0-DED2614FEF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2E741E63-95D5-4C73-AB3F-5CAC447C40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DEBE875A-CC4A-46B4-ACCC-84FE85BCCD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21928C74-3C14-43BF-B059-B546AFD26E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AA9E550D-4042-4ABE-906F-8A32F43574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65CB2C99-ED8B-43E5-BAC0-A973E75B1B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FC87621F-1FFC-4454-B1EC-CFD10F9467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FB4AE2E1-0595-4FBA-A303-D6D3A60C3A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0A9E6D74-68A6-48FA-A3E7-4760ACDD56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EF0049B9-11DA-4823-80AD-BE76E2B65D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3090F16B-0397-4299-9573-6756D9D025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0CFEB520-4024-471E-828A-329DFE524A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85FB63D7-DCA9-44A0-94A5-82CEF93E94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E67FC9BA-7C49-4573-92AF-61CEE1D3E5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5E6BFFD7-0092-46BA-8F34-D109FA776D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E1914D1F-2E55-45DF-9C91-08FEC905CE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9075C59F-2C58-444B-8187-7C086EE2F9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6E06B254-86AC-4DE8-A84C-0555996438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4E06C737-837D-4731-906E-D6648C57CB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3B16E4A6-2526-466A-A447-DD9382C4DE3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10" authorId="0" shapeId="0" xr:uid="{53BC3234-9D01-4E6D-A90C-CD14B9247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10" authorId="0" shapeId="0" xr:uid="{BE880EC1-8602-45B5-B25F-A42446450B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10" authorId="0" shapeId="0" xr:uid="{087F9806-F07D-4B4C-BEDE-D08EBF5CAC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10" authorId="0" shapeId="0" xr:uid="{65C1EFB1-1CF3-4B3F-884F-9EEF4E0BCF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10" authorId="0" shapeId="0" xr:uid="{7A048734-EB9F-4667-9ADD-2DC43552DA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10" authorId="0" shapeId="0" xr:uid="{B8CFE42B-456E-427A-B585-E928F709A6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10" authorId="0" shapeId="0" xr:uid="{DFECF834-0095-4163-BAA1-2FC41EEB9C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10" authorId="0" shapeId="0" xr:uid="{F702B029-E72C-4EF0-8699-0372F93CE3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10" authorId="0" shapeId="0" xr:uid="{62654598-6951-438A-AE16-CF101B5E44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10" authorId="0" shapeId="0" xr:uid="{5FE32BA9-D526-4A40-9A08-AD0D03BDF8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10" authorId="0" shapeId="0" xr:uid="{140CB16D-386C-4188-8EA2-6262EF887F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10" authorId="0" shapeId="0" xr:uid="{9F1076C4-BE47-4975-8AF0-E9EDC2E41F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10" authorId="0" shapeId="0" xr:uid="{A66B0AAE-672E-45B4-BFF9-126B99F43A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10" authorId="0" shapeId="0" xr:uid="{A7126377-4BCD-4306-BA98-B29F16C75A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10" authorId="0" shapeId="0" xr:uid="{A5A82A58-7C58-4902-904D-F8CDF9CF5B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10" authorId="0" shapeId="0" xr:uid="{99642340-AC74-4AEB-BA72-5D2FE1BD85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10" authorId="0" shapeId="0" xr:uid="{C5712D35-C651-4DE2-AEA8-4DFD55E7DC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10" authorId="0" shapeId="0" xr:uid="{54E9EEAE-1D1A-4142-934E-8477F21E84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10" authorId="0" shapeId="0" xr:uid="{FC951D3B-E92C-4B40-965F-EDDA84045C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10" authorId="0" shapeId="0" xr:uid="{1C3BB2B4-4526-47F5-B652-6D9481CF29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51749216-31D0-4405-94EF-FA95744F57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47DB4D3F-7BC5-4190-A9D7-954A204326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8F0F25AD-5968-48FD-AD74-87D84C6846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39EE2CDF-9A82-4AE1-9AB1-F035F142487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AC2F4562-FE87-41D1-AB44-2EBA6C9EC8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4DE00356-463B-461D-9E3B-C0F7DAE4E2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B21BB90B-55DC-4BA2-A618-F6470401F5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F94EADD7-EF8A-4657-849D-6975B823FA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05959026-70B4-4331-A2EF-98EFEF36DAE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42200C7D-E4FB-4D09-B2C8-3D9641708F3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32CF813B-3A6A-4DAB-90A5-FB30B94565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71D30870-0BA8-4F7D-938C-BC1BB65556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A4A20C81-DE9A-47D3-AD3C-778C277251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D25E7FCD-4864-4ACE-8406-D32308DDBE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EF996BB7-577A-443B-9B7C-2BE1EB9803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66412FF9-5FE6-4D45-8F79-C76BB9360BD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228025FC-8ACF-45DC-8224-7485FE2CB59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78BF6EC4-3A9F-41EB-B26A-7FD0E2B0738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EE3FE9B4-990D-4F35-BA4B-79E7F84B22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CC154197-9C61-4910-AAB3-E7899C7BB8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CC5BE45F-5E1F-447D-A8BE-ED240BD6EF7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A4836006-7ECA-4CDC-AFE8-DA163A00B0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39E5D344-8391-4707-9A1B-1935F595CCC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9F6278F0-C60B-4F8C-A8E2-889EC4C386E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2AEDB520-F001-4AEB-8E88-00B4A2B0495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797E35BD-8628-42F5-8E12-6C687AC2A7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DB553590-78F5-4481-AD9A-6485450E05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DA3662D0-4024-4ECB-8681-7312857914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A46F855C-88F6-45D7-AA17-3900FF8602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AD8F2B2B-F608-48CE-9197-B7951378F7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CC5FAD3A-AA5A-4E37-8920-88A5B4204F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8ECECF59-253C-465C-94F0-70427133BD5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387AC596-8D2B-4D38-9636-71C98EA29EA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39179661-6337-4803-A80F-3A54BE77D8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DAB1BA19-F065-4E73-8E80-FDC35F1FDD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F98156D8-2FEE-4619-9CB6-C809947180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68B348F4-5083-4DE8-83D0-1B36DE57FF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5BFBE3E3-619A-4B8F-9AC1-E634DABF2D1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DCD5F096-F35E-4D47-B34C-74A74B0E750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90EA1CE4-E047-4477-AA94-CA8D526FDA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42B97092-AE5D-44B6-B597-CD60D796BC0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20C3D044-B84E-4E0A-9D06-4F70F265C1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A45A318C-60B2-4CFE-ACBE-3F10A8EF32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90DF3488-D6F3-411B-B559-4CA7F30525B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1AF49173-BE2C-4102-856E-FFAC81510C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5444EA17-1900-4980-BE9A-2F6F732B59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69B7A686-956E-410C-A509-488B1E8FC4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A91D09B6-72D4-4F1D-9D10-B170AF9F9D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9D6BF4A7-A352-451D-9CED-B4E5D1A675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A10B5729-A30A-4067-99BA-2846DC86AD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E77D6463-7583-4288-BD01-96588BE8AC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2C2880B4-0B40-4CF7-A9E0-E41FAC41CF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C880F49D-F1AD-4220-B6D3-E1FDE8CF4B1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8" authorId="2" shapeId="0" xr:uid="{7709F2A1-B2A4-4993-9553-FC6E448D39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8" authorId="2" shapeId="0" xr:uid="{5D12361F-93C2-49E6-857A-D0E5141204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8" authorId="2" shapeId="0" xr:uid="{3ED754FE-D547-4374-BD5C-06F728A748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8" authorId="2" shapeId="0" xr:uid="{110A7C00-7770-44BB-A2A9-398A75571F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8" authorId="2" shapeId="0" xr:uid="{A1AE45BC-A7F5-49FB-8C1E-D23479B5EA5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8" authorId="2" shapeId="0" xr:uid="{4136C6D6-6658-48B0-AC44-E785D70702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8" authorId="2" shapeId="0" xr:uid="{F0BF917C-7CF2-46C5-A0F6-8525667117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8" authorId="2" shapeId="0" xr:uid="{BBA6160B-8084-4827-83A4-0DEB478126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8" authorId="2" shapeId="0" xr:uid="{F864D06F-B1B1-4FED-8F60-FF87366DB6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8" authorId="2" shapeId="0" xr:uid="{52C7C5D6-A5F7-4A5D-9075-AA2F09C33D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8" authorId="2" shapeId="0" xr:uid="{D0A50DEB-E375-404A-B437-AF98354EEAD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8" authorId="2" shapeId="0" xr:uid="{9937549D-6275-490E-9377-621E34A32BD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8" authorId="2" shapeId="0" xr:uid="{224A3747-291F-4E29-A355-D142400761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8" authorId="2" shapeId="0" xr:uid="{C2DE8830-4EED-4214-B148-F4587CD4116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8" authorId="2" shapeId="0" xr:uid="{D4C59091-372F-4D4A-BDF7-22EF049B4E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8" authorId="2" shapeId="0" xr:uid="{FC9EAC96-F732-4230-9831-DBBFD4E8406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8" authorId="2" shapeId="0" xr:uid="{BFB7E8D2-6571-4CC8-AC8E-76E177A6D82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8" authorId="2" shapeId="0" xr:uid="{07F904DA-0369-436A-AE86-12774E4DF3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8" authorId="2" shapeId="0" xr:uid="{E462EAE7-EE21-41CC-AA53-F312CDF733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8" authorId="2" shapeId="0" xr:uid="{61338D94-F678-4DD4-BF73-9807F01CD0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<sst xmlns="http://schemas.openxmlformats.org/spreadsheetml/2006/main" count="312" uniqueCount="109">
  <si>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</si>
  <si>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</si>
  <si>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</si>
  <si>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</si>
  <si>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</si>
  <si>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</si>
  <si>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</si>
  <si>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 xml:space="preserve">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</si>
  <si>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</si>
  <si>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</si>
  <si>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</si>
  <si>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</si>
  <si>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</si>
  <si>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</si>
  <si>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</si>
  <si>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</si>
  <si>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</si>
  <si>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</si>
  <si>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</si>
  <si>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</si>
  <si>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</si>
  <si>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</si>
  <si>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</si>
  <si>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</si>
  <si>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</si>
  <si>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</si>
  <si>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</si>
  <si>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</si>
  <si>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</si>
  <si>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</si>
  <si>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</si>
  <si>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</si>
  <si>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</si>
  <si>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</si>
  <si>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</si>
  <si>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</si>
  <si>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</si>
  <si>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</si>
  <si>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</si>
  <si>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</si>
  <si>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</si>
  <si>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</si>
  <si>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</si>
  <si>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</si>
  <si>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</si>
  <si>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</si>
  <si>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</si>
  <si>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</si>
  <si>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</si>
  <si>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</si>
  <si>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</si>
  <si>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</si>
  <si>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</si>
  <si>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</si>
  <si>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</si>
  <si>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</si>
  <si>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</si>
  <si>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</si>
  <si>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</si>
  <si>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</si>
  <si>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</si>
  <si>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</si>
  <si>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</si>
  <si>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</si>
  <si>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</si>
  <si>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</si>
  <si>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</si>
  <si>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</si>
  <si>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</si>
  <si>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</si>
  <si>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</si>
  <si>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</si>
  <si>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</si>
  <si>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</si>
  <si>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</si>
  <si>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</si>
  <si>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</si>
  <si>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</si>
  <si>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</si>
  <si>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</si>
  <si>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</si>
  <si>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</si>
  <si>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</si>
  <si>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</si>
  <si>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</si>
  <si>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</si>
  <si>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</si>
  <si>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</si>
  <si>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</si>
  <si>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</si>
  <si>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 xml:space="preserve">Retained surplus (unidentified dep.) 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</si>
  <si>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</si>
  <si>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</si>
  <si>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</si>
  <si>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</si>
  <si>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</si>
  <si>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</si>
  <si>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</si>
  <si>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</si>
  <si>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</si>
  <si>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</si>
  <si>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</si>
  <si>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</si>
  <si>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</si>
  <si>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 </t>
  </si>
  <si>
    <t>CFO: D McThomas</t>
  </si>
  <si>
    <t>CFO:  R Ontong</t>
  </si>
  <si>
    <t>Date:</t>
  </si>
  <si>
    <t>9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</si>
</sst>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5" fillId="2" borderId="5" xfId="1" applyNumberFormat="1" applyFont="1" applyFill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3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4" borderId="0" xfId="0" applyFont="1" applyFill="1"/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3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Border="1"/>
    <xf numFmtId="15" fontId="5" fillId="0" borderId="0" xfId="1" applyNumberFormat="1" applyFont="1"/>
    <xf numFmtId="15" fontId="5" fillId="0" borderId="0" xfId="1" applyNumberFormat="1" applyFont="1" applyBorder="1"/>
    <xf numFmtId="15" fontId="5" fillId="0" borderId="0" xfId="1" quotePrefix="1" applyNumberFormat="1" applyFont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4" borderId="19" xfId="0" applyNumberFormat="1" applyFont="1" applyFill="1" applyBorder="1"/>
    <xf numFmtId="4" fontId="11" fillId="4" borderId="19" xfId="0" applyNumberFormat="1" applyFont="1" applyFill="1" applyBorder="1"/>
    <xf numFmtId="4" fontId="10" fillId="4" borderId="20" xfId="0" applyNumberFormat="1" applyFont="1" applyFill="1" applyBorder="1"/>
    <xf numFmtId="4" fontId="10" fillId="5" borderId="0" xfId="0" applyNumberFormat="1" applyFont="1" applyFill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Jun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  <cell r="GE6">
            <v>261793.00000002724</v>
          </cell>
          <cell r="IR6">
            <v>102884.30000002724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  <cell r="FZ15">
            <v>261793.00000002724</v>
          </cell>
          <cell r="GJ15">
            <v>261793.00000002724</v>
          </cell>
          <cell r="GO15">
            <v>115493.00000002724</v>
          </cell>
          <cell r="GT15">
            <v>115493.00000002724</v>
          </cell>
          <cell r="GY15">
            <v>115493.00000002724</v>
          </cell>
          <cell r="HD15">
            <v>102884.30000002724</v>
          </cell>
          <cell r="HI15">
            <v>102884.30000002724</v>
          </cell>
          <cell r="HN15">
            <v>102884.30000002724</v>
          </cell>
          <cell r="HS15">
            <v>102884.30000002724</v>
          </cell>
          <cell r="HX15">
            <v>102884.30000002724</v>
          </cell>
          <cell r="IC15">
            <v>102884.30000002724</v>
          </cell>
          <cell r="IH15">
            <v>102884.30000002724</v>
          </cell>
          <cell r="IM15">
            <v>102884.30000002724</v>
          </cell>
          <cell r="IR15">
            <v>102884.30000002724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  <row r="460">
          <cell r="EC460">
            <v>54728049.120000027</v>
          </cell>
        </row>
        <row r="464">
          <cell r="EC464">
            <v>60161083.080000028</v>
          </cell>
        </row>
        <row r="468">
          <cell r="EC468">
            <v>59473146.260000028</v>
          </cell>
        </row>
        <row r="472">
          <cell r="EC472">
            <v>65473146.260000028</v>
          </cell>
        </row>
        <row r="476">
          <cell r="EC476">
            <v>69470285.390000015</v>
          </cell>
        </row>
        <row r="480">
          <cell r="EC480">
            <v>70772762.360000014</v>
          </cell>
        </row>
        <row r="484">
          <cell r="EC484">
            <v>74709341.63000001</v>
          </cell>
        </row>
        <row r="488">
          <cell r="EC488">
            <v>81233333.63000001</v>
          </cell>
        </row>
        <row r="492">
          <cell r="EC492">
            <v>87101723.500000015</v>
          </cell>
        </row>
        <row r="496">
          <cell r="EC496">
            <v>93753150.13000001</v>
          </cell>
        </row>
        <row r="500">
          <cell r="EC500">
            <v>96165508.890000015</v>
          </cell>
        </row>
        <row r="504">
          <cell r="EC504">
            <v>90549308.550000012</v>
          </cell>
        </row>
        <row r="508">
          <cell r="EC508">
            <v>89006116.150000006</v>
          </cell>
        </row>
        <row r="512">
          <cell r="EC512">
            <v>70791275.939999998</v>
          </cell>
        </row>
        <row r="516">
          <cell r="EC516">
            <v>55828690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BB86-1106-4A92-AF18-09FEC2ED0015}">
  <dimension ref="A1:FG62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DS27" sqref="DS27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customWidth="1"/>
    <col min="123" max="123" width="17.28515625" style="3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customWidth="1"/>
    <col min="147" max="147" width="17.28515625" style="3" customWidth="1"/>
    <col min="148" max="256" width="9.140625" style="2"/>
    <col min="257" max="257" width="36.7109375" style="2" customWidth="1"/>
    <col min="258" max="377" width="0" style="2" hidden="1" customWidth="1"/>
    <col min="378" max="379" width="17.28515625" style="2" customWidth="1"/>
    <col min="380" max="401" width="0" style="2" hidden="1" customWidth="1"/>
    <col min="402" max="403" width="17.28515625" style="2" customWidth="1"/>
    <col min="404" max="512" width="9.140625" style="2"/>
    <col min="513" max="513" width="36.7109375" style="2" customWidth="1"/>
    <col min="514" max="633" width="0" style="2" hidden="1" customWidth="1"/>
    <col min="634" max="635" width="17.28515625" style="2" customWidth="1"/>
    <col min="636" max="657" width="0" style="2" hidden="1" customWidth="1"/>
    <col min="658" max="659" width="17.28515625" style="2" customWidth="1"/>
    <col min="660" max="768" width="9.140625" style="2"/>
    <col min="769" max="769" width="36.7109375" style="2" customWidth="1"/>
    <col min="770" max="889" width="0" style="2" hidden="1" customWidth="1"/>
    <col min="890" max="891" width="17.28515625" style="2" customWidth="1"/>
    <col min="892" max="913" width="0" style="2" hidden="1" customWidth="1"/>
    <col min="914" max="915" width="17.28515625" style="2" customWidth="1"/>
    <col min="916" max="1024" width="9.140625" style="2"/>
    <col min="1025" max="1025" width="36.7109375" style="2" customWidth="1"/>
    <col min="1026" max="1145" width="0" style="2" hidden="1" customWidth="1"/>
    <col min="1146" max="1147" width="17.28515625" style="2" customWidth="1"/>
    <col min="1148" max="1169" width="0" style="2" hidden="1" customWidth="1"/>
    <col min="1170" max="1171" width="17.28515625" style="2" customWidth="1"/>
    <col min="1172" max="1280" width="9.140625" style="2"/>
    <col min="1281" max="1281" width="36.7109375" style="2" customWidth="1"/>
    <col min="1282" max="1401" width="0" style="2" hidden="1" customWidth="1"/>
    <col min="1402" max="1403" width="17.28515625" style="2" customWidth="1"/>
    <col min="1404" max="1425" width="0" style="2" hidden="1" customWidth="1"/>
    <col min="1426" max="1427" width="17.28515625" style="2" customWidth="1"/>
    <col min="1428" max="1536" width="9.140625" style="2"/>
    <col min="1537" max="1537" width="36.7109375" style="2" customWidth="1"/>
    <col min="1538" max="1657" width="0" style="2" hidden="1" customWidth="1"/>
    <col min="1658" max="1659" width="17.28515625" style="2" customWidth="1"/>
    <col min="1660" max="1681" width="0" style="2" hidden="1" customWidth="1"/>
    <col min="1682" max="1683" width="17.28515625" style="2" customWidth="1"/>
    <col min="1684" max="1792" width="9.140625" style="2"/>
    <col min="1793" max="1793" width="36.7109375" style="2" customWidth="1"/>
    <col min="1794" max="1913" width="0" style="2" hidden="1" customWidth="1"/>
    <col min="1914" max="1915" width="17.28515625" style="2" customWidth="1"/>
    <col min="1916" max="1937" width="0" style="2" hidden="1" customWidth="1"/>
    <col min="1938" max="1939" width="17.28515625" style="2" customWidth="1"/>
    <col min="1940" max="2048" width="9.140625" style="2"/>
    <col min="2049" max="2049" width="36.7109375" style="2" customWidth="1"/>
    <col min="2050" max="2169" width="0" style="2" hidden="1" customWidth="1"/>
    <col min="2170" max="2171" width="17.28515625" style="2" customWidth="1"/>
    <col min="2172" max="2193" width="0" style="2" hidden="1" customWidth="1"/>
    <col min="2194" max="2195" width="17.28515625" style="2" customWidth="1"/>
    <col min="2196" max="2304" width="9.140625" style="2"/>
    <col min="2305" max="2305" width="36.7109375" style="2" customWidth="1"/>
    <col min="2306" max="2425" width="0" style="2" hidden="1" customWidth="1"/>
    <col min="2426" max="2427" width="17.28515625" style="2" customWidth="1"/>
    <col min="2428" max="2449" width="0" style="2" hidden="1" customWidth="1"/>
    <col min="2450" max="2451" width="17.28515625" style="2" customWidth="1"/>
    <col min="2452" max="2560" width="9.140625" style="2"/>
    <col min="2561" max="2561" width="36.7109375" style="2" customWidth="1"/>
    <col min="2562" max="2681" width="0" style="2" hidden="1" customWidth="1"/>
    <col min="2682" max="2683" width="17.28515625" style="2" customWidth="1"/>
    <col min="2684" max="2705" width="0" style="2" hidden="1" customWidth="1"/>
    <col min="2706" max="2707" width="17.28515625" style="2" customWidth="1"/>
    <col min="2708" max="2816" width="9.140625" style="2"/>
    <col min="2817" max="2817" width="36.7109375" style="2" customWidth="1"/>
    <col min="2818" max="2937" width="0" style="2" hidden="1" customWidth="1"/>
    <col min="2938" max="2939" width="17.28515625" style="2" customWidth="1"/>
    <col min="2940" max="2961" width="0" style="2" hidden="1" customWidth="1"/>
    <col min="2962" max="2963" width="17.28515625" style="2" customWidth="1"/>
    <col min="2964" max="3072" width="9.140625" style="2"/>
    <col min="3073" max="3073" width="36.7109375" style="2" customWidth="1"/>
    <col min="3074" max="3193" width="0" style="2" hidden="1" customWidth="1"/>
    <col min="3194" max="3195" width="17.28515625" style="2" customWidth="1"/>
    <col min="3196" max="3217" width="0" style="2" hidden="1" customWidth="1"/>
    <col min="3218" max="3219" width="17.28515625" style="2" customWidth="1"/>
    <col min="3220" max="3328" width="9.140625" style="2"/>
    <col min="3329" max="3329" width="36.7109375" style="2" customWidth="1"/>
    <col min="3330" max="3449" width="0" style="2" hidden="1" customWidth="1"/>
    <col min="3450" max="3451" width="17.28515625" style="2" customWidth="1"/>
    <col min="3452" max="3473" width="0" style="2" hidden="1" customWidth="1"/>
    <col min="3474" max="3475" width="17.28515625" style="2" customWidth="1"/>
    <col min="3476" max="3584" width="9.140625" style="2"/>
    <col min="3585" max="3585" width="36.7109375" style="2" customWidth="1"/>
    <col min="3586" max="3705" width="0" style="2" hidden="1" customWidth="1"/>
    <col min="3706" max="3707" width="17.28515625" style="2" customWidth="1"/>
    <col min="3708" max="3729" width="0" style="2" hidden="1" customWidth="1"/>
    <col min="3730" max="3731" width="17.28515625" style="2" customWidth="1"/>
    <col min="3732" max="3840" width="9.140625" style="2"/>
    <col min="3841" max="3841" width="36.7109375" style="2" customWidth="1"/>
    <col min="3842" max="3961" width="0" style="2" hidden="1" customWidth="1"/>
    <col min="3962" max="3963" width="17.28515625" style="2" customWidth="1"/>
    <col min="3964" max="3985" width="0" style="2" hidden="1" customWidth="1"/>
    <col min="3986" max="3987" width="17.28515625" style="2" customWidth="1"/>
    <col min="3988" max="4096" width="9.140625" style="2"/>
    <col min="4097" max="4097" width="36.7109375" style="2" customWidth="1"/>
    <col min="4098" max="4217" width="0" style="2" hidden="1" customWidth="1"/>
    <col min="4218" max="4219" width="17.28515625" style="2" customWidth="1"/>
    <col min="4220" max="4241" width="0" style="2" hidden="1" customWidth="1"/>
    <col min="4242" max="4243" width="17.28515625" style="2" customWidth="1"/>
    <col min="4244" max="4352" width="9.140625" style="2"/>
    <col min="4353" max="4353" width="36.7109375" style="2" customWidth="1"/>
    <col min="4354" max="4473" width="0" style="2" hidden="1" customWidth="1"/>
    <col min="4474" max="4475" width="17.28515625" style="2" customWidth="1"/>
    <col min="4476" max="4497" width="0" style="2" hidden="1" customWidth="1"/>
    <col min="4498" max="4499" width="17.28515625" style="2" customWidth="1"/>
    <col min="4500" max="4608" width="9.140625" style="2"/>
    <col min="4609" max="4609" width="36.7109375" style="2" customWidth="1"/>
    <col min="4610" max="4729" width="0" style="2" hidden="1" customWidth="1"/>
    <col min="4730" max="4731" width="17.28515625" style="2" customWidth="1"/>
    <col min="4732" max="4753" width="0" style="2" hidden="1" customWidth="1"/>
    <col min="4754" max="4755" width="17.28515625" style="2" customWidth="1"/>
    <col min="4756" max="4864" width="9.140625" style="2"/>
    <col min="4865" max="4865" width="36.7109375" style="2" customWidth="1"/>
    <col min="4866" max="4985" width="0" style="2" hidden="1" customWidth="1"/>
    <col min="4986" max="4987" width="17.28515625" style="2" customWidth="1"/>
    <col min="4988" max="5009" width="0" style="2" hidden="1" customWidth="1"/>
    <col min="5010" max="5011" width="17.28515625" style="2" customWidth="1"/>
    <col min="5012" max="5120" width="9.140625" style="2"/>
    <col min="5121" max="5121" width="36.7109375" style="2" customWidth="1"/>
    <col min="5122" max="5241" width="0" style="2" hidden="1" customWidth="1"/>
    <col min="5242" max="5243" width="17.28515625" style="2" customWidth="1"/>
    <col min="5244" max="5265" width="0" style="2" hidden="1" customWidth="1"/>
    <col min="5266" max="5267" width="17.28515625" style="2" customWidth="1"/>
    <col min="5268" max="5376" width="9.140625" style="2"/>
    <col min="5377" max="5377" width="36.7109375" style="2" customWidth="1"/>
    <col min="5378" max="5497" width="0" style="2" hidden="1" customWidth="1"/>
    <col min="5498" max="5499" width="17.28515625" style="2" customWidth="1"/>
    <col min="5500" max="5521" width="0" style="2" hidden="1" customWidth="1"/>
    <col min="5522" max="5523" width="17.28515625" style="2" customWidth="1"/>
    <col min="5524" max="5632" width="9.140625" style="2"/>
    <col min="5633" max="5633" width="36.7109375" style="2" customWidth="1"/>
    <col min="5634" max="5753" width="0" style="2" hidden="1" customWidth="1"/>
    <col min="5754" max="5755" width="17.28515625" style="2" customWidth="1"/>
    <col min="5756" max="5777" width="0" style="2" hidden="1" customWidth="1"/>
    <col min="5778" max="5779" width="17.28515625" style="2" customWidth="1"/>
    <col min="5780" max="5888" width="9.140625" style="2"/>
    <col min="5889" max="5889" width="36.7109375" style="2" customWidth="1"/>
    <col min="5890" max="6009" width="0" style="2" hidden="1" customWidth="1"/>
    <col min="6010" max="6011" width="17.28515625" style="2" customWidth="1"/>
    <col min="6012" max="6033" width="0" style="2" hidden="1" customWidth="1"/>
    <col min="6034" max="6035" width="17.28515625" style="2" customWidth="1"/>
    <col min="6036" max="6144" width="9.140625" style="2"/>
    <col min="6145" max="6145" width="36.7109375" style="2" customWidth="1"/>
    <col min="6146" max="6265" width="0" style="2" hidden="1" customWidth="1"/>
    <col min="6266" max="6267" width="17.28515625" style="2" customWidth="1"/>
    <col min="6268" max="6289" width="0" style="2" hidden="1" customWidth="1"/>
    <col min="6290" max="6291" width="17.28515625" style="2" customWidth="1"/>
    <col min="6292" max="6400" width="9.140625" style="2"/>
    <col min="6401" max="6401" width="36.7109375" style="2" customWidth="1"/>
    <col min="6402" max="6521" width="0" style="2" hidden="1" customWidth="1"/>
    <col min="6522" max="6523" width="17.28515625" style="2" customWidth="1"/>
    <col min="6524" max="6545" width="0" style="2" hidden="1" customWidth="1"/>
    <col min="6546" max="6547" width="17.28515625" style="2" customWidth="1"/>
    <col min="6548" max="6656" width="9.140625" style="2"/>
    <col min="6657" max="6657" width="36.7109375" style="2" customWidth="1"/>
    <col min="6658" max="6777" width="0" style="2" hidden="1" customWidth="1"/>
    <col min="6778" max="6779" width="17.28515625" style="2" customWidth="1"/>
    <col min="6780" max="6801" width="0" style="2" hidden="1" customWidth="1"/>
    <col min="6802" max="6803" width="17.28515625" style="2" customWidth="1"/>
    <col min="6804" max="6912" width="9.140625" style="2"/>
    <col min="6913" max="6913" width="36.7109375" style="2" customWidth="1"/>
    <col min="6914" max="7033" width="0" style="2" hidden="1" customWidth="1"/>
    <col min="7034" max="7035" width="17.28515625" style="2" customWidth="1"/>
    <col min="7036" max="7057" width="0" style="2" hidden="1" customWidth="1"/>
    <col min="7058" max="7059" width="17.28515625" style="2" customWidth="1"/>
    <col min="7060" max="7168" width="9.140625" style="2"/>
    <col min="7169" max="7169" width="36.7109375" style="2" customWidth="1"/>
    <col min="7170" max="7289" width="0" style="2" hidden="1" customWidth="1"/>
    <col min="7290" max="7291" width="17.28515625" style="2" customWidth="1"/>
    <col min="7292" max="7313" width="0" style="2" hidden="1" customWidth="1"/>
    <col min="7314" max="7315" width="17.28515625" style="2" customWidth="1"/>
    <col min="7316" max="7424" width="9.140625" style="2"/>
    <col min="7425" max="7425" width="36.7109375" style="2" customWidth="1"/>
    <col min="7426" max="7545" width="0" style="2" hidden="1" customWidth="1"/>
    <col min="7546" max="7547" width="17.28515625" style="2" customWidth="1"/>
    <col min="7548" max="7569" width="0" style="2" hidden="1" customWidth="1"/>
    <col min="7570" max="7571" width="17.28515625" style="2" customWidth="1"/>
    <col min="7572" max="7680" width="9.140625" style="2"/>
    <col min="7681" max="7681" width="36.7109375" style="2" customWidth="1"/>
    <col min="7682" max="7801" width="0" style="2" hidden="1" customWidth="1"/>
    <col min="7802" max="7803" width="17.28515625" style="2" customWidth="1"/>
    <col min="7804" max="7825" width="0" style="2" hidden="1" customWidth="1"/>
    <col min="7826" max="7827" width="17.28515625" style="2" customWidth="1"/>
    <col min="7828" max="7936" width="9.140625" style="2"/>
    <col min="7937" max="7937" width="36.7109375" style="2" customWidth="1"/>
    <col min="7938" max="8057" width="0" style="2" hidden="1" customWidth="1"/>
    <col min="8058" max="8059" width="17.28515625" style="2" customWidth="1"/>
    <col min="8060" max="8081" width="0" style="2" hidden="1" customWidth="1"/>
    <col min="8082" max="8083" width="17.28515625" style="2" customWidth="1"/>
    <col min="8084" max="8192" width="9.140625" style="2"/>
    <col min="8193" max="8193" width="36.7109375" style="2" customWidth="1"/>
    <col min="8194" max="8313" width="0" style="2" hidden="1" customWidth="1"/>
    <col min="8314" max="8315" width="17.28515625" style="2" customWidth="1"/>
    <col min="8316" max="8337" width="0" style="2" hidden="1" customWidth="1"/>
    <col min="8338" max="8339" width="17.28515625" style="2" customWidth="1"/>
    <col min="8340" max="8448" width="9.140625" style="2"/>
    <col min="8449" max="8449" width="36.7109375" style="2" customWidth="1"/>
    <col min="8450" max="8569" width="0" style="2" hidden="1" customWidth="1"/>
    <col min="8570" max="8571" width="17.28515625" style="2" customWidth="1"/>
    <col min="8572" max="8593" width="0" style="2" hidden="1" customWidth="1"/>
    <col min="8594" max="8595" width="17.28515625" style="2" customWidth="1"/>
    <col min="8596" max="8704" width="9.140625" style="2"/>
    <col min="8705" max="8705" width="36.7109375" style="2" customWidth="1"/>
    <col min="8706" max="8825" width="0" style="2" hidden="1" customWidth="1"/>
    <col min="8826" max="8827" width="17.28515625" style="2" customWidth="1"/>
    <col min="8828" max="8849" width="0" style="2" hidden="1" customWidth="1"/>
    <col min="8850" max="8851" width="17.28515625" style="2" customWidth="1"/>
    <col min="8852" max="8960" width="9.140625" style="2"/>
    <col min="8961" max="8961" width="36.7109375" style="2" customWidth="1"/>
    <col min="8962" max="9081" width="0" style="2" hidden="1" customWidth="1"/>
    <col min="9082" max="9083" width="17.28515625" style="2" customWidth="1"/>
    <col min="9084" max="9105" width="0" style="2" hidden="1" customWidth="1"/>
    <col min="9106" max="9107" width="17.28515625" style="2" customWidth="1"/>
    <col min="9108" max="9216" width="9.140625" style="2"/>
    <col min="9217" max="9217" width="36.7109375" style="2" customWidth="1"/>
    <col min="9218" max="9337" width="0" style="2" hidden="1" customWidth="1"/>
    <col min="9338" max="9339" width="17.28515625" style="2" customWidth="1"/>
    <col min="9340" max="9361" width="0" style="2" hidden="1" customWidth="1"/>
    <col min="9362" max="9363" width="17.28515625" style="2" customWidth="1"/>
    <col min="9364" max="9472" width="9.140625" style="2"/>
    <col min="9473" max="9473" width="36.7109375" style="2" customWidth="1"/>
    <col min="9474" max="9593" width="0" style="2" hidden="1" customWidth="1"/>
    <col min="9594" max="9595" width="17.28515625" style="2" customWidth="1"/>
    <col min="9596" max="9617" width="0" style="2" hidden="1" customWidth="1"/>
    <col min="9618" max="9619" width="17.28515625" style="2" customWidth="1"/>
    <col min="9620" max="9728" width="9.140625" style="2"/>
    <col min="9729" max="9729" width="36.7109375" style="2" customWidth="1"/>
    <col min="9730" max="9849" width="0" style="2" hidden="1" customWidth="1"/>
    <col min="9850" max="9851" width="17.28515625" style="2" customWidth="1"/>
    <col min="9852" max="9873" width="0" style="2" hidden="1" customWidth="1"/>
    <col min="9874" max="9875" width="17.28515625" style="2" customWidth="1"/>
    <col min="9876" max="9984" width="9.140625" style="2"/>
    <col min="9985" max="9985" width="36.7109375" style="2" customWidth="1"/>
    <col min="9986" max="10105" width="0" style="2" hidden="1" customWidth="1"/>
    <col min="10106" max="10107" width="17.28515625" style="2" customWidth="1"/>
    <col min="10108" max="10129" width="0" style="2" hidden="1" customWidth="1"/>
    <col min="10130" max="10131" width="17.28515625" style="2" customWidth="1"/>
    <col min="10132" max="10240" width="9.140625" style="2"/>
    <col min="10241" max="10241" width="36.7109375" style="2" customWidth="1"/>
    <col min="10242" max="10361" width="0" style="2" hidden="1" customWidth="1"/>
    <col min="10362" max="10363" width="17.28515625" style="2" customWidth="1"/>
    <col min="10364" max="10385" width="0" style="2" hidden="1" customWidth="1"/>
    <col min="10386" max="10387" width="17.28515625" style="2" customWidth="1"/>
    <col min="10388" max="10496" width="9.140625" style="2"/>
    <col min="10497" max="10497" width="36.7109375" style="2" customWidth="1"/>
    <col min="10498" max="10617" width="0" style="2" hidden="1" customWidth="1"/>
    <col min="10618" max="10619" width="17.28515625" style="2" customWidth="1"/>
    <col min="10620" max="10641" width="0" style="2" hidden="1" customWidth="1"/>
    <col min="10642" max="10643" width="17.28515625" style="2" customWidth="1"/>
    <col min="10644" max="10752" width="9.140625" style="2"/>
    <col min="10753" max="10753" width="36.7109375" style="2" customWidth="1"/>
    <col min="10754" max="10873" width="0" style="2" hidden="1" customWidth="1"/>
    <col min="10874" max="10875" width="17.28515625" style="2" customWidth="1"/>
    <col min="10876" max="10897" width="0" style="2" hidden="1" customWidth="1"/>
    <col min="10898" max="10899" width="17.28515625" style="2" customWidth="1"/>
    <col min="10900" max="11008" width="9.140625" style="2"/>
    <col min="11009" max="11009" width="36.7109375" style="2" customWidth="1"/>
    <col min="11010" max="11129" width="0" style="2" hidden="1" customWidth="1"/>
    <col min="11130" max="11131" width="17.28515625" style="2" customWidth="1"/>
    <col min="11132" max="11153" width="0" style="2" hidden="1" customWidth="1"/>
    <col min="11154" max="11155" width="17.28515625" style="2" customWidth="1"/>
    <col min="11156" max="11264" width="9.140625" style="2"/>
    <col min="11265" max="11265" width="36.7109375" style="2" customWidth="1"/>
    <col min="11266" max="11385" width="0" style="2" hidden="1" customWidth="1"/>
    <col min="11386" max="11387" width="17.28515625" style="2" customWidth="1"/>
    <col min="11388" max="11409" width="0" style="2" hidden="1" customWidth="1"/>
    <col min="11410" max="11411" width="17.28515625" style="2" customWidth="1"/>
    <col min="11412" max="11520" width="9.140625" style="2"/>
    <col min="11521" max="11521" width="36.7109375" style="2" customWidth="1"/>
    <col min="11522" max="11641" width="0" style="2" hidden="1" customWidth="1"/>
    <col min="11642" max="11643" width="17.28515625" style="2" customWidth="1"/>
    <col min="11644" max="11665" width="0" style="2" hidden="1" customWidth="1"/>
    <col min="11666" max="11667" width="17.28515625" style="2" customWidth="1"/>
    <col min="11668" max="11776" width="9.140625" style="2"/>
    <col min="11777" max="11777" width="36.7109375" style="2" customWidth="1"/>
    <col min="11778" max="11897" width="0" style="2" hidden="1" customWidth="1"/>
    <col min="11898" max="11899" width="17.28515625" style="2" customWidth="1"/>
    <col min="11900" max="11921" width="0" style="2" hidden="1" customWidth="1"/>
    <col min="11922" max="11923" width="17.28515625" style="2" customWidth="1"/>
    <col min="11924" max="12032" width="9.140625" style="2"/>
    <col min="12033" max="12033" width="36.7109375" style="2" customWidth="1"/>
    <col min="12034" max="12153" width="0" style="2" hidden="1" customWidth="1"/>
    <col min="12154" max="12155" width="17.28515625" style="2" customWidth="1"/>
    <col min="12156" max="12177" width="0" style="2" hidden="1" customWidth="1"/>
    <col min="12178" max="12179" width="17.28515625" style="2" customWidth="1"/>
    <col min="12180" max="12288" width="9.140625" style="2"/>
    <col min="12289" max="12289" width="36.7109375" style="2" customWidth="1"/>
    <col min="12290" max="12409" width="0" style="2" hidden="1" customWidth="1"/>
    <col min="12410" max="12411" width="17.28515625" style="2" customWidth="1"/>
    <col min="12412" max="12433" width="0" style="2" hidden="1" customWidth="1"/>
    <col min="12434" max="12435" width="17.28515625" style="2" customWidth="1"/>
    <col min="12436" max="12544" width="9.140625" style="2"/>
    <col min="12545" max="12545" width="36.7109375" style="2" customWidth="1"/>
    <col min="12546" max="12665" width="0" style="2" hidden="1" customWidth="1"/>
    <col min="12666" max="12667" width="17.28515625" style="2" customWidth="1"/>
    <col min="12668" max="12689" width="0" style="2" hidden="1" customWidth="1"/>
    <col min="12690" max="12691" width="17.28515625" style="2" customWidth="1"/>
    <col min="12692" max="12800" width="9.140625" style="2"/>
    <col min="12801" max="12801" width="36.7109375" style="2" customWidth="1"/>
    <col min="12802" max="12921" width="0" style="2" hidden="1" customWidth="1"/>
    <col min="12922" max="12923" width="17.28515625" style="2" customWidth="1"/>
    <col min="12924" max="12945" width="0" style="2" hidden="1" customWidth="1"/>
    <col min="12946" max="12947" width="17.28515625" style="2" customWidth="1"/>
    <col min="12948" max="13056" width="9.140625" style="2"/>
    <col min="13057" max="13057" width="36.7109375" style="2" customWidth="1"/>
    <col min="13058" max="13177" width="0" style="2" hidden="1" customWidth="1"/>
    <col min="13178" max="13179" width="17.28515625" style="2" customWidth="1"/>
    <col min="13180" max="13201" width="0" style="2" hidden="1" customWidth="1"/>
    <col min="13202" max="13203" width="17.28515625" style="2" customWidth="1"/>
    <col min="13204" max="13312" width="9.140625" style="2"/>
    <col min="13313" max="13313" width="36.7109375" style="2" customWidth="1"/>
    <col min="13314" max="13433" width="0" style="2" hidden="1" customWidth="1"/>
    <col min="13434" max="13435" width="17.28515625" style="2" customWidth="1"/>
    <col min="13436" max="13457" width="0" style="2" hidden="1" customWidth="1"/>
    <col min="13458" max="13459" width="17.28515625" style="2" customWidth="1"/>
    <col min="13460" max="13568" width="9.140625" style="2"/>
    <col min="13569" max="13569" width="36.7109375" style="2" customWidth="1"/>
    <col min="13570" max="13689" width="0" style="2" hidden="1" customWidth="1"/>
    <col min="13690" max="13691" width="17.28515625" style="2" customWidth="1"/>
    <col min="13692" max="13713" width="0" style="2" hidden="1" customWidth="1"/>
    <col min="13714" max="13715" width="17.28515625" style="2" customWidth="1"/>
    <col min="13716" max="13824" width="9.140625" style="2"/>
    <col min="13825" max="13825" width="36.7109375" style="2" customWidth="1"/>
    <col min="13826" max="13945" width="0" style="2" hidden="1" customWidth="1"/>
    <col min="13946" max="13947" width="17.28515625" style="2" customWidth="1"/>
    <col min="13948" max="13969" width="0" style="2" hidden="1" customWidth="1"/>
    <col min="13970" max="13971" width="17.28515625" style="2" customWidth="1"/>
    <col min="13972" max="14080" width="9.140625" style="2"/>
    <col min="14081" max="14081" width="36.7109375" style="2" customWidth="1"/>
    <col min="14082" max="14201" width="0" style="2" hidden="1" customWidth="1"/>
    <col min="14202" max="14203" width="17.28515625" style="2" customWidth="1"/>
    <col min="14204" max="14225" width="0" style="2" hidden="1" customWidth="1"/>
    <col min="14226" max="14227" width="17.28515625" style="2" customWidth="1"/>
    <col min="14228" max="14336" width="9.140625" style="2"/>
    <col min="14337" max="14337" width="36.7109375" style="2" customWidth="1"/>
    <col min="14338" max="14457" width="0" style="2" hidden="1" customWidth="1"/>
    <col min="14458" max="14459" width="17.28515625" style="2" customWidth="1"/>
    <col min="14460" max="14481" width="0" style="2" hidden="1" customWidth="1"/>
    <col min="14482" max="14483" width="17.28515625" style="2" customWidth="1"/>
    <col min="14484" max="14592" width="9.140625" style="2"/>
    <col min="14593" max="14593" width="36.7109375" style="2" customWidth="1"/>
    <col min="14594" max="14713" width="0" style="2" hidden="1" customWidth="1"/>
    <col min="14714" max="14715" width="17.28515625" style="2" customWidth="1"/>
    <col min="14716" max="14737" width="0" style="2" hidden="1" customWidth="1"/>
    <col min="14738" max="14739" width="17.28515625" style="2" customWidth="1"/>
    <col min="14740" max="14848" width="9.140625" style="2"/>
    <col min="14849" max="14849" width="36.7109375" style="2" customWidth="1"/>
    <col min="14850" max="14969" width="0" style="2" hidden="1" customWidth="1"/>
    <col min="14970" max="14971" width="17.28515625" style="2" customWidth="1"/>
    <col min="14972" max="14993" width="0" style="2" hidden="1" customWidth="1"/>
    <col min="14994" max="14995" width="17.28515625" style="2" customWidth="1"/>
    <col min="14996" max="15104" width="9.140625" style="2"/>
    <col min="15105" max="15105" width="36.7109375" style="2" customWidth="1"/>
    <col min="15106" max="15225" width="0" style="2" hidden="1" customWidth="1"/>
    <col min="15226" max="15227" width="17.28515625" style="2" customWidth="1"/>
    <col min="15228" max="15249" width="0" style="2" hidden="1" customWidth="1"/>
    <col min="15250" max="15251" width="17.28515625" style="2" customWidth="1"/>
    <col min="15252" max="15360" width="9.140625" style="2"/>
    <col min="15361" max="15361" width="36.7109375" style="2" customWidth="1"/>
    <col min="15362" max="15481" width="0" style="2" hidden="1" customWidth="1"/>
    <col min="15482" max="15483" width="17.28515625" style="2" customWidth="1"/>
    <col min="15484" max="15505" width="0" style="2" hidden="1" customWidth="1"/>
    <col min="15506" max="15507" width="17.28515625" style="2" customWidth="1"/>
    <col min="15508" max="15616" width="9.140625" style="2"/>
    <col min="15617" max="15617" width="36.7109375" style="2" customWidth="1"/>
    <col min="15618" max="15737" width="0" style="2" hidden="1" customWidth="1"/>
    <col min="15738" max="15739" width="17.28515625" style="2" customWidth="1"/>
    <col min="15740" max="15761" width="0" style="2" hidden="1" customWidth="1"/>
    <col min="15762" max="15763" width="17.28515625" style="2" customWidth="1"/>
    <col min="15764" max="15872" width="9.140625" style="2"/>
    <col min="15873" max="15873" width="36.7109375" style="2" customWidth="1"/>
    <col min="15874" max="15993" width="0" style="2" hidden="1" customWidth="1"/>
    <col min="15994" max="15995" width="17.28515625" style="2" customWidth="1"/>
    <col min="15996" max="16017" width="0" style="2" hidden="1" customWidth="1"/>
    <col min="16018" max="16019" width="17.28515625" style="2" customWidth="1"/>
    <col min="16020" max="16128" width="9.140625" style="2"/>
    <col min="16129" max="16129" width="36.7109375" style="2" customWidth="1"/>
    <col min="16130" max="16249" width="0" style="2" hidden="1" customWidth="1"/>
    <col min="16250" max="16251" width="17.28515625" style="2" customWidth="1"/>
    <col min="16252" max="16273" width="0" style="2" hidden="1" customWidth="1"/>
    <col min="16274" max="16275" width="17.28515625" style="2" customWidth="1"/>
    <col min="16276" max="16384" width="9.140625" style="2"/>
  </cols>
  <sheetData>
    <row r="1" spans="1:147" ht="15.75" thickBot="1" x14ac:dyDescent="0.3">
      <c r="A1" s="1" t="s">
        <v>0</v>
      </c>
    </row>
    <row r="2" spans="1:147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7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2</v>
      </c>
      <c r="EQ2" s="7"/>
    </row>
    <row r="3" spans="1:147" ht="13.5" thickBot="1" x14ac:dyDescent="0.25">
      <c r="B3" s="10" t="s">
        <v>8</v>
      </c>
      <c r="C3" s="11"/>
      <c r="D3" s="10" t="s">
        <v>9</v>
      </c>
      <c r="E3" s="11"/>
      <c r="F3" s="10" t="s">
        <v>10</v>
      </c>
      <c r="G3" s="11"/>
      <c r="H3" s="10" t="s">
        <v>11</v>
      </c>
      <c r="I3" s="11"/>
      <c r="J3" s="10" t="s">
        <v>12</v>
      </c>
      <c r="K3" s="11"/>
      <c r="L3" s="10" t="s">
        <v>13</v>
      </c>
      <c r="M3" s="11"/>
      <c r="N3" s="10" t="s">
        <v>14</v>
      </c>
      <c r="O3" s="11"/>
      <c r="P3" s="10" t="s">
        <v>15</v>
      </c>
      <c r="Q3" s="11"/>
      <c r="R3" s="10" t="s">
        <v>16</v>
      </c>
      <c r="S3" s="11"/>
      <c r="T3" s="10" t="s">
        <v>17</v>
      </c>
      <c r="U3" s="11"/>
      <c r="V3" s="10" t="s">
        <v>18</v>
      </c>
      <c r="W3" s="11"/>
      <c r="X3" s="10" t="s">
        <v>19</v>
      </c>
      <c r="Y3" s="11"/>
      <c r="Z3" s="12" t="s">
        <v>20</v>
      </c>
      <c r="AA3" s="13"/>
      <c r="AB3" s="10" t="s">
        <v>21</v>
      </c>
      <c r="AC3" s="11"/>
      <c r="AD3" s="10" t="s">
        <v>22</v>
      </c>
      <c r="AE3" s="11"/>
      <c r="AF3" s="10" t="s">
        <v>23</v>
      </c>
      <c r="AG3" s="11"/>
      <c r="AH3" s="10" t="s">
        <v>24</v>
      </c>
      <c r="AI3" s="11"/>
      <c r="AJ3" s="10" t="s">
        <v>25</v>
      </c>
      <c r="AK3" s="11"/>
      <c r="AL3" s="10" t="s">
        <v>26</v>
      </c>
      <c r="AM3" s="11"/>
      <c r="AN3" s="10" t="s">
        <v>27</v>
      </c>
      <c r="AO3" s="11"/>
      <c r="AP3" s="10" t="s">
        <v>28</v>
      </c>
      <c r="AQ3" s="11"/>
      <c r="AR3" s="10" t="s">
        <v>29</v>
      </c>
      <c r="AS3" s="11"/>
      <c r="AT3" s="10" t="s">
        <v>30</v>
      </c>
      <c r="AU3" s="11"/>
      <c r="AV3" s="10" t="s">
        <v>31</v>
      </c>
      <c r="AW3" s="14"/>
      <c r="AX3" s="10" t="s">
        <v>20</v>
      </c>
      <c r="AY3" s="11"/>
      <c r="AZ3" s="10" t="s">
        <v>32</v>
      </c>
      <c r="BA3" s="11"/>
      <c r="BB3" s="10" t="s">
        <v>33</v>
      </c>
      <c r="BC3" s="11"/>
      <c r="BD3" s="10" t="s">
        <v>34</v>
      </c>
      <c r="BE3" s="11"/>
      <c r="BF3" s="10" t="s">
        <v>35</v>
      </c>
      <c r="BG3" s="11"/>
      <c r="BH3" s="10" t="s">
        <v>36</v>
      </c>
      <c r="BI3" s="11"/>
      <c r="BJ3" s="10" t="s">
        <v>37</v>
      </c>
      <c r="BK3" s="11"/>
      <c r="BL3" s="10" t="s">
        <v>38</v>
      </c>
      <c r="BM3" s="11"/>
      <c r="BN3" s="10" t="s">
        <v>39</v>
      </c>
      <c r="BO3" s="11"/>
      <c r="BP3" s="10" t="s">
        <v>40</v>
      </c>
      <c r="BQ3" s="11"/>
      <c r="BR3" s="10" t="s">
        <v>41</v>
      </c>
      <c r="BS3" s="11"/>
      <c r="BT3" s="10" t="s">
        <v>42</v>
      </c>
      <c r="BU3" s="11"/>
      <c r="BV3" s="10" t="s">
        <v>43</v>
      </c>
      <c r="BW3" s="11"/>
      <c r="BX3" s="10" t="s">
        <v>44</v>
      </c>
      <c r="BY3" s="11"/>
      <c r="BZ3" s="10" t="s">
        <v>45</v>
      </c>
      <c r="CA3" s="11"/>
      <c r="CB3" s="10" t="s">
        <v>46</v>
      </c>
      <c r="CC3" s="11"/>
      <c r="CD3" s="10" t="s">
        <v>47</v>
      </c>
      <c r="CE3" s="11"/>
      <c r="CF3" s="10" t="s">
        <v>48</v>
      </c>
      <c r="CG3" s="11"/>
      <c r="CH3" s="10" t="s">
        <v>49</v>
      </c>
      <c r="CI3" s="11"/>
      <c r="CJ3" s="10" t="s">
        <v>50</v>
      </c>
      <c r="CK3" s="11"/>
      <c r="CL3" s="10" t="s">
        <v>51</v>
      </c>
      <c r="CM3" s="11"/>
      <c r="CN3" s="10" t="s">
        <v>52</v>
      </c>
      <c r="CO3" s="11"/>
      <c r="CP3" s="10" t="s">
        <v>53</v>
      </c>
      <c r="CQ3" s="11"/>
      <c r="CR3" s="10" t="s">
        <v>54</v>
      </c>
      <c r="CS3" s="11"/>
      <c r="CT3" s="10" t="s">
        <v>55</v>
      </c>
      <c r="CU3" s="11"/>
      <c r="CV3" s="10" t="s">
        <v>56</v>
      </c>
      <c r="CW3" s="11"/>
      <c r="CX3" s="10" t="s">
        <v>57</v>
      </c>
      <c r="CY3" s="11"/>
      <c r="CZ3" s="10" t="s">
        <v>58</v>
      </c>
      <c r="DA3" s="11"/>
      <c r="DB3" s="10" t="s">
        <v>59</v>
      </c>
      <c r="DC3" s="11"/>
      <c r="DD3" s="10" t="s">
        <v>60</v>
      </c>
      <c r="DE3" s="11"/>
      <c r="DF3" s="10" t="s">
        <v>61</v>
      </c>
      <c r="DG3" s="11"/>
      <c r="DH3" s="10" t="s">
        <v>62</v>
      </c>
      <c r="DI3" s="11"/>
      <c r="DJ3" s="10" t="s">
        <v>63</v>
      </c>
      <c r="DK3" s="11"/>
      <c r="DL3" s="10" t="s">
        <v>64</v>
      </c>
      <c r="DM3" s="11"/>
      <c r="DN3" s="10" t="s">
        <v>65</v>
      </c>
      <c r="DO3" s="11"/>
      <c r="DP3" s="10" t="s">
        <v>66</v>
      </c>
      <c r="DQ3" s="11"/>
      <c r="DR3" s="10" t="s">
        <v>67</v>
      </c>
      <c r="DS3" s="11"/>
      <c r="DT3" s="10" t="s">
        <v>68</v>
      </c>
      <c r="DU3" s="11"/>
      <c r="DV3" s="10" t="s">
        <v>69</v>
      </c>
      <c r="DW3" s="11"/>
      <c r="DX3" s="10" t="s">
        <v>70</v>
      </c>
      <c r="DY3" s="11"/>
      <c r="DZ3" s="10" t="s">
        <v>71</v>
      </c>
      <c r="EA3" s="11"/>
      <c r="EB3" s="10" t="s">
        <v>72</v>
      </c>
      <c r="EC3" s="11"/>
      <c r="ED3" s="10" t="s">
        <v>73</v>
      </c>
      <c r="EE3" s="11"/>
      <c r="EF3" s="10" t="s">
        <v>74</v>
      </c>
      <c r="EG3" s="11"/>
      <c r="EH3" s="10" t="s">
        <v>75</v>
      </c>
      <c r="EI3" s="11"/>
      <c r="EJ3" s="10" t="s">
        <v>76</v>
      </c>
      <c r="EK3" s="11"/>
      <c r="EL3" s="10" t="s">
        <v>77</v>
      </c>
      <c r="EM3" s="11"/>
      <c r="EN3" s="10" t="s">
        <v>78</v>
      </c>
      <c r="EO3" s="11"/>
      <c r="EP3" s="10" t="s">
        <v>79</v>
      </c>
      <c r="EQ3" s="11"/>
    </row>
    <row r="4" spans="1:147" ht="15" thickBot="1" x14ac:dyDescent="0.25">
      <c r="A4" s="15"/>
      <c r="B4" s="16" t="s">
        <v>80</v>
      </c>
      <c r="C4" s="16" t="s">
        <v>81</v>
      </c>
      <c r="D4" s="16" t="s">
        <v>80</v>
      </c>
      <c r="E4" s="16" t="s">
        <v>81</v>
      </c>
      <c r="F4" s="16" t="s">
        <v>80</v>
      </c>
      <c r="G4" s="16" t="s">
        <v>81</v>
      </c>
      <c r="H4" s="16" t="s">
        <v>80</v>
      </c>
      <c r="I4" s="16" t="s">
        <v>81</v>
      </c>
      <c r="J4" s="16" t="s">
        <v>80</v>
      </c>
      <c r="K4" s="16" t="s">
        <v>81</v>
      </c>
      <c r="L4" s="16" t="s">
        <v>80</v>
      </c>
      <c r="M4" s="16" t="s">
        <v>81</v>
      </c>
      <c r="N4" s="16" t="s">
        <v>80</v>
      </c>
      <c r="O4" s="16" t="s">
        <v>81</v>
      </c>
      <c r="P4" s="16" t="s">
        <v>80</v>
      </c>
      <c r="Q4" s="16" t="s">
        <v>81</v>
      </c>
      <c r="R4" s="16" t="s">
        <v>80</v>
      </c>
      <c r="S4" s="16" t="s">
        <v>81</v>
      </c>
      <c r="T4" s="16" t="s">
        <v>80</v>
      </c>
      <c r="U4" s="16" t="s">
        <v>81</v>
      </c>
      <c r="V4" s="16" t="s">
        <v>80</v>
      </c>
      <c r="W4" s="16" t="s">
        <v>81</v>
      </c>
      <c r="X4" s="16" t="s">
        <v>80</v>
      </c>
      <c r="Y4" s="16" t="s">
        <v>81</v>
      </c>
      <c r="Z4" s="16" t="s">
        <v>80</v>
      </c>
      <c r="AA4" s="16" t="s">
        <v>81</v>
      </c>
      <c r="AB4" s="16" t="s">
        <v>80</v>
      </c>
      <c r="AC4" s="16" t="s">
        <v>81</v>
      </c>
      <c r="AD4" s="16" t="s">
        <v>80</v>
      </c>
      <c r="AE4" s="16" t="s">
        <v>81</v>
      </c>
      <c r="AF4" s="16" t="s">
        <v>80</v>
      </c>
      <c r="AG4" s="16" t="s">
        <v>81</v>
      </c>
      <c r="AH4" s="16" t="s">
        <v>80</v>
      </c>
      <c r="AI4" s="16" t="s">
        <v>81</v>
      </c>
      <c r="AJ4" s="16" t="s">
        <v>80</v>
      </c>
      <c r="AK4" s="16" t="s">
        <v>81</v>
      </c>
      <c r="AL4" s="16" t="s">
        <v>80</v>
      </c>
      <c r="AM4" s="16" t="s">
        <v>81</v>
      </c>
      <c r="AN4" s="16" t="s">
        <v>80</v>
      </c>
      <c r="AO4" s="16" t="s">
        <v>81</v>
      </c>
      <c r="AP4" s="16" t="s">
        <v>80</v>
      </c>
      <c r="AQ4" s="16" t="s">
        <v>81</v>
      </c>
      <c r="AR4" s="16" t="s">
        <v>80</v>
      </c>
      <c r="AS4" s="16" t="s">
        <v>81</v>
      </c>
      <c r="AT4" s="16" t="s">
        <v>80</v>
      </c>
      <c r="AU4" s="16" t="s">
        <v>81</v>
      </c>
      <c r="AV4" s="16" t="s">
        <v>80</v>
      </c>
      <c r="AW4" s="16" t="s">
        <v>81</v>
      </c>
      <c r="AX4" s="16" t="s">
        <v>80</v>
      </c>
      <c r="AY4" s="16" t="s">
        <v>81</v>
      </c>
      <c r="AZ4" s="16" t="s">
        <v>80</v>
      </c>
      <c r="BA4" s="16" t="s">
        <v>81</v>
      </c>
      <c r="BB4" s="16" t="s">
        <v>80</v>
      </c>
      <c r="BC4" s="16" t="s">
        <v>81</v>
      </c>
      <c r="BD4" s="16" t="s">
        <v>80</v>
      </c>
      <c r="BE4" s="16" t="s">
        <v>81</v>
      </c>
      <c r="BF4" s="16" t="s">
        <v>80</v>
      </c>
      <c r="BG4" s="16" t="s">
        <v>81</v>
      </c>
      <c r="BH4" s="16" t="s">
        <v>80</v>
      </c>
      <c r="BI4" s="16" t="s">
        <v>81</v>
      </c>
      <c r="BJ4" s="16" t="s">
        <v>80</v>
      </c>
      <c r="BK4" s="16" t="s">
        <v>81</v>
      </c>
      <c r="BL4" s="16" t="s">
        <v>80</v>
      </c>
      <c r="BM4" s="16" t="s">
        <v>81</v>
      </c>
      <c r="BN4" s="16" t="s">
        <v>80</v>
      </c>
      <c r="BO4" s="16" t="s">
        <v>81</v>
      </c>
      <c r="BP4" s="16" t="s">
        <v>80</v>
      </c>
      <c r="BQ4" s="16" t="s">
        <v>81</v>
      </c>
      <c r="BR4" s="16" t="s">
        <v>80</v>
      </c>
      <c r="BS4" s="16" t="s">
        <v>81</v>
      </c>
      <c r="BT4" s="16" t="s">
        <v>80</v>
      </c>
      <c r="BU4" s="16" t="s">
        <v>81</v>
      </c>
      <c r="BV4" s="16" t="s">
        <v>80</v>
      </c>
      <c r="BW4" s="16" t="s">
        <v>81</v>
      </c>
      <c r="BX4" s="16" t="s">
        <v>80</v>
      </c>
      <c r="BY4" s="16" t="s">
        <v>81</v>
      </c>
      <c r="BZ4" s="16" t="s">
        <v>80</v>
      </c>
      <c r="CA4" s="16" t="s">
        <v>81</v>
      </c>
      <c r="CB4" s="16" t="s">
        <v>80</v>
      </c>
      <c r="CC4" s="16" t="s">
        <v>81</v>
      </c>
      <c r="CD4" s="16" t="s">
        <v>80</v>
      </c>
      <c r="CE4" s="16" t="s">
        <v>81</v>
      </c>
      <c r="CF4" s="16" t="s">
        <v>80</v>
      </c>
      <c r="CG4" s="16" t="s">
        <v>81</v>
      </c>
      <c r="CH4" s="16" t="s">
        <v>80</v>
      </c>
      <c r="CI4" s="16" t="s">
        <v>81</v>
      </c>
      <c r="CJ4" s="16" t="s">
        <v>80</v>
      </c>
      <c r="CK4" s="16" t="s">
        <v>81</v>
      </c>
      <c r="CL4" s="16" t="s">
        <v>80</v>
      </c>
      <c r="CM4" s="16" t="s">
        <v>81</v>
      </c>
      <c r="CN4" s="16" t="s">
        <v>80</v>
      </c>
      <c r="CO4" s="16" t="s">
        <v>81</v>
      </c>
      <c r="CP4" s="16" t="s">
        <v>80</v>
      </c>
      <c r="CQ4" s="16" t="s">
        <v>81</v>
      </c>
      <c r="CR4" s="16" t="s">
        <v>80</v>
      </c>
      <c r="CS4" s="16" t="s">
        <v>81</v>
      </c>
      <c r="CT4" s="16" t="s">
        <v>80</v>
      </c>
      <c r="CU4" s="16" t="s">
        <v>81</v>
      </c>
      <c r="CV4" s="16" t="s">
        <v>80</v>
      </c>
      <c r="CW4" s="16" t="s">
        <v>81</v>
      </c>
      <c r="CX4" s="16" t="s">
        <v>80</v>
      </c>
      <c r="CY4" s="16" t="s">
        <v>81</v>
      </c>
      <c r="CZ4" s="16" t="s">
        <v>80</v>
      </c>
      <c r="DA4" s="16" t="s">
        <v>81</v>
      </c>
      <c r="DB4" s="16" t="s">
        <v>80</v>
      </c>
      <c r="DC4" s="16" t="s">
        <v>81</v>
      </c>
      <c r="DD4" s="16" t="s">
        <v>80</v>
      </c>
      <c r="DE4" s="16" t="s">
        <v>81</v>
      </c>
      <c r="DF4" s="16" t="s">
        <v>80</v>
      </c>
      <c r="DG4" s="16" t="s">
        <v>81</v>
      </c>
      <c r="DH4" s="16" t="s">
        <v>80</v>
      </c>
      <c r="DI4" s="16" t="s">
        <v>81</v>
      </c>
      <c r="DJ4" s="16" t="s">
        <v>80</v>
      </c>
      <c r="DK4" s="16" t="s">
        <v>81</v>
      </c>
      <c r="DL4" s="16" t="s">
        <v>80</v>
      </c>
      <c r="DM4" s="16" t="s">
        <v>81</v>
      </c>
      <c r="DN4" s="16" t="s">
        <v>80</v>
      </c>
      <c r="DO4" s="16" t="s">
        <v>81</v>
      </c>
      <c r="DP4" s="16" t="s">
        <v>80</v>
      </c>
      <c r="DQ4" s="16" t="s">
        <v>81</v>
      </c>
      <c r="DR4" s="16" t="s">
        <v>80</v>
      </c>
      <c r="DS4" s="16" t="s">
        <v>81</v>
      </c>
      <c r="DT4" s="16" t="s">
        <v>80</v>
      </c>
      <c r="DU4" s="16" t="s">
        <v>81</v>
      </c>
      <c r="DV4" s="16" t="s">
        <v>80</v>
      </c>
      <c r="DW4" s="16" t="s">
        <v>81</v>
      </c>
      <c r="DX4" s="16" t="s">
        <v>80</v>
      </c>
      <c r="DY4" s="16" t="s">
        <v>81</v>
      </c>
      <c r="DZ4" s="16" t="s">
        <v>80</v>
      </c>
      <c r="EA4" s="16" t="s">
        <v>81</v>
      </c>
      <c r="EB4" s="16" t="s">
        <v>80</v>
      </c>
      <c r="EC4" s="16" t="s">
        <v>81</v>
      </c>
      <c r="ED4" s="16" t="s">
        <v>80</v>
      </c>
      <c r="EE4" s="16" t="s">
        <v>81</v>
      </c>
      <c r="EF4" s="16" t="s">
        <v>80</v>
      </c>
      <c r="EG4" s="16" t="s">
        <v>81</v>
      </c>
      <c r="EH4" s="16" t="s">
        <v>80</v>
      </c>
      <c r="EI4" s="16" t="s">
        <v>81</v>
      </c>
      <c r="EJ4" s="16" t="s">
        <v>80</v>
      </c>
      <c r="EK4" s="16" t="s">
        <v>81</v>
      </c>
      <c r="EL4" s="16" t="s">
        <v>80</v>
      </c>
      <c r="EM4" s="16" t="s">
        <v>81</v>
      </c>
      <c r="EN4" s="16" t="s">
        <v>80</v>
      </c>
      <c r="EO4" s="16" t="s">
        <v>81</v>
      </c>
      <c r="EP4" s="16" t="s">
        <v>80</v>
      </c>
      <c r="EQ4" s="16" t="s">
        <v>81</v>
      </c>
    </row>
    <row r="5" spans="1:147" x14ac:dyDescent="0.2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8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8">
        <f>+DD34</f>
        <v>141744087.19</v>
      </c>
      <c r="DF5" s="17"/>
      <c r="DG5" s="18">
        <f>+DF34</f>
        <v>168893197.38999999</v>
      </c>
      <c r="DH5" s="17"/>
      <c r="DI5" s="18">
        <f>+DH34</f>
        <v>170891415.22</v>
      </c>
      <c r="DJ5" s="17"/>
      <c r="DK5" s="18">
        <f>+DJ34</f>
        <v>183224127.89000022</v>
      </c>
      <c r="DL5" s="17"/>
      <c r="DM5" s="18">
        <f>+DL34</f>
        <v>189745472.57999998</v>
      </c>
      <c r="DN5" s="17"/>
      <c r="DO5" s="18">
        <f>+DN34</f>
        <v>183390968.62000033</v>
      </c>
      <c r="DP5" s="17"/>
      <c r="DQ5" s="18">
        <f>+DP34</f>
        <v>187777153.18000001</v>
      </c>
      <c r="DR5" s="17"/>
      <c r="DS5" s="19">
        <f>+DR34</f>
        <v>160436934.31999999</v>
      </c>
      <c r="DT5" s="17"/>
      <c r="DU5" s="18">
        <f>+DT34</f>
        <v>218858500.63</v>
      </c>
      <c r="DV5" s="17"/>
      <c r="DW5" s="18">
        <f>+DV34</f>
        <v>245908254.56000033</v>
      </c>
      <c r="DX5" s="17"/>
      <c r="DY5" s="18">
        <f>+DX34</f>
        <v>186892925.20000026</v>
      </c>
      <c r="DZ5" s="17"/>
      <c r="EA5" s="18">
        <f>+DZ34</f>
        <v>206023173.22</v>
      </c>
      <c r="EB5" s="17"/>
      <c r="EC5" s="18">
        <f>+EB34</f>
        <v>201236914.74000001</v>
      </c>
      <c r="ED5" s="17"/>
      <c r="EE5" s="18">
        <f>+ED34</f>
        <v>241815192.40000001</v>
      </c>
      <c r="EF5" s="17"/>
      <c r="EG5" s="18">
        <f>+EF34</f>
        <v>246075789.0100002</v>
      </c>
      <c r="EH5" s="17"/>
      <c r="EI5" s="18">
        <f>+EH34</f>
        <v>234194612.15000001</v>
      </c>
      <c r="EJ5" s="17"/>
      <c r="EK5" s="18">
        <f>+EJ34</f>
        <v>249213230.43000025</v>
      </c>
      <c r="EL5" s="17"/>
      <c r="EM5" s="18">
        <f>+EL34</f>
        <v>230633199.90000001</v>
      </c>
      <c r="EN5" s="17"/>
      <c r="EO5" s="18">
        <f>+EN34</f>
        <v>215801858.98000026</v>
      </c>
      <c r="EP5" s="17"/>
      <c r="EQ5" s="19">
        <f>+EP34</f>
        <v>174132013.08000031</v>
      </c>
    </row>
    <row r="6" spans="1:147" x14ac:dyDescent="0.2">
      <c r="A6" s="20" t="s">
        <v>82</v>
      </c>
      <c r="B6" s="21">
        <v>24895665</v>
      </c>
      <c r="C6" s="22">
        <f>B6</f>
        <v>24895665</v>
      </c>
      <c r="D6" s="21">
        <f>+'[1]Unutilised grants'!N46</f>
        <v>63026610.329999998</v>
      </c>
      <c r="E6" s="22">
        <f>D6</f>
        <v>63026610.329999998</v>
      </c>
      <c r="F6" s="21">
        <f>+'[1]Unutilised grants'!N57</f>
        <v>63026610.329999998</v>
      </c>
      <c r="G6" s="22">
        <f>F6</f>
        <v>63026610.329999998</v>
      </c>
      <c r="H6" s="21">
        <f>+'[1]Unutilised grants'!N69</f>
        <v>32760572.290000003</v>
      </c>
      <c r="I6" s="22">
        <f>H6</f>
        <v>32760572.290000003</v>
      </c>
      <c r="J6" s="21">
        <f>+'[1]Unutilised grants'!N81</f>
        <v>28025262.450000003</v>
      </c>
      <c r="K6" s="22">
        <f>J6</f>
        <v>28025262.450000003</v>
      </c>
      <c r="L6" s="21">
        <f>+'[1]Unutilised grants'!N93</f>
        <v>40269192.760000013</v>
      </c>
      <c r="M6" s="22">
        <f>L6</f>
        <v>40269192.760000013</v>
      </c>
      <c r="N6" s="21">
        <f>+'[1]Unutilised grants'!N105</f>
        <v>32610687.670000009</v>
      </c>
      <c r="O6" s="22">
        <f>N6</f>
        <v>32610687.670000009</v>
      </c>
      <c r="P6" s="21">
        <f>+'[1]Unutilised grants'!N118</f>
        <v>32610687.670000009</v>
      </c>
      <c r="Q6" s="22">
        <f>P6</f>
        <v>32610687.670000009</v>
      </c>
      <c r="R6" s="21">
        <f>+'[1]Unutilised grants'!N130</f>
        <v>26289840.900000006</v>
      </c>
      <c r="S6" s="22">
        <f>R6</f>
        <v>26289840.900000006</v>
      </c>
      <c r="T6" s="21">
        <f>+'[1]Unutilised grants'!N142</f>
        <v>45777590.350000009</v>
      </c>
      <c r="U6" s="22">
        <f>T6</f>
        <v>45777590.350000009</v>
      </c>
      <c r="V6" s="21">
        <f>+'[1]Unutilised grants'!N154</f>
        <v>41395892.019999996</v>
      </c>
      <c r="W6" s="22">
        <f>V6</f>
        <v>41395892.019999996</v>
      </c>
      <c r="X6" s="21">
        <f>+'[1]Unutilised grants'!N165</f>
        <v>29240643.129999992</v>
      </c>
      <c r="Y6" s="22">
        <f>X6</f>
        <v>29240643.129999992</v>
      </c>
      <c r="Z6" s="21">
        <v>27786953</v>
      </c>
      <c r="AA6" s="22">
        <f>Z6</f>
        <v>27786953</v>
      </c>
      <c r="AB6" s="21">
        <f>+'[1]Unutilised grants'!N188</f>
        <v>47115881.640000001</v>
      </c>
      <c r="AC6" s="22">
        <f>AB6</f>
        <v>47115881.640000001</v>
      </c>
      <c r="AD6" s="21">
        <f>+'[1]Unutilised grants'!N199</f>
        <v>45784828.880000003</v>
      </c>
      <c r="AE6" s="22">
        <f>AD6</f>
        <v>45784828.880000003</v>
      </c>
      <c r="AF6" s="21">
        <f>+'[1]Unutilised grants'!N211</f>
        <v>35809394.840000004</v>
      </c>
      <c r="AG6" s="22">
        <f>AF6</f>
        <v>35809394.840000004</v>
      </c>
      <c r="AH6" s="21">
        <f>+'[1]Unutilised grants'!N223</f>
        <v>25919014.82</v>
      </c>
      <c r="AI6" s="22">
        <f>AH6</f>
        <v>25919014.82</v>
      </c>
      <c r="AJ6" s="21">
        <f>+'[1]Unutilised grants'!N235</f>
        <v>37586171.829999998</v>
      </c>
      <c r="AK6" s="22">
        <f>AJ6</f>
        <v>37586171.829999998</v>
      </c>
      <c r="AL6" s="21">
        <f>+'[1]Unutilised grants'!N247</f>
        <v>56466394.410000004</v>
      </c>
      <c r="AM6" s="22">
        <f>AL6</f>
        <v>56466394.410000004</v>
      </c>
      <c r="AN6" s="21">
        <f>+'[1]Unutilised grants'!N259</f>
        <v>48624943.389999986</v>
      </c>
      <c r="AO6" s="22">
        <f>AN6</f>
        <v>48624943.389999986</v>
      </c>
      <c r="AP6" s="21">
        <f>+'[1]Unutilised grants'!N271</f>
        <v>39659803.029999994</v>
      </c>
      <c r="AQ6" s="22">
        <f>AP6</f>
        <v>39659803.029999994</v>
      </c>
      <c r="AR6" s="21">
        <f>+'[1]Unutilised grants'!N282</f>
        <v>64427544.870000005</v>
      </c>
      <c r="AS6" s="22">
        <f>AR6</f>
        <v>64427544.870000005</v>
      </c>
      <c r="AT6" s="21">
        <f>+'[1]Unutilised grants'!N294</f>
        <v>57949308.950000003</v>
      </c>
      <c r="AU6" s="22">
        <f>AT6</f>
        <v>57949308.950000003</v>
      </c>
      <c r="AV6" s="21">
        <f>+'[1]Unutilised grants'!N306</f>
        <v>50542303.599999994</v>
      </c>
      <c r="AW6" s="22">
        <f>AV6</f>
        <v>50542303.599999994</v>
      </c>
      <c r="AX6" s="21">
        <f>+'[1]Unutilised grants'!N318</f>
        <v>32277275.740000002</v>
      </c>
      <c r="AY6" s="22">
        <f>AX6</f>
        <v>32277275.740000002</v>
      </c>
      <c r="AZ6" s="21">
        <f>'[1]Unutilised grants'!N330</f>
        <v>69989510.210000008</v>
      </c>
      <c r="BA6" s="22">
        <f>AZ6</f>
        <v>69989510.210000008</v>
      </c>
      <c r="BB6" s="21">
        <v>64541465.109999999</v>
      </c>
      <c r="BC6" s="22">
        <f>BB6</f>
        <v>64541465.109999999</v>
      </c>
      <c r="BD6" s="21">
        <f>'[1]Unutilised grants'!N342</f>
        <v>50258306.659999996</v>
      </c>
      <c r="BE6" s="22">
        <f>BD6</f>
        <v>50258306.659999996</v>
      </c>
      <c r="BF6" s="21">
        <f>+'[1]Unutilised grants'!N356</f>
        <v>33752156.319999993</v>
      </c>
      <c r="BG6" s="22">
        <f>BF6</f>
        <v>33752156.319999993</v>
      </c>
      <c r="BH6" s="21">
        <f>+'[1]Unutilised grants'!N356</f>
        <v>33752156.319999993</v>
      </c>
      <c r="BI6" s="22">
        <f>BH6</f>
        <v>33752156.319999993</v>
      </c>
      <c r="BJ6" s="21">
        <f>+'[1]Unutilised grants'!N369</f>
        <v>63062228.799999997</v>
      </c>
      <c r="BK6" s="22">
        <f>BJ6</f>
        <v>63062228.799999997</v>
      </c>
      <c r="BL6" s="21">
        <f>+'[1]Unutilised grants'!N382</f>
        <v>50292045.700000003</v>
      </c>
      <c r="BM6" s="22">
        <f>BL6</f>
        <v>50292045.700000003</v>
      </c>
      <c r="BN6" s="21">
        <f>+'[1]Unutilised grants'!N395</f>
        <v>41432938.330000013</v>
      </c>
      <c r="BO6" s="22">
        <f>BN6</f>
        <v>41432938.330000013</v>
      </c>
      <c r="BP6" s="21">
        <f>+'[1]Unutilised grants'!N407</f>
        <v>90576423.259999976</v>
      </c>
      <c r="BQ6" s="22">
        <f>BP6</f>
        <v>90576423.259999976</v>
      </c>
      <c r="BR6" s="21">
        <f>+'[1]Unutilised grants'!N421</f>
        <v>92304004.569999978</v>
      </c>
      <c r="BS6" s="22">
        <f>BR6</f>
        <v>92304004.569999978</v>
      </c>
      <c r="BT6" s="21">
        <f>'[1]Unutilised grants'!N432</f>
        <v>69572851.709999979</v>
      </c>
      <c r="BU6" s="22">
        <f>BT6</f>
        <v>69572851.709999979</v>
      </c>
      <c r="BV6" s="21">
        <f>+'[1]Unutilised grants'!N443</f>
        <v>52903092.760000005</v>
      </c>
      <c r="BW6" s="22">
        <f>BV6</f>
        <v>52903092.760000005</v>
      </c>
      <c r="BX6" s="21">
        <f>'[1]Unutilised grants'!N453</f>
        <v>99684999.789999992</v>
      </c>
      <c r="BY6" s="22">
        <f>BX6</f>
        <v>99684999.789999992</v>
      </c>
      <c r="BZ6" s="21">
        <f>'[1]Unutilised grants'!N465</f>
        <v>90086925.640000001</v>
      </c>
      <c r="CA6" s="22">
        <f>BZ6</f>
        <v>90086925.640000001</v>
      </c>
      <c r="CB6" s="21">
        <f>+'[1]Unutilised grants'!N478</f>
        <v>66180778.719999999</v>
      </c>
      <c r="CC6" s="22">
        <f>CB6</f>
        <v>66180778.719999999</v>
      </c>
      <c r="CD6" s="21">
        <f>'[1]Unutilised grants'!N490</f>
        <v>61217317.830000006</v>
      </c>
      <c r="CE6" s="22">
        <f>CD6</f>
        <v>61217317.830000006</v>
      </c>
      <c r="CF6" s="21">
        <f>'[1]Unutilised grants'!N503</f>
        <v>45931742.959999993</v>
      </c>
      <c r="CG6" s="22">
        <f>CF6</f>
        <v>45931742.959999993</v>
      </c>
      <c r="CH6" s="21">
        <f>'[1]Unutilised grants'!N515</f>
        <v>61868272.440000005</v>
      </c>
      <c r="CI6" s="22">
        <f>CH6</f>
        <v>61868272.440000005</v>
      </c>
      <c r="CJ6" s="21">
        <f>+'[1]Unutilised grants'!N527</f>
        <v>59288913.420000002</v>
      </c>
      <c r="CK6" s="22">
        <f>CJ6</f>
        <v>59288913.420000002</v>
      </c>
      <c r="CL6" s="21">
        <f>'[1]Unutilised grants'!N539</f>
        <v>49583698.849999994</v>
      </c>
      <c r="CM6" s="22">
        <f>CL6</f>
        <v>49583698.849999994</v>
      </c>
      <c r="CN6" s="21">
        <f>+'[1]Unutilised grants'!N551-3000000</f>
        <v>59182914.789999962</v>
      </c>
      <c r="CO6" s="22">
        <f>CN6</f>
        <v>59182914.789999962</v>
      </c>
      <c r="CP6" s="21">
        <f>'[1]Unutilised grants'!N563</f>
        <v>60785522.729999974</v>
      </c>
      <c r="CQ6" s="22">
        <f>CP6</f>
        <v>60785522.729999974</v>
      </c>
      <c r="CR6" s="21">
        <f>'[1]Unutilised grants'!N575-9081000</f>
        <v>37206131.069999993</v>
      </c>
      <c r="CS6" s="22">
        <f>CR6</f>
        <v>37206131.069999993</v>
      </c>
      <c r="CT6" s="21">
        <f>'[1]Unutilised grants'!N587</f>
        <v>23252343.669999994</v>
      </c>
      <c r="CU6" s="22">
        <f>CT6</f>
        <v>23252343.669999994</v>
      </c>
      <c r="CV6" s="21">
        <f>'[1]Unutilised grants'!N599-39332000</f>
        <v>34764589.640000001</v>
      </c>
      <c r="CW6" s="22">
        <f>CV6</f>
        <v>34764589.640000001</v>
      </c>
      <c r="CX6" s="21">
        <f>'[1]Unutilised grants'!N610</f>
        <v>67090779.620000005</v>
      </c>
      <c r="CY6" s="22">
        <f>CX6</f>
        <v>67090779.620000005</v>
      </c>
      <c r="CZ6" s="21">
        <f>'[1]Unutilised grants'!N622</f>
        <v>55221272.510000005</v>
      </c>
      <c r="DA6" s="22">
        <f>CZ6</f>
        <v>55221272.510000005</v>
      </c>
      <c r="DB6" s="21">
        <f>+'[1]Unutilised grants'!N636</f>
        <v>46595472.410000011</v>
      </c>
      <c r="DC6" s="22">
        <f>DB6</f>
        <v>46595472.410000011</v>
      </c>
      <c r="DD6" s="21">
        <f>'[1]Unutilised grants'!N650</f>
        <v>39794670.379999995</v>
      </c>
      <c r="DE6" s="22">
        <f>DD6</f>
        <v>39794670.379999995</v>
      </c>
      <c r="DF6" s="21">
        <f>'[1]Unutilised grants'!N662</f>
        <v>63852308.00999999</v>
      </c>
      <c r="DG6" s="22">
        <f>DF6</f>
        <v>63852308.00999999</v>
      </c>
      <c r="DH6" s="21">
        <f>'[1]Unutilised grants'!N673</f>
        <v>50590066.420000002</v>
      </c>
      <c r="DI6" s="22">
        <f>DH6</f>
        <v>50590066.420000002</v>
      </c>
      <c r="DJ6" s="21">
        <f>+'[1]Unutilised grants'!N685</f>
        <v>50590066.420000002</v>
      </c>
      <c r="DK6" s="22">
        <f>DJ6</f>
        <v>50590066.420000002</v>
      </c>
      <c r="DL6" s="21">
        <f>'[1]Unutilised grants'!N697</f>
        <v>59639616.489999995</v>
      </c>
      <c r="DM6" s="22">
        <f>DL6</f>
        <v>59639616.489999995</v>
      </c>
      <c r="DN6" s="21">
        <f>'[1]Unutilised grants'!N710</f>
        <v>76059380.599999994</v>
      </c>
      <c r="DO6" s="22">
        <f>DN6</f>
        <v>76059380.599999994</v>
      </c>
      <c r="DP6" s="21">
        <f>'[1]Unutilised grants'!N721</f>
        <v>62123231.251699992</v>
      </c>
      <c r="DQ6" s="22">
        <f>DP6</f>
        <v>62123231.251699992</v>
      </c>
      <c r="DR6" s="21">
        <f>'[1]Unutilised grants'!N734</f>
        <v>35771431.841699995</v>
      </c>
      <c r="DS6" s="22">
        <f>DR6</f>
        <v>35771431.841699995</v>
      </c>
      <c r="DT6" s="21">
        <f>'[1]Unutilised grants'!N746</f>
        <v>82094023.745199993</v>
      </c>
      <c r="DU6" s="22">
        <f>DT6</f>
        <v>82094023.745199993</v>
      </c>
      <c r="DV6" s="21">
        <f>'[1]Unutilised grants'!N760</f>
        <v>66647457.88673199</v>
      </c>
      <c r="DW6" s="22">
        <f>DV6</f>
        <v>66647457.88673199</v>
      </c>
      <c r="DX6" s="21">
        <f>+'[1]Unutilised grants'!N774</f>
        <v>60518871.79999999</v>
      </c>
      <c r="DY6" s="22">
        <f>DX6</f>
        <v>60518871.79999999</v>
      </c>
      <c r="DZ6" s="21">
        <f>'[1]Unutilised grants'!N787</f>
        <v>51888941.91441799</v>
      </c>
      <c r="EA6" s="22">
        <f>DZ6</f>
        <v>51888941.91441799</v>
      </c>
      <c r="EB6" s="21">
        <f>'[1]Unutilised grants'!N798</f>
        <v>28775000.344007999</v>
      </c>
      <c r="EC6" s="22">
        <f>EB6</f>
        <v>28775000.344007999</v>
      </c>
      <c r="ED6" s="21">
        <f>'[1]Unutilised grants'!N812</f>
        <v>60414223.57</v>
      </c>
      <c r="EE6" s="22">
        <f>ED6</f>
        <v>60414223.57</v>
      </c>
      <c r="EF6" s="21">
        <f>'[1]Unutilised grants'!N824</f>
        <v>40753023.583198003</v>
      </c>
      <c r="EG6" s="22">
        <f>EF6</f>
        <v>40753023.583198003</v>
      </c>
      <c r="EH6" s="21">
        <f>'[1]Unutilised grants'!N835</f>
        <v>18682082.597297989</v>
      </c>
      <c r="EI6" s="22">
        <f>EH6</f>
        <v>18682082.597297989</v>
      </c>
      <c r="EJ6" s="21">
        <f>'[1]Unutilised grants'!N847</f>
        <v>52938986.028399996</v>
      </c>
      <c r="EK6" s="22">
        <f>EJ6</f>
        <v>52938986.028399996</v>
      </c>
      <c r="EL6" s="21">
        <f>'[1]Unutilised grants'!N858</f>
        <v>40334167.669164002</v>
      </c>
      <c r="EM6" s="22">
        <f>EL6</f>
        <v>40334167.669164002</v>
      </c>
      <c r="EN6" s="21">
        <f>'[1]Unutilised grants'!N870</f>
        <v>29490967.485268001</v>
      </c>
      <c r="EO6" s="22">
        <f>EN6</f>
        <v>29490967.485268001</v>
      </c>
      <c r="EP6" s="21">
        <f>'[1]Unutilised grants'!N881</f>
        <v>6709678.090198</v>
      </c>
      <c r="EQ6" s="22">
        <f>EP6</f>
        <v>6709678.090198</v>
      </c>
    </row>
    <row r="7" spans="1:147" x14ac:dyDescent="0.2">
      <c r="A7" s="20" t="s">
        <v>83</v>
      </c>
      <c r="B7" s="21">
        <f>+'[1]Consumer deposits'!N29</f>
        <v>4224718.32</v>
      </c>
      <c r="C7" s="22">
        <f t="shared" ref="C7:C16" si="0">B7</f>
        <v>4224718.32</v>
      </c>
      <c r="D7" s="21">
        <f>+'[1]Consumer deposits'!C61</f>
        <v>4267184.32</v>
      </c>
      <c r="E7" s="22">
        <f t="shared" ref="E7:E16" si="1">D7</f>
        <v>4267184.32</v>
      </c>
      <c r="F7" s="21">
        <f>+'[1]Consumer deposits'!D61</f>
        <v>4264898.04</v>
      </c>
      <c r="G7" s="22">
        <f t="shared" ref="G7:G16" si="2">F7</f>
        <v>4264898.04</v>
      </c>
      <c r="H7" s="21">
        <f>+'[1]Consumer deposits'!E61</f>
        <v>4285027.49</v>
      </c>
      <c r="I7" s="22">
        <f t="shared" ref="I7:I16" si="3">H7</f>
        <v>4285027.49</v>
      </c>
      <c r="J7" s="21">
        <f>+'[1]Consumer deposits'!F61</f>
        <v>4292224.54</v>
      </c>
      <c r="K7" s="22">
        <f t="shared" ref="K7:K16" si="4">J7</f>
        <v>4292224.54</v>
      </c>
      <c r="L7" s="21">
        <f>+'[1]Consumer deposits'!G61</f>
        <v>4347188.97</v>
      </c>
      <c r="M7" s="22">
        <f t="shared" ref="M7:M16" si="5">L7</f>
        <v>4347188.97</v>
      </c>
      <c r="N7" s="21">
        <f>+'[1]Consumer deposits'!H61</f>
        <v>4363363.9000000004</v>
      </c>
      <c r="O7" s="22">
        <f t="shared" ref="O7:O16" si="6">N7</f>
        <v>4363363.9000000004</v>
      </c>
      <c r="P7" s="21">
        <f>+'[1]Consumer deposits'!I61</f>
        <v>4366202.96</v>
      </c>
      <c r="Q7" s="22">
        <f t="shared" ref="Q7:Q16" si="7">P7</f>
        <v>4366202.96</v>
      </c>
      <c r="R7" s="21">
        <f>+'[1]Consumer deposits'!J61</f>
        <v>4402517.46</v>
      </c>
      <c r="S7" s="22">
        <f t="shared" ref="S7:S16" si="8">R7</f>
        <v>4402517.46</v>
      </c>
      <c r="T7" s="21">
        <f>+'[1]Consumer deposits'!K61</f>
        <v>4439131.66</v>
      </c>
      <c r="U7" s="22">
        <f t="shared" ref="U7:U16" si="9">T7</f>
        <v>4439131.66</v>
      </c>
      <c r="V7" s="21">
        <f>+'[1]Consumer deposits'!L61</f>
        <v>4441481.66</v>
      </c>
      <c r="W7" s="22">
        <f t="shared" ref="W7:W16" si="10">V7</f>
        <v>4441481.66</v>
      </c>
      <c r="X7" s="21">
        <f>+'[1]Consumer deposits'!M61</f>
        <v>4462371.4000000004</v>
      </c>
      <c r="Y7" s="22">
        <f t="shared" ref="Y7:Y16" si="11">X7</f>
        <v>4462371.4000000004</v>
      </c>
      <c r="Z7" s="21">
        <v>3680515</v>
      </c>
      <c r="AA7" s="22">
        <f>Z7</f>
        <v>3680515</v>
      </c>
      <c r="AB7" s="21">
        <f>+'[1]Consumer deposits'!C92</f>
        <v>4590818.6199999992</v>
      </c>
      <c r="AC7" s="22">
        <f>AB7</f>
        <v>4590818.6199999992</v>
      </c>
      <c r="AD7" s="21">
        <f>+'[1]Consumer deposits'!D92</f>
        <v>4624672.6199999992</v>
      </c>
      <c r="AE7" s="22">
        <f>AD7</f>
        <v>4624672.6199999992</v>
      </c>
      <c r="AF7" s="21">
        <f>+'[1]Consumer deposits'!E92</f>
        <v>4656737.7899999991</v>
      </c>
      <c r="AG7" s="22">
        <f>AF7</f>
        <v>4656737.7899999991</v>
      </c>
      <c r="AH7" s="21">
        <f>+'[1]Consumer deposits'!F92</f>
        <v>4704304.7899999991</v>
      </c>
      <c r="AI7" s="22">
        <f>AH7</f>
        <v>4704304.7899999991</v>
      </c>
      <c r="AJ7" s="21">
        <f>+'[1]Consumer deposits'!G92</f>
        <v>4709828.3899999987</v>
      </c>
      <c r="AK7" s="22">
        <f>AJ7</f>
        <v>4709828.3899999987</v>
      </c>
      <c r="AL7" s="21">
        <f>+'[1]Consumer deposits'!H92</f>
        <v>4693717.7899999991</v>
      </c>
      <c r="AM7" s="22">
        <f>AL7</f>
        <v>4693717.7899999991</v>
      </c>
      <c r="AN7" s="21">
        <f>+'[1]Consumer deposits'!I92</f>
        <v>4701041.7899999991</v>
      </c>
      <c r="AO7" s="22">
        <f>AN7</f>
        <v>4701041.7899999991</v>
      </c>
      <c r="AP7" s="21">
        <f>+'[1]Consumer deposits'!J92</f>
        <v>4697220.7899999991</v>
      </c>
      <c r="AQ7" s="22">
        <f>AP7</f>
        <v>4697220.7899999991</v>
      </c>
      <c r="AR7" s="21">
        <f>+'[1]Consumer deposits'!K92</f>
        <v>4727786.7899999991</v>
      </c>
      <c r="AS7" s="22">
        <f>AR7</f>
        <v>4727786.7899999991</v>
      </c>
      <c r="AT7" s="21">
        <f>+'[1]Consumer deposits'!L92</f>
        <v>4789752.7899999991</v>
      </c>
      <c r="AU7" s="22">
        <f>AT7</f>
        <v>4789752.7899999991</v>
      </c>
      <c r="AV7" s="21">
        <f>+'[1]Consumer deposits'!M92</f>
        <v>4789582.7899999991</v>
      </c>
      <c r="AW7" s="22">
        <f>AV7</f>
        <v>4789582.7899999991</v>
      </c>
      <c r="AX7" s="21">
        <f>+'[1]Consumer deposits'!N92</f>
        <v>4176589.4200000004</v>
      </c>
      <c r="AY7" s="22">
        <f>AX7</f>
        <v>4176589.4200000004</v>
      </c>
      <c r="AZ7" s="21">
        <f>'[1]Consumer deposits'!C125</f>
        <v>4212634.87</v>
      </c>
      <c r="BA7" s="22">
        <f>AZ7</f>
        <v>4212634.87</v>
      </c>
      <c r="BB7" s="21">
        <f>+'[1]Consumer deposits'!D125</f>
        <v>4232705</v>
      </c>
      <c r="BC7" s="22">
        <f>BB7</f>
        <v>4232705</v>
      </c>
      <c r="BD7" s="21">
        <f>'[1]Consumer deposits'!E125</f>
        <v>4241177.87</v>
      </c>
      <c r="BE7" s="22">
        <f>BD7</f>
        <v>4241177.87</v>
      </c>
      <c r="BF7" s="21">
        <f>+'[1]Consumer deposits'!F125</f>
        <v>4251331</v>
      </c>
      <c r="BG7" s="22">
        <f>BF7</f>
        <v>4251331</v>
      </c>
      <c r="BH7" s="21">
        <f>+'[1]Consumer deposits'!G125</f>
        <v>4267831</v>
      </c>
      <c r="BI7" s="22">
        <f>BH7</f>
        <v>4267831</v>
      </c>
      <c r="BJ7" s="21">
        <f>+'[1]Consumer deposits'!H125</f>
        <v>4274431</v>
      </c>
      <c r="BK7" s="22">
        <f>BJ7</f>
        <v>4274431</v>
      </c>
      <c r="BL7" s="21">
        <f>+'[1]Consumer deposits'!I125</f>
        <v>4260936</v>
      </c>
      <c r="BM7" s="22">
        <f>BL7</f>
        <v>4260936</v>
      </c>
      <c r="BN7" s="21">
        <f>+'[1]Consumer deposits'!J125</f>
        <v>4267436</v>
      </c>
      <c r="BO7" s="22">
        <f>BN7</f>
        <v>4267436</v>
      </c>
      <c r="BP7" s="21">
        <f>+'[1]Consumer deposits'!K125</f>
        <v>4283436</v>
      </c>
      <c r="BQ7" s="22">
        <f>BP7</f>
        <v>4283436</v>
      </c>
      <c r="BR7" s="21">
        <f>+'[1]Consumer deposits'!L125</f>
        <v>4294436</v>
      </c>
      <c r="BS7" s="22">
        <f>BR7</f>
        <v>4294436</v>
      </c>
      <c r="BT7" s="21">
        <f>'[1]Consumer deposits'!M125</f>
        <v>4301486</v>
      </c>
      <c r="BU7" s="22">
        <f>BT7</f>
        <v>4301486</v>
      </c>
      <c r="BV7" s="21">
        <f>+'[1]Consumer deposits'!N125</f>
        <v>4312486</v>
      </c>
      <c r="BW7" s="22">
        <f>BV7</f>
        <v>4312486</v>
      </c>
      <c r="BX7" s="21">
        <f>'[1]Consumer deposits'!C155</f>
        <v>4322055</v>
      </c>
      <c r="BY7" s="22">
        <f>BX7</f>
        <v>4322055</v>
      </c>
      <c r="BZ7" s="21">
        <f>'[1]Consumer deposits'!D155</f>
        <v>4563585</v>
      </c>
      <c r="CA7" s="22">
        <f>BZ7</f>
        <v>4563585</v>
      </c>
      <c r="CB7" s="21">
        <f>+'[1]Consumer deposits'!E155</f>
        <v>4570685</v>
      </c>
      <c r="CC7" s="22">
        <f>CB7</f>
        <v>4570685</v>
      </c>
      <c r="CD7" s="21">
        <f>+'[1]Consumer deposits'!F155</f>
        <v>4028102.76</v>
      </c>
      <c r="CE7" s="22">
        <f>CD7</f>
        <v>4028102.76</v>
      </c>
      <c r="CF7" s="21">
        <f>'[1]Consumer deposits'!G155</f>
        <v>4630031.84</v>
      </c>
      <c r="CG7" s="22">
        <f>CF7</f>
        <v>4630031.84</v>
      </c>
      <c r="CH7" s="21">
        <f>'[1]Consumer deposits'!H155</f>
        <v>4627795.71</v>
      </c>
      <c r="CI7" s="22">
        <f>CH7</f>
        <v>4627795.71</v>
      </c>
      <c r="CJ7" s="21">
        <f>'[1]Consumer deposits'!I155</f>
        <v>4644998.71</v>
      </c>
      <c r="CK7" s="22">
        <f>CJ7</f>
        <v>4644998.71</v>
      </c>
      <c r="CL7" s="21">
        <f>'[1]Consumer deposits'!J155</f>
        <v>4460117.2699999996</v>
      </c>
      <c r="CM7" s="22">
        <f>CL7</f>
        <v>4460117.2699999996</v>
      </c>
      <c r="CN7" s="21">
        <f>'[1]Consumer deposits'!K155</f>
        <v>4429062.8499999996</v>
      </c>
      <c r="CO7" s="22">
        <f>CN7</f>
        <v>4429062.8499999996</v>
      </c>
      <c r="CP7" s="21">
        <f>'[1]Consumer deposits'!L155</f>
        <v>4429933.2699999996</v>
      </c>
      <c r="CQ7" s="22">
        <f>CP7</f>
        <v>4429933.2699999996</v>
      </c>
      <c r="CR7" s="21">
        <f>'[1]Consumer deposits'!M155</f>
        <v>4703916.1399999997</v>
      </c>
      <c r="CS7" s="22">
        <f>CR7</f>
        <v>4703916.1399999997</v>
      </c>
      <c r="CT7" s="21">
        <f>'[1]Consumer deposits'!N155</f>
        <v>4638892.84</v>
      </c>
      <c r="CU7" s="22">
        <f>CT7</f>
        <v>4638892.84</v>
      </c>
      <c r="CV7" s="21">
        <f>'[1]Consumer deposits'!C190</f>
        <v>4729108</v>
      </c>
      <c r="CW7" s="22">
        <f>CV7</f>
        <v>4729108</v>
      </c>
      <c r="CX7" s="21">
        <f>'[1]Consumer deposits'!D190</f>
        <v>4738688</v>
      </c>
      <c r="CY7" s="22">
        <f>CX7</f>
        <v>4738688</v>
      </c>
      <c r="CZ7" s="21">
        <f>'[1]Consumer deposits'!E190</f>
        <v>4751095.0900000008</v>
      </c>
      <c r="DA7" s="22">
        <f>CZ7</f>
        <v>4751095.0900000008</v>
      </c>
      <c r="DB7" s="21">
        <f>+'[1]Consumer deposits'!F190</f>
        <v>4769640.1100000003</v>
      </c>
      <c r="DC7" s="22">
        <f>DB7</f>
        <v>4769640.1100000003</v>
      </c>
      <c r="DD7" s="21">
        <f>'[1]Consumer deposits'!G190</f>
        <v>4785385.1100000003</v>
      </c>
      <c r="DE7" s="22">
        <f>DD7</f>
        <v>4785385.1100000003</v>
      </c>
      <c r="DF7" s="21">
        <f>'[1]Consumer deposits'!H190</f>
        <v>4781411.9999999991</v>
      </c>
      <c r="DG7" s="22">
        <f>DF7</f>
        <v>4781411.9999999991</v>
      </c>
      <c r="DH7" s="21">
        <f>'[1]Consumer deposits'!I190</f>
        <v>4798329.8</v>
      </c>
      <c r="DI7" s="22">
        <f>DH7</f>
        <v>4798329.8</v>
      </c>
      <c r="DJ7" s="21">
        <f>+'[1]Consumer deposits'!J190</f>
        <v>4846234.8999999994</v>
      </c>
      <c r="DK7" s="22">
        <f>DJ7</f>
        <v>4846234.8999999994</v>
      </c>
      <c r="DL7" s="21">
        <f>'[1]Consumer deposits'!K190</f>
        <v>4855334.8999999994</v>
      </c>
      <c r="DM7" s="22">
        <f>DL7</f>
        <v>4855334.8999999994</v>
      </c>
      <c r="DN7" s="21">
        <f>'[1]Consumer deposits'!L190</f>
        <v>4863334.8999999994</v>
      </c>
      <c r="DO7" s="22">
        <f>DN7</f>
        <v>4863334.8999999994</v>
      </c>
      <c r="DP7" s="21">
        <f>'[1]Consumer deposits'!M190</f>
        <v>4635842.84</v>
      </c>
      <c r="DQ7" s="22">
        <f>DP7</f>
        <v>4635842.84</v>
      </c>
      <c r="DR7" s="21">
        <f>'[1]Consumer deposits'!N190</f>
        <v>4635842.84</v>
      </c>
      <c r="DS7" s="22">
        <f>DR7</f>
        <v>4635842.84</v>
      </c>
      <c r="DT7" s="21">
        <f>'[1]Consumer deposits'!C227</f>
        <v>4835122.07</v>
      </c>
      <c r="DU7" s="22">
        <f>DT7</f>
        <v>4835122.07</v>
      </c>
      <c r="DV7" s="21">
        <f>'[1]Consumer deposits'!D227</f>
        <v>4872027.07</v>
      </c>
      <c r="DW7" s="22">
        <f>DV7</f>
        <v>4872027.07</v>
      </c>
      <c r="DX7" s="21">
        <f>'[1]Consumer deposits'!E227</f>
        <v>4889727.37</v>
      </c>
      <c r="DY7" s="22">
        <f>DX7</f>
        <v>4889727.37</v>
      </c>
      <c r="DZ7" s="21">
        <f>'[1]Consumer deposits'!F227</f>
        <v>4923893.37</v>
      </c>
      <c r="EA7" s="22">
        <f>DZ7</f>
        <v>4923893.37</v>
      </c>
      <c r="EB7" s="21">
        <f>'[1]Consumer deposits'!G227</f>
        <v>4933577.09</v>
      </c>
      <c r="EC7" s="22">
        <f>EB7</f>
        <v>4933577.09</v>
      </c>
      <c r="ED7" s="21">
        <f>'[1]Consumer deposits'!H227</f>
        <v>4929996.09</v>
      </c>
      <c r="EE7" s="22">
        <f>ED7</f>
        <v>4929996.09</v>
      </c>
      <c r="EF7" s="21">
        <f>'[1]Consumer deposits'!I227</f>
        <v>4971438.09</v>
      </c>
      <c r="EG7" s="22">
        <f>EF7</f>
        <v>4971438.09</v>
      </c>
      <c r="EH7" s="21">
        <f>'[1]Consumer deposits'!J227</f>
        <v>4965269.09</v>
      </c>
      <c r="EI7" s="22">
        <f>EH7</f>
        <v>4965269.09</v>
      </c>
      <c r="EJ7" s="21">
        <f>'[1]Consumer deposits'!K227</f>
        <v>4966172.75</v>
      </c>
      <c r="EK7" s="22">
        <f>EJ7</f>
        <v>4966172.75</v>
      </c>
      <c r="EL7" s="21">
        <f>'[1]Consumer deposits'!L227</f>
        <v>4961357.75</v>
      </c>
      <c r="EM7" s="22">
        <f>EL7</f>
        <v>4961357.75</v>
      </c>
      <c r="EN7" s="21">
        <f>'[1]Consumer deposits'!M227</f>
        <v>4990515.75</v>
      </c>
      <c r="EO7" s="22">
        <f>EN7</f>
        <v>4990515.75</v>
      </c>
      <c r="EP7" s="21">
        <f>'[1]Consumer deposits'!N227</f>
        <v>5001948.75</v>
      </c>
      <c r="EQ7" s="22">
        <f>EP7</f>
        <v>5001948.75</v>
      </c>
    </row>
    <row r="8" spans="1:147" x14ac:dyDescent="0.2">
      <c r="A8" s="20" t="s">
        <v>84</v>
      </c>
      <c r="B8" s="23">
        <f>+'[1]EFF Summary Nov 2012 till'!FP6+'[1]EFF Summary Nov 2012 till'!FP7</f>
        <v>16777335.370000016</v>
      </c>
      <c r="C8" s="22">
        <f t="shared" si="0"/>
        <v>16777335.370000016</v>
      </c>
      <c r="D8" s="23">
        <f>+'[1]EFF Summary Nov 2012 till'!FU15</f>
        <v>14172945.160000015</v>
      </c>
      <c r="E8" s="22">
        <f t="shared" si="1"/>
        <v>14172945.160000015</v>
      </c>
      <c r="F8" s="23">
        <f>+'[1]EFF Summary Nov 2012 till'!FZ15</f>
        <v>11753361.770000014</v>
      </c>
      <c r="G8" s="22">
        <f t="shared" si="2"/>
        <v>11753361.770000014</v>
      </c>
      <c r="H8" s="23">
        <f>+'[1]EFF Summary Nov 2012 till'!GE15</f>
        <v>9859421.3100000136</v>
      </c>
      <c r="I8" s="22">
        <f t="shared" si="3"/>
        <v>9859421.3100000136</v>
      </c>
      <c r="J8" s="23">
        <f>+'[1]EFF Summary Nov 2012 till'!GJ15</f>
        <v>6956400.040000014</v>
      </c>
      <c r="K8" s="22">
        <f t="shared" si="4"/>
        <v>6956400.040000014</v>
      </c>
      <c r="L8" s="23">
        <f>+'[1]EFF Summary Nov 2012 till'!GO15</f>
        <v>5500096.9000000143</v>
      </c>
      <c r="M8" s="22">
        <f t="shared" si="5"/>
        <v>5500096.9000000143</v>
      </c>
      <c r="N8" s="23">
        <f>+'[1]EFF Summary Nov 2012 till'!GT15</f>
        <v>4874887.3600000143</v>
      </c>
      <c r="O8" s="22">
        <f t="shared" si="6"/>
        <v>4874887.3600000143</v>
      </c>
      <c r="P8" s="23">
        <f>+'[1]EFF Summary Nov 2012 till'!GY15</f>
        <v>4407684.7000000142</v>
      </c>
      <c r="Q8" s="22">
        <f t="shared" si="7"/>
        <v>4407684.7000000142</v>
      </c>
      <c r="R8" s="23">
        <f>+'[1]EFF Summary Nov 2012 till'!HD15</f>
        <v>4766499.1600000141</v>
      </c>
      <c r="S8" s="22">
        <f t="shared" si="8"/>
        <v>4766499.1600000141</v>
      </c>
      <c r="T8" s="23">
        <f>+'[1]EFF Summary Nov 2012 till'!HI15</f>
        <v>2176410.9500000142</v>
      </c>
      <c r="U8" s="22">
        <f t="shared" si="9"/>
        <v>2176410.9500000142</v>
      </c>
      <c r="V8" s="23">
        <f>+'[1]EFF Summary Nov 2012 till'!HN15</f>
        <v>-1251489.9499999858</v>
      </c>
      <c r="W8" s="22">
        <f t="shared" si="10"/>
        <v>-1251489.9499999858</v>
      </c>
      <c r="X8" s="23">
        <v>21923602</v>
      </c>
      <c r="Y8" s="22">
        <f>X8</f>
        <v>21923602</v>
      </c>
      <c r="Z8" s="23">
        <v>22628117</v>
      </c>
      <c r="AA8" s="22">
        <v>22628117</v>
      </c>
      <c r="AB8" s="23">
        <v>21923602</v>
      </c>
      <c r="AC8" s="22">
        <f>AB8</f>
        <v>21923602</v>
      </c>
      <c r="AD8" s="23">
        <v>21923602</v>
      </c>
      <c r="AE8" s="22">
        <f>AD8</f>
        <v>21923602</v>
      </c>
      <c r="AF8" s="23">
        <v>21923602</v>
      </c>
      <c r="AG8" s="22">
        <f>AF8</f>
        <v>21923602</v>
      </c>
      <c r="AH8" s="23">
        <v>16621163</v>
      </c>
      <c r="AI8" s="22">
        <f>AH8</f>
        <v>16621163</v>
      </c>
      <c r="AJ8" s="23">
        <v>946806</v>
      </c>
      <c r="AK8" s="22">
        <f>AJ8</f>
        <v>946806</v>
      </c>
      <c r="AL8" s="23">
        <v>946806</v>
      </c>
      <c r="AM8" s="22">
        <f>AL8</f>
        <v>946806</v>
      </c>
      <c r="AN8" s="23">
        <v>16438108</v>
      </c>
      <c r="AO8" s="22">
        <f>AN8</f>
        <v>16438108</v>
      </c>
      <c r="AP8" s="23">
        <v>16438108</v>
      </c>
      <c r="AQ8" s="22">
        <f>AP8</f>
        <v>16438108</v>
      </c>
      <c r="AR8" s="23">
        <v>17199997</v>
      </c>
      <c r="AS8" s="22">
        <f>AR8</f>
        <v>17199997</v>
      </c>
      <c r="AT8" s="23">
        <v>17199997</v>
      </c>
      <c r="AU8" s="22">
        <f>AT8</f>
        <v>17199997</v>
      </c>
      <c r="AV8" s="23">
        <v>17199997</v>
      </c>
      <c r="AW8" s="22">
        <f>AV8</f>
        <v>17199997</v>
      </c>
      <c r="AX8" s="23">
        <v>17199997</v>
      </c>
      <c r="AY8" s="22">
        <f>AX8</f>
        <v>17199997</v>
      </c>
      <c r="AZ8" s="23">
        <v>17199997</v>
      </c>
      <c r="BA8" s="22">
        <f>AZ8</f>
        <v>17199997</v>
      </c>
      <c r="BB8" s="23">
        <v>17199997</v>
      </c>
      <c r="BC8" s="22">
        <f>BB8</f>
        <v>17199997</v>
      </c>
      <c r="BD8" s="23">
        <v>13381507</v>
      </c>
      <c r="BE8" s="22">
        <f>BD8</f>
        <v>13381507</v>
      </c>
      <c r="BF8" s="23">
        <v>13381507</v>
      </c>
      <c r="BG8" s="22">
        <f>BF8</f>
        <v>13381507</v>
      </c>
      <c r="BH8" s="23">
        <v>13381507</v>
      </c>
      <c r="BI8" s="22">
        <f>BH8</f>
        <v>13381507</v>
      </c>
      <c r="BJ8" s="23">
        <v>13381507</v>
      </c>
      <c r="BK8" s="22">
        <f>BJ8</f>
        <v>13381507</v>
      </c>
      <c r="BL8" s="23">
        <v>13381507</v>
      </c>
      <c r="BM8" s="22">
        <f>BL8</f>
        <v>13381507</v>
      </c>
      <c r="BN8" s="23">
        <v>13381507</v>
      </c>
      <c r="BO8" s="22">
        <f>BN8</f>
        <v>13381507</v>
      </c>
      <c r="BP8" s="23">
        <v>9427059</v>
      </c>
      <c r="BQ8" s="22">
        <f>BP8</f>
        <v>9427059</v>
      </c>
      <c r="BR8" s="23">
        <v>9427059</v>
      </c>
      <c r="BS8" s="22">
        <f>BR8</f>
        <v>9427059</v>
      </c>
      <c r="BT8" s="23">
        <v>9427059</v>
      </c>
      <c r="BU8" s="22">
        <f>BT8</f>
        <v>9427059</v>
      </c>
      <c r="BV8" s="23">
        <f>BW8</f>
        <v>6442210.3200000273</v>
      </c>
      <c r="BW8" s="22">
        <f>'[1]Eff from Nov 2016'!CX15</f>
        <v>6442210.3200000273</v>
      </c>
      <c r="BX8" s="23">
        <f>'[1]Eff from Nov 2016'!DC15</f>
        <v>6442210.3200000273</v>
      </c>
      <c r="BY8" s="22">
        <f>BX8</f>
        <v>6442210.3200000273</v>
      </c>
      <c r="BZ8" s="23">
        <f>'[1]Eff from Nov 2016'!DH15</f>
        <v>6442210.3200000273</v>
      </c>
      <c r="CA8" s="22">
        <f>BZ8</f>
        <v>6442210.3200000273</v>
      </c>
      <c r="CB8" s="23">
        <f>+'[1]Eff from Nov 2016'!DM15</f>
        <v>6442210.3200000273</v>
      </c>
      <c r="CC8" s="22">
        <f>CB8</f>
        <v>6442210.3200000273</v>
      </c>
      <c r="CD8" s="23">
        <v>6442210</v>
      </c>
      <c r="CE8" s="22">
        <f>CD8</f>
        <v>6442210</v>
      </c>
      <c r="CF8" s="23">
        <f>'[1]Eff from Nov 2016'!DW15</f>
        <v>6066185.3200000273</v>
      </c>
      <c r="CG8" s="22">
        <f>CF8</f>
        <v>6066185.3200000273</v>
      </c>
      <c r="CH8" s="23">
        <f>'[1]Eff from Nov 2016'!EB15</f>
        <v>5915774.3200000273</v>
      </c>
      <c r="CI8" s="22">
        <f>CH8</f>
        <v>5915774.3200000273</v>
      </c>
      <c r="CJ8" s="23">
        <f>'[1]Eff from Nov 2016'!EG15</f>
        <v>5915774.3200000273</v>
      </c>
      <c r="CK8" s="22">
        <f>CJ8</f>
        <v>5915774.3200000273</v>
      </c>
      <c r="CL8" s="23">
        <f>'[1]Eff from Nov 2016'!EL6</f>
        <v>4800598.3200000273</v>
      </c>
      <c r="CM8" s="22">
        <f>CL8</f>
        <v>4800598.3200000273</v>
      </c>
      <c r="CN8" s="23">
        <f>'[1]Eff from Nov 2016'!EQ6</f>
        <v>1424267.3200000273</v>
      </c>
      <c r="CO8" s="22">
        <f>CN8</f>
        <v>1424267.3200000273</v>
      </c>
      <c r="CP8" s="23">
        <f>'[1]Eff from Nov 2016'!EV6</f>
        <v>1237442.3200000273</v>
      </c>
      <c r="CQ8" s="22">
        <f>CP8</f>
        <v>1237442.3200000273</v>
      </c>
      <c r="CR8" s="23">
        <f>+'[1]Eff from Nov 2016'!FA15</f>
        <v>1219235.3200000273</v>
      </c>
      <c r="CS8" s="22">
        <f>CR8</f>
        <v>1219235.3200000273</v>
      </c>
      <c r="CT8" s="23">
        <f>'[1]Eff from Nov 2016'!FF15</f>
        <v>1020001.0000000272</v>
      </c>
      <c r="CU8" s="22">
        <f>CT8</f>
        <v>1020001.0000000272</v>
      </c>
      <c r="CV8" s="23">
        <f>'[1]Eff from Nov 2016'!FK15</f>
        <v>261793.00000002724</v>
      </c>
      <c r="CW8" s="22">
        <f>CV8</f>
        <v>261793.00000002724</v>
      </c>
      <c r="CX8" s="23">
        <f>'[1]Eff from Nov 2016'!FP15</f>
        <v>261793.00000002724</v>
      </c>
      <c r="CY8" s="22">
        <f>CX8</f>
        <v>261793.00000002724</v>
      </c>
      <c r="CZ8" s="23">
        <f>'[1]Eff from Nov 2016'!FU15</f>
        <v>261793.00000002724</v>
      </c>
      <c r="DA8" s="22">
        <f>CZ8</f>
        <v>261793.00000002724</v>
      </c>
      <c r="DB8" s="23">
        <f>'[1]Eff from Nov 2016'!FU15</f>
        <v>261793.00000002724</v>
      </c>
      <c r="DC8" s="22">
        <f>DB8</f>
        <v>261793.00000002724</v>
      </c>
      <c r="DD8" s="23">
        <f>'[1]Eff from Nov 2016'!FZ15</f>
        <v>261793.00000002724</v>
      </c>
      <c r="DE8" s="22">
        <f>DD8</f>
        <v>261793.00000002724</v>
      </c>
      <c r="DF8" s="23">
        <f>'[1]Eff from Nov 2016'!GE6</f>
        <v>261793.00000002724</v>
      </c>
      <c r="DG8" s="22">
        <f>DF8</f>
        <v>261793.00000002724</v>
      </c>
      <c r="DH8" s="23">
        <f>'[1]Eff from Nov 2016'!GJ15</f>
        <v>261793.00000002724</v>
      </c>
      <c r="DI8" s="22">
        <f>DH8</f>
        <v>261793.00000002724</v>
      </c>
      <c r="DJ8" s="23">
        <f>+'[1]Eff from Nov 2016'!GO15</f>
        <v>115493.00000002724</v>
      </c>
      <c r="DK8" s="22">
        <f>DJ8</f>
        <v>115493.00000002724</v>
      </c>
      <c r="DL8" s="23">
        <f>'[1]Eff from Nov 2016'!GT15</f>
        <v>115493.00000002724</v>
      </c>
      <c r="DM8" s="22">
        <f>DL8</f>
        <v>115493.00000002724</v>
      </c>
      <c r="DN8" s="23">
        <f>'[1]Eff from Nov 2016'!GY15</f>
        <v>115493.00000002724</v>
      </c>
      <c r="DO8" s="22">
        <f>DN8</f>
        <v>115493.00000002724</v>
      </c>
      <c r="DP8" s="23">
        <f>'[1]Eff from Nov 2016'!HD15</f>
        <v>102884.30000002724</v>
      </c>
      <c r="DQ8" s="22">
        <f>DP8</f>
        <v>102884.30000002724</v>
      </c>
      <c r="DR8" s="23">
        <f>'[1]Eff from Nov 2016'!HI15</f>
        <v>102884.30000002724</v>
      </c>
      <c r="DS8" s="22">
        <f>DR8</f>
        <v>102884.30000002724</v>
      </c>
      <c r="DT8" s="23">
        <f>'[1]Eff from Nov 2016'!HN15</f>
        <v>102884.30000002724</v>
      </c>
      <c r="DU8" s="22">
        <f>DT8</f>
        <v>102884.30000002724</v>
      </c>
      <c r="DV8" s="23">
        <f>'[1]Eff from Nov 2016'!HS15</f>
        <v>102884.30000002724</v>
      </c>
      <c r="DW8" s="22">
        <f>DV8</f>
        <v>102884.30000002724</v>
      </c>
      <c r="DX8" s="23">
        <f>'[1]Eff from Nov 2016'!HX15</f>
        <v>102884.30000002724</v>
      </c>
      <c r="DY8" s="22">
        <f>DX8</f>
        <v>102884.30000002724</v>
      </c>
      <c r="DZ8" s="23">
        <f>'[1]Eff from Nov 2016'!IC15</f>
        <v>102884.30000002724</v>
      </c>
      <c r="EA8" s="22">
        <f>DZ8</f>
        <v>102884.30000002724</v>
      </c>
      <c r="EB8" s="23">
        <f>'[1]Eff from Nov 2016'!IH15</f>
        <v>102884.30000002724</v>
      </c>
      <c r="EC8" s="22">
        <f>EB8</f>
        <v>102884.30000002724</v>
      </c>
      <c r="ED8" s="23">
        <f>'[1]Eff from Nov 2016'!IM15</f>
        <v>102884.30000002724</v>
      </c>
      <c r="EE8" s="22">
        <f>ED8</f>
        <v>102884.30000002724</v>
      </c>
      <c r="EF8" s="23">
        <f>'[1]Eff from Nov 2016'!IR6</f>
        <v>102884.30000002724</v>
      </c>
      <c r="EG8" s="22">
        <f>EF8</f>
        <v>102884.30000002724</v>
      </c>
      <c r="EH8" s="23">
        <f>'[1]Eff from Nov 2016'!IR6</f>
        <v>102884.30000002724</v>
      </c>
      <c r="EI8" s="22">
        <f>EH8</f>
        <v>102884.30000002724</v>
      </c>
      <c r="EJ8" s="23">
        <f>'[1]Eff from Nov 2016'!IR15</f>
        <v>102884.30000002724</v>
      </c>
      <c r="EK8" s="22">
        <f>EJ8</f>
        <v>102884.30000002724</v>
      </c>
      <c r="EL8" s="23">
        <f>'[1]Eff from Nov 2016'!IR15</f>
        <v>102884.30000002724</v>
      </c>
      <c r="EM8" s="22">
        <f>EL8</f>
        <v>102884.30000002724</v>
      </c>
      <c r="EN8" s="23">
        <f>'[1]Eff from Nov 2016'!IR15</f>
        <v>102884.30000002724</v>
      </c>
      <c r="EO8" s="22">
        <f>EN8</f>
        <v>102884.30000002724</v>
      </c>
      <c r="EP8" s="23">
        <f>'[1]Eff from Nov 2016'!IR15</f>
        <v>102884.30000002724</v>
      </c>
      <c r="EQ8" s="22">
        <f>EP8</f>
        <v>102884.30000002724</v>
      </c>
    </row>
    <row r="9" spans="1:147" x14ac:dyDescent="0.2">
      <c r="A9" s="20" t="s">
        <v>85</v>
      </c>
      <c r="B9" s="23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>
        <v>35108732.640000001</v>
      </c>
      <c r="Z9" s="23"/>
      <c r="AA9" s="22">
        <v>30852363.142999999</v>
      </c>
      <c r="AB9" s="23"/>
      <c r="AC9" s="22">
        <v>30393225.190000001</v>
      </c>
      <c r="AD9" s="23"/>
      <c r="AE9" s="22">
        <v>27969570.579999998</v>
      </c>
      <c r="AF9" s="23"/>
      <c r="AG9" s="22">
        <v>27141757.859999999</v>
      </c>
      <c r="AH9" s="23"/>
      <c r="AI9" s="22">
        <v>31261580.329999998</v>
      </c>
      <c r="AJ9" s="23"/>
      <c r="AK9" s="22">
        <v>45666749.159999996</v>
      </c>
      <c r="AL9" s="23"/>
      <c r="AM9" s="22">
        <v>45666749.159999996</v>
      </c>
      <c r="AN9" s="23"/>
      <c r="AO9" s="22">
        <v>29479737</v>
      </c>
      <c r="AP9" s="23"/>
      <c r="AQ9" s="22">
        <v>29077968.949999999</v>
      </c>
      <c r="AR9" s="23"/>
      <c r="AS9" s="22">
        <v>28087609.400000028</v>
      </c>
      <c r="AT9" s="23"/>
      <c r="AU9" s="22">
        <v>25269088.559999999</v>
      </c>
      <c r="AV9" s="23"/>
      <c r="AW9" s="22">
        <v>22768165.960000001</v>
      </c>
      <c r="AX9" s="23"/>
      <c r="AY9" s="22">
        <v>10772770.470000029</v>
      </c>
      <c r="AZ9" s="23"/>
      <c r="BA9" s="22">
        <v>9809186.0800000001</v>
      </c>
      <c r="BB9" s="23"/>
      <c r="BC9" s="22">
        <v>9387139.9000000004</v>
      </c>
      <c r="BD9" s="23"/>
      <c r="BE9" s="22">
        <v>11868157.17</v>
      </c>
      <c r="BF9" s="23"/>
      <c r="BG9" s="22">
        <v>11788297.17</v>
      </c>
      <c r="BH9" s="23"/>
      <c r="BI9" s="22">
        <v>9993780.9299999997</v>
      </c>
      <c r="BJ9" s="23"/>
      <c r="BK9" s="22">
        <v>4884802.38</v>
      </c>
      <c r="BL9" s="23"/>
      <c r="BM9" s="22">
        <v>3092348.55</v>
      </c>
      <c r="BN9" s="23"/>
      <c r="BO9" s="22">
        <v>2737074.82</v>
      </c>
      <c r="BP9" s="23"/>
      <c r="BQ9" s="22">
        <v>6598809.1600000001</v>
      </c>
      <c r="BR9" s="23"/>
      <c r="BS9" s="22">
        <v>6598809.1600000001</v>
      </c>
      <c r="BT9" s="23"/>
      <c r="BU9" s="22">
        <v>4969152</v>
      </c>
      <c r="BV9" s="23"/>
      <c r="BW9" s="22">
        <v>0</v>
      </c>
      <c r="BX9" s="23"/>
      <c r="BY9" s="22">
        <v>0</v>
      </c>
      <c r="BZ9" s="23"/>
      <c r="CA9" s="22">
        <v>0</v>
      </c>
      <c r="CB9" s="23"/>
      <c r="CC9" s="22">
        <v>0</v>
      </c>
      <c r="CD9" s="23">
        <v>0</v>
      </c>
      <c r="CE9" s="22">
        <v>0</v>
      </c>
      <c r="CF9" s="23">
        <v>0</v>
      </c>
      <c r="CG9" s="22">
        <v>0</v>
      </c>
      <c r="CH9" s="23">
        <v>0</v>
      </c>
      <c r="CI9" s="22">
        <v>0</v>
      </c>
      <c r="CJ9" s="23">
        <v>0</v>
      </c>
      <c r="CK9" s="22">
        <v>0</v>
      </c>
      <c r="CL9" s="23">
        <v>0</v>
      </c>
      <c r="CM9" s="22">
        <v>0</v>
      </c>
      <c r="CN9" s="23">
        <v>0</v>
      </c>
      <c r="CO9" s="22">
        <v>0</v>
      </c>
      <c r="CP9" s="23">
        <v>0</v>
      </c>
      <c r="CQ9" s="22">
        <v>0</v>
      </c>
      <c r="CR9" s="23">
        <v>0</v>
      </c>
      <c r="CS9" s="22">
        <v>0</v>
      </c>
      <c r="CT9" s="23">
        <v>0</v>
      </c>
      <c r="CU9" s="22">
        <v>0</v>
      </c>
      <c r="CV9" s="23">
        <v>0</v>
      </c>
      <c r="CW9" s="22">
        <v>0</v>
      </c>
      <c r="CX9" s="23"/>
      <c r="CY9" s="22">
        <v>0</v>
      </c>
      <c r="CZ9" s="23"/>
      <c r="DA9" s="22">
        <v>0</v>
      </c>
      <c r="DB9" s="23"/>
      <c r="DC9" s="22">
        <v>0</v>
      </c>
      <c r="DD9" s="23"/>
      <c r="DE9" s="22">
        <v>0</v>
      </c>
      <c r="DF9" s="23"/>
      <c r="DG9" s="22">
        <v>0</v>
      </c>
      <c r="DH9" s="23"/>
      <c r="DI9" s="22">
        <v>0</v>
      </c>
      <c r="DJ9" s="23"/>
      <c r="DK9" s="22">
        <v>0</v>
      </c>
      <c r="DL9" s="23"/>
      <c r="DM9" s="22">
        <v>0</v>
      </c>
      <c r="DN9" s="23"/>
      <c r="DO9" s="22">
        <v>0</v>
      </c>
      <c r="DP9" s="23"/>
      <c r="DQ9" s="22">
        <v>0</v>
      </c>
      <c r="DR9" s="23"/>
      <c r="DS9" s="22">
        <v>0</v>
      </c>
      <c r="DT9" s="23"/>
      <c r="DU9" s="22">
        <v>0</v>
      </c>
      <c r="DV9" s="23"/>
      <c r="DW9" s="22">
        <v>0</v>
      </c>
      <c r="DX9" s="23"/>
      <c r="DY9" s="22">
        <v>0</v>
      </c>
      <c r="DZ9" s="23"/>
      <c r="EA9" s="22">
        <v>0</v>
      </c>
      <c r="EB9" s="23"/>
      <c r="EC9" s="22">
        <v>0</v>
      </c>
      <c r="ED9" s="23"/>
      <c r="EE9" s="22">
        <v>0</v>
      </c>
      <c r="EF9" s="23"/>
      <c r="EG9" s="22">
        <v>0</v>
      </c>
      <c r="EH9" s="23"/>
      <c r="EI9" s="22">
        <v>0</v>
      </c>
      <c r="EJ9" s="23"/>
      <c r="EK9" s="22">
        <v>0</v>
      </c>
      <c r="EL9" s="23"/>
      <c r="EM9" s="22">
        <v>0</v>
      </c>
      <c r="EN9" s="23"/>
      <c r="EO9" s="22">
        <v>0</v>
      </c>
      <c r="EP9" s="23"/>
      <c r="EQ9" s="22">
        <v>0</v>
      </c>
    </row>
    <row r="10" spans="1:147" x14ac:dyDescent="0.2">
      <c r="A10" s="20" t="s">
        <v>86</v>
      </c>
      <c r="B10" s="21">
        <v>14500002</v>
      </c>
      <c r="C10" s="22">
        <f t="shared" si="0"/>
        <v>14500002</v>
      </c>
      <c r="D10" s="21">
        <v>14500002</v>
      </c>
      <c r="E10" s="22">
        <f t="shared" si="1"/>
        <v>14500002</v>
      </c>
      <c r="F10" s="21">
        <v>14500002</v>
      </c>
      <c r="G10" s="22">
        <f t="shared" si="2"/>
        <v>14500002</v>
      </c>
      <c r="H10" s="21">
        <v>2416700</v>
      </c>
      <c r="I10" s="22">
        <f t="shared" si="3"/>
        <v>2416700</v>
      </c>
      <c r="J10" s="21">
        <f>2416700*2</f>
        <v>4833400</v>
      </c>
      <c r="K10" s="22">
        <f t="shared" si="4"/>
        <v>4833400</v>
      </c>
      <c r="L10" s="21">
        <f>2416700*3</f>
        <v>7250100</v>
      </c>
      <c r="M10" s="22">
        <f t="shared" si="5"/>
        <v>7250100</v>
      </c>
      <c r="N10" s="21">
        <v>9666800</v>
      </c>
      <c r="O10" s="22">
        <f t="shared" si="6"/>
        <v>9666800</v>
      </c>
      <c r="P10" s="21">
        <v>12083500</v>
      </c>
      <c r="Q10" s="22">
        <f t="shared" si="7"/>
        <v>12083500</v>
      </c>
      <c r="R10" s="21">
        <v>14500000</v>
      </c>
      <c r="S10" s="22">
        <f t="shared" si="8"/>
        <v>14500000</v>
      </c>
      <c r="T10" s="21">
        <v>2416700</v>
      </c>
      <c r="U10" s="22">
        <f t="shared" si="9"/>
        <v>2416700</v>
      </c>
      <c r="V10" s="21">
        <v>4833400</v>
      </c>
      <c r="W10" s="22">
        <f t="shared" si="10"/>
        <v>4833400</v>
      </c>
      <c r="X10" s="21">
        <v>7250100</v>
      </c>
      <c r="Y10" s="22">
        <f>X10</f>
        <v>7250100</v>
      </c>
      <c r="Z10" s="21">
        <v>9666667</v>
      </c>
      <c r="AA10" s="22">
        <f t="shared" ref="AA10:AC16" si="12">Z10</f>
        <v>9666667</v>
      </c>
      <c r="AB10" s="21">
        <v>12083500</v>
      </c>
      <c r="AC10" s="22">
        <f t="shared" si="12"/>
        <v>12083500</v>
      </c>
      <c r="AD10" s="21">
        <v>14500000</v>
      </c>
      <c r="AE10" s="22">
        <f t="shared" ref="AE10:AE16" si="13">AD10</f>
        <v>14500000</v>
      </c>
      <c r="AF10" s="21">
        <v>2416666.67</v>
      </c>
      <c r="AG10" s="22">
        <f t="shared" ref="AG10:AG16" si="14">AF10</f>
        <v>2416666.67</v>
      </c>
      <c r="AH10" s="21">
        <v>4833334</v>
      </c>
      <c r="AI10" s="22">
        <f t="shared" ref="AI10:AI16" si="15">AH10</f>
        <v>4833334</v>
      </c>
      <c r="AJ10" s="21">
        <v>7250100</v>
      </c>
      <c r="AK10" s="22">
        <f t="shared" ref="AK10:AK16" si="16">AJ10</f>
        <v>7250100</v>
      </c>
      <c r="AL10" s="21">
        <v>9666800</v>
      </c>
      <c r="AM10" s="22">
        <f t="shared" ref="AM10:AM16" si="17">AL10</f>
        <v>9666800</v>
      </c>
      <c r="AN10" s="21">
        <v>12083500</v>
      </c>
      <c r="AO10" s="22">
        <f t="shared" ref="AO10:AO16" si="18">AN10</f>
        <v>12083500</v>
      </c>
      <c r="AP10" s="21">
        <v>14500000</v>
      </c>
      <c r="AQ10" s="22">
        <f t="shared" ref="AQ10:AQ16" si="19">AP10</f>
        <v>14500000</v>
      </c>
      <c r="AR10" s="21">
        <v>2416700</v>
      </c>
      <c r="AS10" s="22">
        <f t="shared" ref="AS10:AS16" si="20">AR10</f>
        <v>2416700</v>
      </c>
      <c r="AT10" s="21">
        <v>4833400</v>
      </c>
      <c r="AU10" s="22">
        <f t="shared" ref="AU10:AU16" si="21">AT10</f>
        <v>4833400</v>
      </c>
      <c r="AV10" s="21">
        <v>7250100</v>
      </c>
      <c r="AW10" s="22">
        <f t="shared" ref="AW10:AW16" si="22">AV10</f>
        <v>7250100</v>
      </c>
      <c r="AX10" s="21">
        <v>9666800</v>
      </c>
      <c r="AY10" s="22">
        <f t="shared" ref="AY10:AY16" si="23">AX10</f>
        <v>9666800</v>
      </c>
      <c r="AZ10" s="21">
        <v>12083500</v>
      </c>
      <c r="BA10" s="22">
        <f t="shared" ref="BA10:BA16" si="24">AZ10</f>
        <v>12083500</v>
      </c>
      <c r="BB10" s="21">
        <v>14500200</v>
      </c>
      <c r="BC10" s="22">
        <f t="shared" ref="BC10:BC16" si="25">BB10</f>
        <v>14500200</v>
      </c>
      <c r="BD10" s="21">
        <v>2416700</v>
      </c>
      <c r="BE10" s="22">
        <f t="shared" ref="BE10:BE16" si="26">BD10</f>
        <v>2416700</v>
      </c>
      <c r="BF10" s="21">
        <f>2416700+2416700</f>
        <v>4833400</v>
      </c>
      <c r="BG10" s="22">
        <f t="shared" ref="BG10:BG16" si="27">BF10</f>
        <v>4833400</v>
      </c>
      <c r="BH10" s="21">
        <f>2416700+2416700+2416700</f>
        <v>7250100</v>
      </c>
      <c r="BI10" s="22">
        <f t="shared" ref="BI10:BI16" si="28">BH10</f>
        <v>7250100</v>
      </c>
      <c r="BJ10" s="21">
        <v>9666800</v>
      </c>
      <c r="BK10" s="22">
        <f t="shared" ref="BK10:BK16" si="29">BJ10</f>
        <v>9666800</v>
      </c>
      <c r="BL10" s="21">
        <v>12083500</v>
      </c>
      <c r="BM10" s="22">
        <f t="shared" ref="BM10:BM16" si="30">BL10</f>
        <v>12083500</v>
      </c>
      <c r="BN10" s="21">
        <v>14500000</v>
      </c>
      <c r="BO10" s="22">
        <f t="shared" ref="BO10:BO16" si="31">BN10</f>
        <v>14500000</v>
      </c>
      <c r="BP10" s="21">
        <v>2416700</v>
      </c>
      <c r="BQ10" s="22">
        <f t="shared" ref="BQ10:BQ16" si="32">BP10</f>
        <v>2416700</v>
      </c>
      <c r="BR10" s="21">
        <f>2416700*2</f>
        <v>4833400</v>
      </c>
      <c r="BS10" s="22">
        <f t="shared" ref="BS10:BS16" si="33">BR10</f>
        <v>4833400</v>
      </c>
      <c r="BT10" s="21">
        <f>2416700*3</f>
        <v>7250100</v>
      </c>
      <c r="BU10" s="22">
        <f t="shared" ref="BU10:BU16" si="34">BT10</f>
        <v>7250100</v>
      </c>
      <c r="BV10" s="21">
        <f>2416700*4</f>
        <v>9666800</v>
      </c>
      <c r="BW10" s="22">
        <f t="shared" ref="BW10:BW16" si="35">BV10</f>
        <v>9666800</v>
      </c>
      <c r="BX10" s="21">
        <f>2106455.09*5</f>
        <v>10532275.449999999</v>
      </c>
      <c r="BY10" s="22">
        <f t="shared" ref="BY10:BY16" si="36">BX10</f>
        <v>10532275.449999999</v>
      </c>
      <c r="BZ10" s="21">
        <v>12638730</v>
      </c>
      <c r="CA10" s="22">
        <f t="shared" ref="CA10:CA16" si="37">BZ10</f>
        <v>12638730</v>
      </c>
      <c r="CB10" s="21">
        <v>2106455</v>
      </c>
      <c r="CC10" s="22">
        <f t="shared" ref="CC10:CC16" si="38">CB10</f>
        <v>2106455</v>
      </c>
      <c r="CD10" s="21">
        <v>2106455</v>
      </c>
      <c r="CE10" s="22">
        <f t="shared" ref="CE10:CE16" si="39">CD10</f>
        <v>2106455</v>
      </c>
      <c r="CF10" s="21">
        <v>4212910</v>
      </c>
      <c r="CG10" s="22">
        <f t="shared" ref="CG10:CG16" si="40">CF10</f>
        <v>4212910</v>
      </c>
      <c r="CH10" s="21">
        <v>6319365</v>
      </c>
      <c r="CI10" s="22">
        <f t="shared" ref="CI10:CI16" si="41">CH10</f>
        <v>6319365</v>
      </c>
      <c r="CJ10" s="21">
        <v>8425820</v>
      </c>
      <c r="CK10" s="22">
        <f t="shared" ref="CK10:CK16" si="42">CJ10</f>
        <v>8425820</v>
      </c>
      <c r="CL10" s="21">
        <v>12638730</v>
      </c>
      <c r="CM10" s="22">
        <f t="shared" ref="CM10:CM16" si="43">CL10</f>
        <v>12638730</v>
      </c>
      <c r="CN10" s="21">
        <v>2200500</v>
      </c>
      <c r="CO10" s="22">
        <f t="shared" ref="CO10:CO16" si="44">CN10</f>
        <v>2200500</v>
      </c>
      <c r="CP10" s="21">
        <v>4401000</v>
      </c>
      <c r="CQ10" s="22">
        <f t="shared" ref="CQ10:CQ16" si="45">CP10</f>
        <v>4401000</v>
      </c>
      <c r="CR10" s="21">
        <v>6319365</v>
      </c>
      <c r="CS10" s="22">
        <f t="shared" ref="CS10:CS16" si="46">CR10</f>
        <v>6319365</v>
      </c>
      <c r="CT10" s="21">
        <v>8425820</v>
      </c>
      <c r="CU10" s="22">
        <f t="shared" ref="CU10:CU16" si="47">CT10</f>
        <v>8425820</v>
      </c>
      <c r="CV10" s="21">
        <v>10532275</v>
      </c>
      <c r="CW10" s="22">
        <f t="shared" ref="CW10:CW16" si="48">CV10</f>
        <v>10532275</v>
      </c>
      <c r="CX10" s="21">
        <v>10532275</v>
      </c>
      <c r="CY10" s="22">
        <f t="shared" ref="CY10:CY16" si="49">CX10</f>
        <v>10532275</v>
      </c>
      <c r="CZ10" s="21">
        <v>2106455</v>
      </c>
      <c r="DA10" s="22">
        <f t="shared" ref="DA10:DA16" si="50">CZ10</f>
        <v>2106455</v>
      </c>
      <c r="DB10" s="21">
        <v>4212910</v>
      </c>
      <c r="DC10" s="22">
        <f t="shared" ref="DC10:DC16" si="51">DB10</f>
        <v>4212910</v>
      </c>
      <c r="DD10" s="21">
        <v>6319365</v>
      </c>
      <c r="DE10" s="22">
        <f t="shared" ref="DE10:DE16" si="52">DD10</f>
        <v>6319365</v>
      </c>
      <c r="DF10" s="21">
        <v>8425820</v>
      </c>
      <c r="DG10" s="22">
        <f t="shared" ref="DG10:DG16" si="53">DF10</f>
        <v>8425820</v>
      </c>
      <c r="DH10" s="21">
        <f>10532275</f>
        <v>10532275</v>
      </c>
      <c r="DI10" s="22">
        <f t="shared" ref="DI10:DI16" si="54">DH10</f>
        <v>10532275</v>
      </c>
      <c r="DJ10" s="21">
        <f>12638730</f>
        <v>12638730</v>
      </c>
      <c r="DK10" s="22">
        <f t="shared" ref="DK10:DK16" si="55">DJ10</f>
        <v>12638730</v>
      </c>
      <c r="DL10" s="21">
        <v>2106455</v>
      </c>
      <c r="DM10" s="22">
        <f t="shared" ref="DM10:DM16" si="56">DL10</f>
        <v>2106455</v>
      </c>
      <c r="DN10" s="21">
        <v>4212910</v>
      </c>
      <c r="DO10" s="22">
        <f t="shared" ref="DO10:DO16" si="57">DN10</f>
        <v>4212910</v>
      </c>
      <c r="DP10" s="21">
        <v>6319365</v>
      </c>
      <c r="DQ10" s="22">
        <f t="shared" ref="DQ10:DQ16" si="58">DP10</f>
        <v>6319365</v>
      </c>
      <c r="DR10" s="21">
        <v>8425820</v>
      </c>
      <c r="DS10" s="22">
        <f t="shared" ref="DS10:DS16" si="59">DR10</f>
        <v>8425820</v>
      </c>
      <c r="DT10" s="21">
        <v>10532275</v>
      </c>
      <c r="DU10" s="22">
        <f t="shared" ref="DU10:DU16" si="60">DT10</f>
        <v>10532275</v>
      </c>
      <c r="DV10" s="21">
        <v>10532275</v>
      </c>
      <c r="DW10" s="22">
        <f t="shared" ref="DW10:DW16" si="61">DV10</f>
        <v>10532275</v>
      </c>
      <c r="DX10" s="21">
        <v>2105121.67</v>
      </c>
      <c r="DY10" s="22">
        <f t="shared" ref="DY10:DY16" si="62">DX10</f>
        <v>2105121.67</v>
      </c>
      <c r="DZ10" s="21">
        <v>4212910</v>
      </c>
      <c r="EA10" s="22">
        <f t="shared" ref="EA10:EA16" si="63">DZ10</f>
        <v>4212910</v>
      </c>
      <c r="EB10" s="21">
        <v>6319365</v>
      </c>
      <c r="EC10" s="22">
        <f t="shared" ref="EC10:EC16" si="64">EB10</f>
        <v>6319365</v>
      </c>
      <c r="ED10" s="21">
        <v>8425820</v>
      </c>
      <c r="EE10" s="22">
        <f t="shared" ref="EE10:EE16" si="65">ED10</f>
        <v>8425820</v>
      </c>
      <c r="EF10" s="21">
        <v>10532275</v>
      </c>
      <c r="EG10" s="22">
        <f t="shared" ref="EG10:EG16" si="66">EF10</f>
        <v>10532275</v>
      </c>
      <c r="EH10" s="21">
        <v>12638730</v>
      </c>
      <c r="EI10" s="22">
        <f t="shared" ref="EI10:EI16" si="67">EH10</f>
        <v>12638730</v>
      </c>
      <c r="EJ10" s="21">
        <v>2106455</v>
      </c>
      <c r="EK10" s="22">
        <f t="shared" ref="EK10:EK16" si="68">EJ10</f>
        <v>2106455</v>
      </c>
      <c r="EL10" s="21">
        <v>4212910</v>
      </c>
      <c r="EM10" s="22">
        <f t="shared" ref="EM10:EM16" si="69">EL10</f>
        <v>4212910</v>
      </c>
      <c r="EN10" s="21">
        <v>6319365</v>
      </c>
      <c r="EO10" s="22">
        <f t="shared" ref="EO10:EO16" si="70">EN10</f>
        <v>6319365</v>
      </c>
      <c r="EP10" s="21">
        <v>8425820</v>
      </c>
      <c r="EQ10" s="22">
        <f t="shared" ref="EQ10:EQ16" si="71">EP10</f>
        <v>8425820</v>
      </c>
    </row>
    <row r="11" spans="1:147" x14ac:dyDescent="0.2">
      <c r="A11" s="20" t="s">
        <v>87</v>
      </c>
      <c r="B11" s="21">
        <f>'[1]Self insurrance from 2011'!GM6+'[1]Self insurrance from 2011'!GM7</f>
        <v>4715725.1700000027</v>
      </c>
      <c r="C11" s="22">
        <f t="shared" si="0"/>
        <v>4715725.1700000027</v>
      </c>
      <c r="D11" s="21">
        <f>+'[1]Self insurrance from 2011'!GQ6</f>
        <v>4730594.3300000029</v>
      </c>
      <c r="E11" s="22">
        <f t="shared" si="1"/>
        <v>4730594.3300000029</v>
      </c>
      <c r="F11" s="21">
        <f>+'[1]Self insurrance from 2011'!GU6</f>
        <v>4729159.5700000031</v>
      </c>
      <c r="G11" s="22">
        <f t="shared" si="2"/>
        <v>4729159.5700000031</v>
      </c>
      <c r="H11" s="21">
        <f>+'[1]Self insurrance from 2011'!GY6</f>
        <v>4730055.3200000031</v>
      </c>
      <c r="I11" s="22">
        <f t="shared" si="3"/>
        <v>4730055.3200000031</v>
      </c>
      <c r="J11" s="21">
        <f>+'[1]Self insurrance from 2011'!HC6</f>
        <v>4744924.4800000032</v>
      </c>
      <c r="K11" s="22">
        <f t="shared" si="4"/>
        <v>4744924.4800000032</v>
      </c>
      <c r="L11" s="21">
        <f>+'[1]Self insurrance from 2011'!HG6</f>
        <v>4752685.9300000034</v>
      </c>
      <c r="M11" s="22">
        <f t="shared" si="5"/>
        <v>4752685.9300000034</v>
      </c>
      <c r="N11" s="21">
        <f>+'[1]Self insurrance from 2011'!HK6</f>
        <v>4758955.0900000036</v>
      </c>
      <c r="O11" s="22">
        <f t="shared" si="6"/>
        <v>4758955.0900000036</v>
      </c>
      <c r="P11" s="21">
        <f>+'[1]Self insurrance from 2011'!HO6</f>
        <v>4612296.2900000038</v>
      </c>
      <c r="Q11" s="22">
        <f t="shared" si="7"/>
        <v>4612296.2900000038</v>
      </c>
      <c r="R11" s="21">
        <f>+'[1]Self insurrance from 2011'!HS6</f>
        <v>4599185.4100000039</v>
      </c>
      <c r="S11" s="22">
        <f t="shared" si="8"/>
        <v>4599185.4100000039</v>
      </c>
      <c r="T11" s="21">
        <v>2416700</v>
      </c>
      <c r="U11" s="22">
        <f t="shared" si="9"/>
        <v>2416700</v>
      </c>
      <c r="V11" s="21">
        <f>+'[1]Self insurrance from 2011'!IA6</f>
        <v>4379625.3500000043</v>
      </c>
      <c r="W11" s="22">
        <f t="shared" si="10"/>
        <v>4379625.3500000043</v>
      </c>
      <c r="X11" s="21">
        <f>+'[1]Self insurrance from 2011'!IE6</f>
        <v>4393258.1100000041</v>
      </c>
      <c r="Y11" s="22">
        <f>X11</f>
        <v>4393258.1100000041</v>
      </c>
      <c r="Z11" s="21">
        <f>+'[1]Self insurrance from 2011'!II6</f>
        <v>4905294.1400000043</v>
      </c>
      <c r="AA11" s="22">
        <f t="shared" si="12"/>
        <v>4905294.1400000043</v>
      </c>
      <c r="AB11" s="21">
        <f>'[1]Self insurrance from 2011'!IM6</f>
        <v>4921056.6400000043</v>
      </c>
      <c r="AC11" s="22">
        <f t="shared" si="12"/>
        <v>4921056.6400000043</v>
      </c>
      <c r="AD11" s="21">
        <f>+'[1]Self insurrance from 2011'!IQ6</f>
        <v>4936819.1400000043</v>
      </c>
      <c r="AE11" s="22">
        <f t="shared" si="13"/>
        <v>4936819.1400000043</v>
      </c>
      <c r="AF11" s="21">
        <f>+'[1]Self insurrance from 2011'!IU6</f>
        <v>4950844.8000000045</v>
      </c>
      <c r="AG11" s="22">
        <f t="shared" si="14"/>
        <v>4950844.8000000045</v>
      </c>
      <c r="AH11" s="21">
        <f>+'[1]Self insurance 201617'!R6</f>
        <v>4951227.3000000045</v>
      </c>
      <c r="AI11" s="22">
        <f t="shared" si="15"/>
        <v>4951227.3000000045</v>
      </c>
      <c r="AJ11" s="21">
        <f>+'[1]Self insurance 201617'!V6</f>
        <v>4861332.7200000044</v>
      </c>
      <c r="AK11" s="22">
        <f t="shared" si="16"/>
        <v>4861332.7200000044</v>
      </c>
      <c r="AL11" s="21">
        <f>+'[1]Self insurance 201617'!Z6</f>
        <v>4877095.2200000044</v>
      </c>
      <c r="AM11" s="22">
        <f t="shared" si="17"/>
        <v>4877095.2200000044</v>
      </c>
      <c r="AN11" s="21">
        <f>+'[1]Self insurance 201617'!AD6</f>
        <v>4892857.7200000044</v>
      </c>
      <c r="AO11" s="22">
        <f t="shared" si="18"/>
        <v>4892857.7200000044</v>
      </c>
      <c r="AP11" s="21">
        <f>+'[1]Self insurance 201617'!AH6</f>
        <v>4858320.530000004</v>
      </c>
      <c r="AQ11" s="22">
        <f t="shared" si="19"/>
        <v>4858320.530000004</v>
      </c>
      <c r="AR11" s="21">
        <f>+'[1]Self insurance 201617'!AL6</f>
        <v>4917026.4700000044</v>
      </c>
      <c r="AS11" s="22">
        <f t="shared" si="20"/>
        <v>4917026.4700000044</v>
      </c>
      <c r="AT11" s="21">
        <f>+'[1]Self insurance 201617'!AP6</f>
        <v>4932788.9700000044</v>
      </c>
      <c r="AU11" s="22">
        <f t="shared" si="21"/>
        <v>4932788.9700000044</v>
      </c>
      <c r="AV11" s="21">
        <f>+'[1]Self insurance 201617'!AT6</f>
        <v>4948551.4700000044</v>
      </c>
      <c r="AW11" s="22">
        <f t="shared" si="22"/>
        <v>4948551.4700000044</v>
      </c>
      <c r="AX11" s="21">
        <f>+'[1]Self insurance 201617'!AX6</f>
        <v>4704152.4600000046</v>
      </c>
      <c r="AY11" s="22">
        <f t="shared" si="23"/>
        <v>4704152.4600000046</v>
      </c>
      <c r="AZ11" s="21">
        <f>'[1]Self insurance 201617'!BB6</f>
        <v>4719914.9600000046</v>
      </c>
      <c r="BA11" s="22">
        <f t="shared" si="24"/>
        <v>4719914.9600000046</v>
      </c>
      <c r="BB11" s="21">
        <f>'[1]Self insurance 201617'!BF6</f>
        <v>4735677.4600000046</v>
      </c>
      <c r="BC11" s="22">
        <f t="shared" si="25"/>
        <v>4735677.4600000046</v>
      </c>
      <c r="BD11" s="21">
        <f>'[1]Self insurance 201617'!BJ6</f>
        <v>4751439.9600000046</v>
      </c>
      <c r="BE11" s="22">
        <f t="shared" si="26"/>
        <v>4751439.9600000046</v>
      </c>
      <c r="BF11" s="21">
        <f>+'[1]Self insurance 201617'!BN6</f>
        <v>4767202.4600000046</v>
      </c>
      <c r="BG11" s="22">
        <f t="shared" si="27"/>
        <v>4767202.4600000046</v>
      </c>
      <c r="BH11" s="21">
        <f>+'[1]Self insurance 201617'!BR6</f>
        <v>4710778.1300000045</v>
      </c>
      <c r="BI11" s="22">
        <f t="shared" si="28"/>
        <v>4710778.1300000045</v>
      </c>
      <c r="BJ11" s="21">
        <f>+'[1]Self insurance 201617'!BV6</f>
        <v>4726540.6300000045</v>
      </c>
      <c r="BK11" s="22">
        <f t="shared" si="29"/>
        <v>4726540.6300000045</v>
      </c>
      <c r="BL11" s="21">
        <f>+'[1]Self insurance 201617'!BZ6</f>
        <v>4742303.1300000045</v>
      </c>
      <c r="BM11" s="22">
        <f t="shared" si="30"/>
        <v>4742303.1300000045</v>
      </c>
      <c r="BN11" s="21">
        <f>+'[1]Self insurance 201617'!CD6</f>
        <v>4736008.2400000049</v>
      </c>
      <c r="BO11" s="22">
        <f t="shared" si="31"/>
        <v>4736008.2400000049</v>
      </c>
      <c r="BP11" s="21">
        <f>+'[1]Self insurance 201617'!CH6</f>
        <v>4751770.7400000049</v>
      </c>
      <c r="BQ11" s="22">
        <f t="shared" si="32"/>
        <v>4751770.7400000049</v>
      </c>
      <c r="BR11" s="21">
        <f>+'[1]Self insurance 201617'!CL6</f>
        <v>4335403.5500000045</v>
      </c>
      <c r="BS11" s="22">
        <f t="shared" si="33"/>
        <v>4335403.5500000045</v>
      </c>
      <c r="BT11" s="21">
        <f>'[1]Self insurance 201617'!CP6</f>
        <v>4351166.0500000045</v>
      </c>
      <c r="BU11" s="22">
        <f t="shared" si="34"/>
        <v>4351166.0500000045</v>
      </c>
      <c r="BV11" s="21">
        <f>+'[1]Self insurance 201617'!CT6</f>
        <v>5246771.0800000047</v>
      </c>
      <c r="BW11" s="22">
        <f t="shared" si="35"/>
        <v>5246771.0800000047</v>
      </c>
      <c r="BX11" s="21">
        <f>'[1]Self insurance 201617'!CX6</f>
        <v>5313771.0800000047</v>
      </c>
      <c r="BY11" s="22">
        <f t="shared" si="36"/>
        <v>5313771.0800000047</v>
      </c>
      <c r="BZ11" s="21">
        <f>'[1]Self insurance 201617'!DB6</f>
        <v>5380771.0800000047</v>
      </c>
      <c r="CA11" s="22">
        <f t="shared" si="37"/>
        <v>5380771.0800000047</v>
      </c>
      <c r="CB11" s="21">
        <f>+'[1]Self insurance 201617'!DF6</f>
        <v>5447771.0800000047</v>
      </c>
      <c r="CC11" s="22">
        <f t="shared" si="38"/>
        <v>5447771.0800000047</v>
      </c>
      <c r="CD11" s="21">
        <v>5447771</v>
      </c>
      <c r="CE11" s="22">
        <f t="shared" si="39"/>
        <v>5447771</v>
      </c>
      <c r="CF11" s="21">
        <f>'[1]Self insurance 201617'!DN6</f>
        <v>5381269.6000000043</v>
      </c>
      <c r="CG11" s="22">
        <f t="shared" si="40"/>
        <v>5381269.6000000043</v>
      </c>
      <c r="CH11" s="21">
        <f>'[1]Self insurance 201617'!DR6</f>
        <v>5378109.6000000043</v>
      </c>
      <c r="CI11" s="22">
        <f t="shared" si="41"/>
        <v>5378109.6000000043</v>
      </c>
      <c r="CJ11" s="21">
        <f>'[1]Self insurance 201617'!DV6</f>
        <v>5445109.6000000043</v>
      </c>
      <c r="CK11" s="22">
        <f t="shared" si="42"/>
        <v>5445109.6000000043</v>
      </c>
      <c r="CL11" s="21">
        <f>'[1]Self insurance 201617'!DZ6</f>
        <v>5512109.6000000043</v>
      </c>
      <c r="CM11" s="22">
        <f t="shared" si="43"/>
        <v>5512109.6000000043</v>
      </c>
      <c r="CN11" s="21">
        <f>'[1]Self insurance 201617'!ED6</f>
        <v>5579109.6000000043</v>
      </c>
      <c r="CO11" s="22">
        <f t="shared" si="44"/>
        <v>5579109.6000000043</v>
      </c>
      <c r="CP11" s="21">
        <f>'[1]Self insurance 201617'!EH6</f>
        <v>5620457.4200000046</v>
      </c>
      <c r="CQ11" s="22">
        <f t="shared" si="45"/>
        <v>5620457.4200000046</v>
      </c>
      <c r="CR11" s="21">
        <f>'[1]Self insurance 201617'!EL6</f>
        <v>5609758.2300000042</v>
      </c>
      <c r="CS11" s="22">
        <f t="shared" si="46"/>
        <v>5609758.2300000042</v>
      </c>
      <c r="CT11" s="21">
        <f>'[1]Self insurance 201617'!EP6</f>
        <v>5314961.5400000038</v>
      </c>
      <c r="CU11" s="22">
        <f t="shared" si="47"/>
        <v>5314961.5400000038</v>
      </c>
      <c r="CV11" s="21">
        <f>'[1]Self insurance 201617'!ET6</f>
        <v>5381961.5400000038</v>
      </c>
      <c r="CW11" s="22">
        <f t="shared" si="48"/>
        <v>5381961.5400000038</v>
      </c>
      <c r="CX11" s="21">
        <f>'[1]Self insurance 201617'!EX6</f>
        <v>5448961.5400000038</v>
      </c>
      <c r="CY11" s="22">
        <f t="shared" si="49"/>
        <v>5448961.5400000038</v>
      </c>
      <c r="CZ11" s="21">
        <f>'[1]Self insurance 201617'!FB6</f>
        <v>5515961.5400000038</v>
      </c>
      <c r="DA11" s="22">
        <f t="shared" si="50"/>
        <v>5515961.5400000038</v>
      </c>
      <c r="DB11" s="21">
        <f>'[1]Self insurance 201617'!FF6</f>
        <v>5582961.5400000038</v>
      </c>
      <c r="DC11" s="22">
        <f t="shared" si="51"/>
        <v>5582961.5400000038</v>
      </c>
      <c r="DD11" s="21">
        <f>'[1]Self insurance 201617'!FJ6</f>
        <v>5649961.5400000038</v>
      </c>
      <c r="DE11" s="22">
        <f t="shared" si="52"/>
        <v>5649961.5400000038</v>
      </c>
      <c r="DF11" s="21">
        <f>'[1]Self insurance 201617'!FN6</f>
        <v>5716961.5400000038</v>
      </c>
      <c r="DG11" s="22">
        <f t="shared" si="53"/>
        <v>5716961.5400000038</v>
      </c>
      <c r="DH11" s="21">
        <f>'[1]Self insurance 201617'!FR6</f>
        <v>5783961.5400000038</v>
      </c>
      <c r="DI11" s="22">
        <f t="shared" si="54"/>
        <v>5783961.5400000038</v>
      </c>
      <c r="DJ11" s="21">
        <f>+'[1]Self insurance 201617'!FV6</f>
        <v>5850961.5400000038</v>
      </c>
      <c r="DK11" s="22">
        <f t="shared" si="55"/>
        <v>5850961.5400000038</v>
      </c>
      <c r="DL11" s="21">
        <f>'[1]Self insurance 201617'!FZ6</f>
        <v>5917961.5400000038</v>
      </c>
      <c r="DM11" s="22">
        <f t="shared" si="56"/>
        <v>5917961.5400000038</v>
      </c>
      <c r="DN11" s="21">
        <f>'[1]Self insurance 201617'!GD6</f>
        <v>5984961.5400000038</v>
      </c>
      <c r="DO11" s="22">
        <f t="shared" si="57"/>
        <v>5984961.5400000038</v>
      </c>
      <c r="DP11" s="21">
        <f>'[1]Self insurance 201617'!GH6</f>
        <v>6051961.5400000038</v>
      </c>
      <c r="DQ11" s="22">
        <f t="shared" si="58"/>
        <v>6051961.5400000038</v>
      </c>
      <c r="DR11" s="21">
        <f>'[1]Self insurance 201617'!GL6</f>
        <v>6118961.5400000038</v>
      </c>
      <c r="DS11" s="22">
        <f t="shared" si="59"/>
        <v>6118961.5400000038</v>
      </c>
      <c r="DT11" s="21">
        <f>'[1]Self insurance 201617'!GP6</f>
        <v>6185961.5400000038</v>
      </c>
      <c r="DU11" s="22">
        <f t="shared" si="60"/>
        <v>6185961.5400000038</v>
      </c>
      <c r="DV11" s="21">
        <f>'[1]Self insurance 201617'!GT6</f>
        <v>6226281.5400000038</v>
      </c>
      <c r="DW11" s="22">
        <f t="shared" si="61"/>
        <v>6226281.5400000038</v>
      </c>
      <c r="DX11" s="21">
        <f>'[1]Self insurance 201617'!GX6</f>
        <v>6310281.5400000038</v>
      </c>
      <c r="DY11" s="22">
        <f t="shared" si="62"/>
        <v>6310281.5400000038</v>
      </c>
      <c r="DZ11" s="21">
        <f>'[1]Self insurance 201617'!HB6</f>
        <v>6394281.5400000038</v>
      </c>
      <c r="EA11" s="22">
        <f t="shared" si="63"/>
        <v>6394281.5400000038</v>
      </c>
      <c r="EB11" s="21">
        <f>'[1]Self insurance 201617'!HF6</f>
        <v>6478281.5400000038</v>
      </c>
      <c r="EC11" s="22">
        <f t="shared" si="64"/>
        <v>6478281.5400000038</v>
      </c>
      <c r="ED11" s="21">
        <f>'[1]Self insurance 201617'!HJ6</f>
        <v>6500298.9300000034</v>
      </c>
      <c r="EE11" s="22">
        <f t="shared" si="65"/>
        <v>6500298.9300000034</v>
      </c>
      <c r="EF11" s="21">
        <f>'[1]Self insurance 201617'!HN6</f>
        <v>6584298.9300000034</v>
      </c>
      <c r="EG11" s="22">
        <f t="shared" si="66"/>
        <v>6584298.9300000034</v>
      </c>
      <c r="EH11" s="21">
        <f>'[1]Self insurance 201617'!HR6</f>
        <v>6668298.9300000034</v>
      </c>
      <c r="EI11" s="22">
        <f t="shared" si="67"/>
        <v>6668298.9300000034</v>
      </c>
      <c r="EJ11" s="21">
        <f>'[1]Self insurance 201617'!HV6</f>
        <v>6732408.9300000034</v>
      </c>
      <c r="EK11" s="22">
        <f t="shared" si="68"/>
        <v>6732408.9300000034</v>
      </c>
      <c r="EL11" s="21">
        <f>'[1]Self insurance 201617'!HZ6</f>
        <v>6883508.5100000035</v>
      </c>
      <c r="EM11" s="22">
        <f t="shared" si="69"/>
        <v>6883508.5100000035</v>
      </c>
      <c r="EN11" s="21">
        <f>'[1]Self insurance 201617'!ID6</f>
        <v>26070246.130000003</v>
      </c>
      <c r="EO11" s="22">
        <f t="shared" si="70"/>
        <v>26070246.130000003</v>
      </c>
      <c r="EP11" s="21">
        <f>'[1]Self insurance 201617'!IH6</f>
        <v>25774111.190000001</v>
      </c>
      <c r="EQ11" s="22">
        <f t="shared" si="71"/>
        <v>25774111.190000001</v>
      </c>
    </row>
    <row r="12" spans="1:147" x14ac:dyDescent="0.2">
      <c r="A12" s="20" t="s">
        <v>88</v>
      </c>
      <c r="B12" s="21">
        <f>+'[1]Cappital Replacement'!EC228</f>
        <v>28228536.620000005</v>
      </c>
      <c r="C12" s="22">
        <f t="shared" si="0"/>
        <v>28228536.620000005</v>
      </c>
      <c r="D12" s="21">
        <f>+'[1]Cappital Replacement'!EC232</f>
        <v>28044457.220000006</v>
      </c>
      <c r="E12" s="22">
        <f t="shared" si="1"/>
        <v>28044457.220000006</v>
      </c>
      <c r="F12" s="21">
        <f>+'[1]Cappital Replacement'!EC236</f>
        <v>24399209.180000007</v>
      </c>
      <c r="G12" s="22">
        <f t="shared" si="2"/>
        <v>24399209.180000007</v>
      </c>
      <c r="H12" s="21">
        <f>+'[1]Cappital Replacement'!EC240</f>
        <v>23565977.400000006</v>
      </c>
      <c r="I12" s="22">
        <f t="shared" si="3"/>
        <v>23565977.400000006</v>
      </c>
      <c r="J12" s="21">
        <f>+'[1]Cappital Replacement'!EC244</f>
        <v>21090144.810000006</v>
      </c>
      <c r="K12" s="22">
        <f t="shared" si="4"/>
        <v>21090144.810000006</v>
      </c>
      <c r="L12" s="21">
        <f>+'[1]Cappital Replacement'!EC248</f>
        <v>18535344.870000005</v>
      </c>
      <c r="M12" s="22">
        <f t="shared" si="5"/>
        <v>18535344.870000005</v>
      </c>
      <c r="N12" s="21">
        <f>+'[1]Cappital Replacement'!EC252</f>
        <v>18597582.350000005</v>
      </c>
      <c r="O12" s="22">
        <f t="shared" si="6"/>
        <v>18597582.350000005</v>
      </c>
      <c r="P12" s="21">
        <f>+'[1]Cappital Replacement'!EC256</f>
        <v>16491519.630000006</v>
      </c>
      <c r="Q12" s="22">
        <f t="shared" si="7"/>
        <v>16491519.630000006</v>
      </c>
      <c r="R12" s="21">
        <f>+'[1]Cappital Replacement'!EC260</f>
        <v>24927919.390000008</v>
      </c>
      <c r="S12" s="22">
        <f t="shared" si="8"/>
        <v>24927919.390000008</v>
      </c>
      <c r="T12" s="21">
        <f>+'[1]Cappital Replacement'!EC264</f>
        <v>22359503.470000006</v>
      </c>
      <c r="U12" s="22">
        <f t="shared" si="9"/>
        <v>22359503.470000006</v>
      </c>
      <c r="V12" s="21">
        <f>+'[1]Cappital Replacement'!EC268</f>
        <v>20811537.320000008</v>
      </c>
      <c r="W12" s="22">
        <f t="shared" si="10"/>
        <v>20811537.320000008</v>
      </c>
      <c r="X12" s="21">
        <f>+'[1]Cappital Replacement'!EC272</f>
        <v>18331054.040000007</v>
      </c>
      <c r="Y12" s="22">
        <f t="shared" si="11"/>
        <v>18331054.040000007</v>
      </c>
      <c r="Z12" s="21">
        <f>+'[1]Cappital Replacement'!EC276</f>
        <v>24109964.800000008</v>
      </c>
      <c r="AA12" s="22">
        <f t="shared" si="12"/>
        <v>24109964.800000008</v>
      </c>
      <c r="AB12" s="21">
        <f>'[1]Cappital Replacement'!EC280</f>
        <v>23276135.190000009</v>
      </c>
      <c r="AC12" s="22">
        <f t="shared" si="12"/>
        <v>23276135.190000009</v>
      </c>
      <c r="AD12" s="21">
        <f>+'[1]Cappital Replacement'!EC284</f>
        <v>23888106.020000007</v>
      </c>
      <c r="AE12" s="22">
        <f t="shared" si="13"/>
        <v>23888106.020000007</v>
      </c>
      <c r="AF12" s="21">
        <f>+'[1]Cappital Replacement'!EC288</f>
        <v>24637840.350000005</v>
      </c>
      <c r="AG12" s="22">
        <f t="shared" si="14"/>
        <v>24637840.350000005</v>
      </c>
      <c r="AH12" s="21">
        <f>+'[1]Cappital Replacement'!EC292</f>
        <v>25251607.400000006</v>
      </c>
      <c r="AI12" s="22">
        <f t="shared" si="15"/>
        <v>25251607.400000006</v>
      </c>
      <c r="AJ12" s="21">
        <f>+'[1]Cappital Replacement'!EC296</f>
        <v>24874900.340000007</v>
      </c>
      <c r="AK12" s="22">
        <f t="shared" si="16"/>
        <v>24874900.340000007</v>
      </c>
      <c r="AL12" s="21">
        <f>+'[1]Cappital Replacement'!EC300</f>
        <v>24391724.210000008</v>
      </c>
      <c r="AM12" s="22">
        <f t="shared" si="17"/>
        <v>24391724.210000008</v>
      </c>
      <c r="AN12" s="21">
        <f>+'[1]Cappital Replacement'!EC304</f>
        <v>25192160.170000009</v>
      </c>
      <c r="AO12" s="22">
        <f t="shared" si="18"/>
        <v>25192160.170000009</v>
      </c>
      <c r="AP12" s="21">
        <f>+'[1]Cappital Replacement'!EC308</f>
        <v>28797992.580000009</v>
      </c>
      <c r="AQ12" s="22">
        <f t="shared" si="19"/>
        <v>28797992.580000009</v>
      </c>
      <c r="AR12" s="21">
        <f>+'[1]Cappital Replacement'!EC312</f>
        <v>27892960.270000011</v>
      </c>
      <c r="AS12" s="22">
        <f t="shared" si="20"/>
        <v>27892960.270000011</v>
      </c>
      <c r="AT12" s="21">
        <f>+'[1]Cappital Replacement'!EC316</f>
        <v>28843185.99000001</v>
      </c>
      <c r="AU12" s="22">
        <f t="shared" si="21"/>
        <v>28843185.99000001</v>
      </c>
      <c r="AV12" s="21">
        <f>+'[1]Cappital Replacement'!EC320</f>
        <v>29191614.95000001</v>
      </c>
      <c r="AW12" s="22">
        <f t="shared" si="22"/>
        <v>29191614.95000001</v>
      </c>
      <c r="AX12" s="21">
        <f>+'[1]Cappital Replacement'!EC324</f>
        <v>22593119.65000001</v>
      </c>
      <c r="AY12" s="22">
        <f t="shared" si="23"/>
        <v>22593119.65000001</v>
      </c>
      <c r="AZ12" s="21">
        <f>'[1]Cappital Replacement'!EC328</f>
        <v>23395991.65000001</v>
      </c>
      <c r="BA12" s="22">
        <f t="shared" si="24"/>
        <v>23395991.65000001</v>
      </c>
      <c r="BB12" s="21">
        <f>'[1]Cappital Replacement'!EC332</f>
        <v>23177025.65000001</v>
      </c>
      <c r="BC12" s="22">
        <f t="shared" si="25"/>
        <v>23177025.65000001</v>
      </c>
      <c r="BD12" s="21">
        <f>'[1]Cappital Replacement'!EC336</f>
        <v>22554917.920000009</v>
      </c>
      <c r="BE12" s="22">
        <f t="shared" si="26"/>
        <v>22554917.920000009</v>
      </c>
      <c r="BF12" s="21">
        <f>+'[1]Cappital Replacement'!EC340</f>
        <v>15763554.31000001</v>
      </c>
      <c r="BG12" s="22">
        <f t="shared" si="27"/>
        <v>15763554.31000001</v>
      </c>
      <c r="BH12" s="21">
        <f>+'[1]Cappital Replacement'!EC344</f>
        <v>16195699.110000011</v>
      </c>
      <c r="BI12" s="22">
        <f t="shared" si="28"/>
        <v>16195699.110000011</v>
      </c>
      <c r="BJ12" s="21">
        <f>+'[1]Cappital Replacement'!EC348</f>
        <v>15621093.440000011</v>
      </c>
      <c r="BK12" s="22">
        <f t="shared" si="29"/>
        <v>15621093.440000011</v>
      </c>
      <c r="BL12" s="21">
        <f>+'[1]Cappital Replacement'!EC352</f>
        <v>16840426.070000011</v>
      </c>
      <c r="BM12" s="22">
        <f t="shared" si="30"/>
        <v>16840426.070000011</v>
      </c>
      <c r="BN12" s="21">
        <f>+'[1]Cappital Replacement'!EC356</f>
        <v>17543674.480000012</v>
      </c>
      <c r="BO12" s="22">
        <f t="shared" si="31"/>
        <v>17543674.480000012</v>
      </c>
      <c r="BP12" s="21">
        <f>+'[1]Cappital Replacement'!EC360</f>
        <v>21758395.110000011</v>
      </c>
      <c r="BQ12" s="22">
        <f t="shared" si="32"/>
        <v>21758395.110000011</v>
      </c>
      <c r="BR12" s="21">
        <f>+'[1]Cappital Replacement'!EC364</f>
        <v>21280873.110000011</v>
      </c>
      <c r="BS12" s="22">
        <f t="shared" si="33"/>
        <v>21280873.110000011</v>
      </c>
      <c r="BT12" s="21">
        <f>'[1]Cappital Replacement'!EC368</f>
        <v>20733541.04000001</v>
      </c>
      <c r="BU12" s="22">
        <f t="shared" si="34"/>
        <v>20733541.04000001</v>
      </c>
      <c r="BV12" s="21">
        <f>+'[1]Cappital Replacement'!EC372</f>
        <v>19515807.010000009</v>
      </c>
      <c r="BW12" s="22">
        <f t="shared" si="35"/>
        <v>19515807.010000009</v>
      </c>
      <c r="BX12" s="21">
        <f>'[1]Cappital Replacement'!EC376</f>
        <v>21740164.880000006</v>
      </c>
      <c r="BY12" s="22">
        <f t="shared" si="36"/>
        <v>21740164.880000006</v>
      </c>
      <c r="BZ12" s="21">
        <f>'[1]Cappital Replacement'!EC380</f>
        <v>21684940.970000006</v>
      </c>
      <c r="CA12" s="22">
        <f t="shared" si="37"/>
        <v>21684940.970000006</v>
      </c>
      <c r="CB12" s="21">
        <f>+'[1]Cappital Replacement'!EC384</f>
        <v>22792737.260000009</v>
      </c>
      <c r="CC12" s="22">
        <f t="shared" si="38"/>
        <v>22792737.260000009</v>
      </c>
      <c r="CD12" s="21">
        <v>22792737</v>
      </c>
      <c r="CE12" s="22">
        <f t="shared" si="39"/>
        <v>22792737</v>
      </c>
      <c r="CF12" s="21">
        <f>'[1]Cappital Replacement'!EC392</f>
        <v>18411335.670000006</v>
      </c>
      <c r="CG12" s="22">
        <f t="shared" si="40"/>
        <v>18411335.670000006</v>
      </c>
      <c r="CH12" s="21">
        <f>'[1]Cappital Replacement'!EC396</f>
        <v>22892845.500000004</v>
      </c>
      <c r="CI12" s="22">
        <f t="shared" si="41"/>
        <v>22892845.500000004</v>
      </c>
      <c r="CJ12" s="21">
        <f>'[1]Cappital Replacement'!EC400</f>
        <v>27821586.450000003</v>
      </c>
      <c r="CK12" s="22">
        <f t="shared" si="42"/>
        <v>27821586.450000003</v>
      </c>
      <c r="CL12" s="21">
        <f>'[1]Cappital Replacement'!EC404</f>
        <v>32677194.040000007</v>
      </c>
      <c r="CM12" s="22">
        <f t="shared" si="43"/>
        <v>32677194.040000007</v>
      </c>
      <c r="CN12" s="21">
        <f>'[1]Cappital Replacement'!EC408</f>
        <v>33680028.56000001</v>
      </c>
      <c r="CO12" s="22">
        <f t="shared" si="44"/>
        <v>33680028.56000001</v>
      </c>
      <c r="CP12" s="21">
        <f>'[1]Cappital Replacement'!EC412</f>
        <v>36734107.370000012</v>
      </c>
      <c r="CQ12" s="22">
        <f t="shared" si="45"/>
        <v>36734107.370000012</v>
      </c>
      <c r="CR12" s="21">
        <f>'[1]Cappital Replacement'!EC416</f>
        <v>34797636.690000013</v>
      </c>
      <c r="CS12" s="22">
        <f t="shared" si="46"/>
        <v>34797636.690000013</v>
      </c>
      <c r="CT12" s="21">
        <f>'[1]Cappital Replacement'!EC420</f>
        <v>26122391.870000016</v>
      </c>
      <c r="CU12" s="22">
        <f t="shared" si="47"/>
        <v>26122391.870000016</v>
      </c>
      <c r="CV12" s="21">
        <f>'[1]Cappital Replacement'!EC424</f>
        <v>34997772.990000017</v>
      </c>
      <c r="CW12" s="22">
        <f t="shared" si="48"/>
        <v>34997772.990000017</v>
      </c>
      <c r="CX12" s="21">
        <f>'[1]Cappital Replacement'!EC428</f>
        <v>36051296.76000002</v>
      </c>
      <c r="CY12" s="22">
        <f t="shared" si="49"/>
        <v>36051296.76000002</v>
      </c>
      <c r="CZ12" s="21">
        <f>'[1]Cappital Replacement'!EC432</f>
        <v>36137936.050000019</v>
      </c>
      <c r="DA12" s="22">
        <f t="shared" si="50"/>
        <v>36137936.050000019</v>
      </c>
      <c r="DB12" s="21">
        <f>'[1]Cappital Replacement'!EC436</f>
        <v>36499676.980000019</v>
      </c>
      <c r="DC12" s="22">
        <f t="shared" si="51"/>
        <v>36499676.980000019</v>
      </c>
      <c r="DD12" s="21">
        <f>'[1]Cappital Replacement'!EC440</f>
        <v>37539830.970000021</v>
      </c>
      <c r="DE12" s="22">
        <f t="shared" si="52"/>
        <v>37539830.970000021</v>
      </c>
      <c r="DF12" s="21">
        <f>'[1]Cappital Replacement'!EC444</f>
        <v>38175423.020000018</v>
      </c>
      <c r="DG12" s="22">
        <f t="shared" si="53"/>
        <v>38175423.020000018</v>
      </c>
      <c r="DH12" s="21">
        <f>'[1]Cappital Replacement'!EC448</f>
        <v>41175963.450000018</v>
      </c>
      <c r="DI12" s="22">
        <f t="shared" si="54"/>
        <v>41175963.450000018</v>
      </c>
      <c r="DJ12" s="21">
        <f>+'[1]Cappital Replacement'!EC452</f>
        <v>45842882.920000017</v>
      </c>
      <c r="DK12" s="22">
        <f t="shared" si="55"/>
        <v>45842882.920000017</v>
      </c>
      <c r="DL12" s="21">
        <f>'[1]Cappital Replacement'!EC456</f>
        <v>48736181.040000014</v>
      </c>
      <c r="DM12" s="22">
        <f t="shared" si="56"/>
        <v>48736181.040000014</v>
      </c>
      <c r="DN12" s="21">
        <f>'[1]Cappital Replacement'!EC460</f>
        <v>54728049.120000027</v>
      </c>
      <c r="DO12" s="22">
        <f t="shared" si="57"/>
        <v>54728049.120000027</v>
      </c>
      <c r="DP12" s="21">
        <f>'[1]Cappital Replacement'!EC464</f>
        <v>60161083.080000028</v>
      </c>
      <c r="DQ12" s="22">
        <f t="shared" si="58"/>
        <v>60161083.080000028</v>
      </c>
      <c r="DR12" s="21">
        <f>'[1]Cappital Replacement'!EC468</f>
        <v>59473146.260000028</v>
      </c>
      <c r="DS12" s="22">
        <f t="shared" si="59"/>
        <v>59473146.260000028</v>
      </c>
      <c r="DT12" s="21">
        <f>'[1]Cappital Replacement'!EC472</f>
        <v>65473146.260000028</v>
      </c>
      <c r="DU12" s="22">
        <f t="shared" si="60"/>
        <v>65473146.260000028</v>
      </c>
      <c r="DV12" s="21">
        <f>'[1]Cappital Replacement'!EC476</f>
        <v>69470285.390000015</v>
      </c>
      <c r="DW12" s="22">
        <f t="shared" si="61"/>
        <v>69470285.390000015</v>
      </c>
      <c r="DX12" s="21">
        <f>'[1]Cappital Replacement'!EC480</f>
        <v>70772762.360000014</v>
      </c>
      <c r="DY12" s="22">
        <f t="shared" si="62"/>
        <v>70772762.360000014</v>
      </c>
      <c r="DZ12" s="21">
        <f>'[1]Cappital Replacement'!EC484</f>
        <v>74709341.63000001</v>
      </c>
      <c r="EA12" s="22">
        <f t="shared" si="63"/>
        <v>74709341.63000001</v>
      </c>
      <c r="EB12" s="21">
        <f>'[1]Cappital Replacement'!EC488</f>
        <v>81233333.63000001</v>
      </c>
      <c r="EC12" s="22">
        <f t="shared" si="64"/>
        <v>81233333.63000001</v>
      </c>
      <c r="ED12" s="21">
        <f>'[1]Cappital Replacement'!EC492</f>
        <v>87101723.500000015</v>
      </c>
      <c r="EE12" s="22">
        <f t="shared" si="65"/>
        <v>87101723.500000015</v>
      </c>
      <c r="EF12" s="21">
        <f>'[1]Cappital Replacement'!EC496</f>
        <v>93753150.13000001</v>
      </c>
      <c r="EG12" s="22">
        <f t="shared" si="66"/>
        <v>93753150.13000001</v>
      </c>
      <c r="EH12" s="21">
        <f>'[1]Cappital Replacement'!EC500</f>
        <v>96165508.890000015</v>
      </c>
      <c r="EI12" s="22">
        <f t="shared" si="67"/>
        <v>96165508.890000015</v>
      </c>
      <c r="EJ12" s="21">
        <f>'[1]Cappital Replacement'!EC504</f>
        <v>90549308.550000012</v>
      </c>
      <c r="EK12" s="22">
        <f t="shared" si="68"/>
        <v>90549308.550000012</v>
      </c>
      <c r="EL12" s="21">
        <f>'[1]Cappital Replacement'!EC508</f>
        <v>89006116.150000006</v>
      </c>
      <c r="EM12" s="22">
        <f t="shared" si="69"/>
        <v>89006116.150000006</v>
      </c>
      <c r="EN12" s="21">
        <f>'[1]Cappital Replacement'!EC512</f>
        <v>70791275.939999998</v>
      </c>
      <c r="EO12" s="22">
        <f t="shared" si="70"/>
        <v>70791275.939999998</v>
      </c>
      <c r="EP12" s="21">
        <f>'[1]Cappital Replacement'!EC516</f>
        <v>55828690</v>
      </c>
      <c r="EQ12" s="22">
        <f t="shared" si="71"/>
        <v>55828690</v>
      </c>
    </row>
    <row r="13" spans="1:147" x14ac:dyDescent="0.2">
      <c r="A13" s="20" t="s">
        <v>89</v>
      </c>
      <c r="B13" s="21">
        <f>+'[1]Brandwacht Trust'!D29</f>
        <v>90953.291591232468</v>
      </c>
      <c r="C13" s="22">
        <f t="shared" si="0"/>
        <v>90953.291591232468</v>
      </c>
      <c r="D13" s="21">
        <f>+'[1]Brandwacht Trust'!D29</f>
        <v>90953.291591232468</v>
      </c>
      <c r="E13" s="22">
        <f t="shared" si="1"/>
        <v>90953.291591232468</v>
      </c>
      <c r="F13" s="21">
        <f>+'[1]Brandwacht Trust'!D29</f>
        <v>90953.291591232468</v>
      </c>
      <c r="G13" s="22">
        <f t="shared" si="2"/>
        <v>90953.291591232468</v>
      </c>
      <c r="H13" s="21">
        <f>+'[1]Brandwacht Trust'!D29</f>
        <v>90953.291591232468</v>
      </c>
      <c r="I13" s="22">
        <f t="shared" si="3"/>
        <v>90953.291591232468</v>
      </c>
      <c r="J13" s="21">
        <f>+'[1]Brandwacht Trust'!D29</f>
        <v>90953.291591232468</v>
      </c>
      <c r="K13" s="22">
        <f t="shared" si="4"/>
        <v>90953.291591232468</v>
      </c>
      <c r="L13" s="21">
        <f>+'[1]Brandwacht Trust'!D29</f>
        <v>90953.291591232468</v>
      </c>
      <c r="M13" s="22">
        <f t="shared" si="5"/>
        <v>90953.291591232468</v>
      </c>
      <c r="N13" s="21">
        <f>+'[1]Brandwacht Trust'!D29</f>
        <v>90953.291591232468</v>
      </c>
      <c r="O13" s="22">
        <f t="shared" si="6"/>
        <v>90953.291591232468</v>
      </c>
      <c r="P13" s="21">
        <f>+'[1]Brandwacht Trust'!D29</f>
        <v>90953.291591232468</v>
      </c>
      <c r="Q13" s="22">
        <f t="shared" si="7"/>
        <v>90953.291591232468</v>
      </c>
      <c r="R13" s="21">
        <f>+'[1]Brandwacht Trust'!D29</f>
        <v>90953.291591232468</v>
      </c>
      <c r="S13" s="22">
        <f t="shared" si="8"/>
        <v>90953.291591232468</v>
      </c>
      <c r="T13" s="21">
        <f>+'[1]Brandwacht Trust'!D29</f>
        <v>90953.291591232468</v>
      </c>
      <c r="U13" s="22">
        <f t="shared" si="9"/>
        <v>90953.291591232468</v>
      </c>
      <c r="V13" s="21">
        <f>+'[1]Brandwacht Trust'!D29</f>
        <v>90953.291591232468</v>
      </c>
      <c r="W13" s="22">
        <f t="shared" si="10"/>
        <v>90953.291591232468</v>
      </c>
      <c r="X13" s="21">
        <f>+'[1]Brandwacht Trust'!D29</f>
        <v>90953.291591232468</v>
      </c>
      <c r="Y13" s="22">
        <f t="shared" si="11"/>
        <v>90953.291591232468</v>
      </c>
      <c r="Z13" s="21">
        <f>+'[1]Brandwacht Trust'!D29</f>
        <v>90953.291591232468</v>
      </c>
      <c r="AA13" s="22">
        <f t="shared" si="12"/>
        <v>90953.291591232468</v>
      </c>
      <c r="AB13" s="21">
        <f>'[1]Brandwacht Trust'!D29</f>
        <v>90953.291591232468</v>
      </c>
      <c r="AC13" s="22">
        <f t="shared" si="12"/>
        <v>90953.291591232468</v>
      </c>
      <c r="AD13" s="21">
        <f>+'[1]Brandwacht Trust'!D29</f>
        <v>90953.291591232468</v>
      </c>
      <c r="AE13" s="22">
        <f t="shared" si="13"/>
        <v>90953.291591232468</v>
      </c>
      <c r="AF13" s="21">
        <f>+'[1]Brandwacht Trust'!D29</f>
        <v>90953.291591232468</v>
      </c>
      <c r="AG13" s="22">
        <f t="shared" si="14"/>
        <v>90953.291591232468</v>
      </c>
      <c r="AH13" s="21">
        <f>+'[1]Brandwacht Trust'!D29</f>
        <v>90953.291591232468</v>
      </c>
      <c r="AI13" s="22">
        <f t="shared" si="15"/>
        <v>90953.291591232468</v>
      </c>
      <c r="AJ13" s="21">
        <f>+'[1]Brandwacht Trust'!D29</f>
        <v>90953.291591232468</v>
      </c>
      <c r="AK13" s="22">
        <f t="shared" si="16"/>
        <v>90953.291591232468</v>
      </c>
      <c r="AL13" s="21">
        <f>+'[1]Brandwacht Trust'!D29</f>
        <v>90953.291591232468</v>
      </c>
      <c r="AM13" s="22">
        <f t="shared" si="17"/>
        <v>90953.291591232468</v>
      </c>
      <c r="AN13" s="21">
        <f>+'[1]Brandwacht Trust'!D29</f>
        <v>90953.291591232468</v>
      </c>
      <c r="AO13" s="22">
        <f t="shared" si="18"/>
        <v>90953.291591232468</v>
      </c>
      <c r="AP13" s="21">
        <f>+'[1]Brandwacht Trust'!D31</f>
        <v>97893.027739643512</v>
      </c>
      <c r="AQ13" s="22">
        <f t="shared" si="19"/>
        <v>97893.027739643512</v>
      </c>
      <c r="AR13" s="21">
        <f>'[1]Brandwacht Trust'!$D31</f>
        <v>97893.027739643512</v>
      </c>
      <c r="AS13" s="22">
        <f t="shared" si="20"/>
        <v>97893.027739643512</v>
      </c>
      <c r="AT13" s="21">
        <f>'[1]Brandwacht Trust'!$D31</f>
        <v>97893.027739643512</v>
      </c>
      <c r="AU13" s="22">
        <f t="shared" si="21"/>
        <v>97893.027739643512</v>
      </c>
      <c r="AV13" s="21">
        <f>'[1]Brandwacht Trust'!$D31</f>
        <v>97893.027739643512</v>
      </c>
      <c r="AW13" s="22">
        <f t="shared" si="22"/>
        <v>97893.027739643512</v>
      </c>
      <c r="AX13" s="21">
        <f>'[1]Brandwacht Trust'!$D31</f>
        <v>97893.027739643512</v>
      </c>
      <c r="AY13" s="22">
        <f t="shared" si="23"/>
        <v>97893.027739643512</v>
      </c>
      <c r="AZ13" s="21">
        <f>'[1]Brandwacht Trust'!$D31</f>
        <v>97893.027739643512</v>
      </c>
      <c r="BA13" s="22">
        <f t="shared" si="24"/>
        <v>97893.027739643512</v>
      </c>
      <c r="BB13" s="21">
        <f>'[1]Brandwacht Trust'!$D31</f>
        <v>97893.027739643512</v>
      </c>
      <c r="BC13" s="22">
        <f t="shared" si="25"/>
        <v>97893.027739643512</v>
      </c>
      <c r="BD13" s="21">
        <f>'[1]Brandwacht Trust'!$D31</f>
        <v>97893.027739643512</v>
      </c>
      <c r="BE13" s="22">
        <f t="shared" si="26"/>
        <v>97893.027739643512</v>
      </c>
      <c r="BF13" s="21">
        <f>'[1]Brandwacht Trust'!$D31</f>
        <v>97893.027739643512</v>
      </c>
      <c r="BG13" s="22">
        <f t="shared" si="27"/>
        <v>97893.027739643512</v>
      </c>
      <c r="BH13" s="21">
        <f>'[1]Brandwacht Trust'!$D31</f>
        <v>97893.027739643512</v>
      </c>
      <c r="BI13" s="22">
        <f t="shared" si="28"/>
        <v>97893.027739643512</v>
      </c>
      <c r="BJ13" s="21">
        <f>+'[1]Brandwacht Trust'!D31</f>
        <v>97893.027739643512</v>
      </c>
      <c r="BK13" s="22">
        <f t="shared" si="29"/>
        <v>97893.027739643512</v>
      </c>
      <c r="BL13" s="21">
        <f>+'[1]Brandwacht Trust'!D31</f>
        <v>97893.027739643512</v>
      </c>
      <c r="BM13" s="22">
        <f t="shared" si="30"/>
        <v>97893.027739643512</v>
      </c>
      <c r="BN13" s="21">
        <f>+'[1]Brandwacht Trust'!D31</f>
        <v>97893.027739643512</v>
      </c>
      <c r="BO13" s="22">
        <f t="shared" si="31"/>
        <v>97893.027739643512</v>
      </c>
      <c r="BP13" s="21">
        <f>+'[1]Brandwacht Trust'!D31</f>
        <v>97893.027739643512</v>
      </c>
      <c r="BQ13" s="22">
        <f t="shared" si="32"/>
        <v>97893.027739643512</v>
      </c>
      <c r="BR13" s="21">
        <f>+'[1]Brandwacht Trust'!D31</f>
        <v>97893.027739643512</v>
      </c>
      <c r="BS13" s="22">
        <f t="shared" si="33"/>
        <v>97893.027739643512</v>
      </c>
      <c r="BT13" s="21">
        <f>'[1]Brandwacht Trust'!D31</f>
        <v>97893.027739643512</v>
      </c>
      <c r="BU13" s="22">
        <f t="shared" si="34"/>
        <v>97893.027739643512</v>
      </c>
      <c r="BV13" s="21">
        <f>+'[1]Brandwacht Trust'!D31</f>
        <v>97893.027739643512</v>
      </c>
      <c r="BW13" s="22">
        <f t="shared" si="35"/>
        <v>97893.027739643512</v>
      </c>
      <c r="BX13" s="21">
        <f>'[1]Brandwacht Trust'!D31</f>
        <v>97893.027739643512</v>
      </c>
      <c r="BY13" s="22">
        <f t="shared" si="36"/>
        <v>97893.027739643512</v>
      </c>
      <c r="BZ13" s="21">
        <f>'[1]Brandwacht Trust'!D31</f>
        <v>97893.027739643512</v>
      </c>
      <c r="CA13" s="22">
        <f t="shared" si="37"/>
        <v>97893.027739643512</v>
      </c>
      <c r="CB13" s="21">
        <f>+'[1]Brandwacht Trust'!D31</f>
        <v>97893.027739643512</v>
      </c>
      <c r="CC13" s="22">
        <f t="shared" si="38"/>
        <v>97893.027739643512</v>
      </c>
      <c r="CD13" s="21">
        <f>'[1]Brandwacht Trust'!D31</f>
        <v>97893.027739643512</v>
      </c>
      <c r="CE13" s="22">
        <f t="shared" si="39"/>
        <v>97893.027739643512</v>
      </c>
      <c r="CF13" s="21">
        <f>'[1]Brandwacht Trust'!D31</f>
        <v>97893.027739643512</v>
      </c>
      <c r="CG13" s="22">
        <f t="shared" si="40"/>
        <v>97893.027739643512</v>
      </c>
      <c r="CH13" s="21">
        <f>'[1]Brandwacht Trust'!D31</f>
        <v>97893.027739643512</v>
      </c>
      <c r="CI13" s="22">
        <f t="shared" si="41"/>
        <v>97893.027739643512</v>
      </c>
      <c r="CJ13" s="21">
        <f>'[1]Brandwacht Trust'!D31</f>
        <v>97893.027739643512</v>
      </c>
      <c r="CK13" s="22">
        <f t="shared" si="42"/>
        <v>97893.027739643512</v>
      </c>
      <c r="CL13" s="21">
        <f>'[1]Brandwacht Trust'!D31</f>
        <v>97893.027739643512</v>
      </c>
      <c r="CM13" s="22">
        <f t="shared" si="43"/>
        <v>97893.027739643512</v>
      </c>
      <c r="CN13" s="21">
        <f>'[1]Brandwacht Trust'!D31</f>
        <v>97893.027739643512</v>
      </c>
      <c r="CO13" s="22">
        <f t="shared" si="44"/>
        <v>97893.027739643512</v>
      </c>
      <c r="CP13" s="21">
        <f>'[1]Brandwacht Trust'!D31</f>
        <v>97893.027739643512</v>
      </c>
      <c r="CQ13" s="22">
        <f t="shared" si="45"/>
        <v>97893.027739643512</v>
      </c>
      <c r="CR13" s="21">
        <f>'[1]Brandwacht Trust'!D31</f>
        <v>97893.027739643512</v>
      </c>
      <c r="CS13" s="22">
        <f t="shared" si="46"/>
        <v>97893.027739643512</v>
      </c>
      <c r="CT13" s="21">
        <f>'[1]Brandwacht Trust'!D31</f>
        <v>97893.027739643512</v>
      </c>
      <c r="CU13" s="22">
        <f t="shared" si="47"/>
        <v>97893.027739643512</v>
      </c>
      <c r="CV13" s="21">
        <f>'[1]Brandwacht Trust'!D31</f>
        <v>97893.027739643512</v>
      </c>
      <c r="CW13" s="22">
        <f t="shared" si="48"/>
        <v>97893.027739643512</v>
      </c>
      <c r="CX13" s="21">
        <f>'[1]Brandwacht Trust'!D31</f>
        <v>97893.027739643512</v>
      </c>
      <c r="CY13" s="22">
        <f t="shared" si="49"/>
        <v>97893.027739643512</v>
      </c>
      <c r="CZ13" s="21">
        <f>'[1]Brandwacht Trust'!D31</f>
        <v>97893.027739643512</v>
      </c>
      <c r="DA13" s="22">
        <f t="shared" si="50"/>
        <v>97893.027739643512</v>
      </c>
      <c r="DB13" s="21">
        <f>'[1]Brandwacht Trust'!D31</f>
        <v>97893.027739643512</v>
      </c>
      <c r="DC13" s="22">
        <f t="shared" si="51"/>
        <v>97893.027739643512</v>
      </c>
      <c r="DD13" s="21">
        <f>'[1]Brandwacht Trust'!D31</f>
        <v>97893.027739643512</v>
      </c>
      <c r="DE13" s="22">
        <f t="shared" si="52"/>
        <v>97893.027739643512</v>
      </c>
      <c r="DF13" s="21">
        <f>'[1]Brandwacht Trust'!D31</f>
        <v>97893.027739643512</v>
      </c>
      <c r="DG13" s="22">
        <f t="shared" si="53"/>
        <v>97893.027739643512</v>
      </c>
      <c r="DH13" s="21">
        <f>'[1]Brandwacht Trust'!D31</f>
        <v>97893.027739643512</v>
      </c>
      <c r="DI13" s="22">
        <f t="shared" si="54"/>
        <v>97893.027739643512</v>
      </c>
      <c r="DJ13" s="21">
        <f>+'[1]Brandwacht Trust'!D31</f>
        <v>97893.027739643512</v>
      </c>
      <c r="DK13" s="22">
        <f t="shared" si="55"/>
        <v>97893.027739643512</v>
      </c>
      <c r="DL13" s="21">
        <f>'[1]Brandwacht Trust'!D31</f>
        <v>97893.027739643512</v>
      </c>
      <c r="DM13" s="22">
        <f t="shared" si="56"/>
        <v>97893.027739643512</v>
      </c>
      <c r="DN13" s="21">
        <f>'[1]Brandwacht Trust'!D31</f>
        <v>97893.027739643512</v>
      </c>
      <c r="DO13" s="22">
        <f t="shared" si="57"/>
        <v>97893.027739643512</v>
      </c>
      <c r="DP13" s="21">
        <f>'[1]Brandwacht Trust'!D31</f>
        <v>97893.027739643512</v>
      </c>
      <c r="DQ13" s="22">
        <f t="shared" si="58"/>
        <v>97893.027739643512</v>
      </c>
      <c r="DR13" s="21">
        <f>'[1]Brandwacht Trust'!D31</f>
        <v>97893.027739643512</v>
      </c>
      <c r="DS13" s="22">
        <f t="shared" si="59"/>
        <v>97893.027739643512</v>
      </c>
      <c r="DT13" s="21">
        <f>'[1]Brandwacht Trust'!D31</f>
        <v>97893.027739643512</v>
      </c>
      <c r="DU13" s="22">
        <f t="shared" si="60"/>
        <v>97893.027739643512</v>
      </c>
      <c r="DV13" s="21">
        <f>'[1]Brandwacht Trust'!D31</f>
        <v>97893.027739643512</v>
      </c>
      <c r="DW13" s="22">
        <f t="shared" si="61"/>
        <v>97893.027739643512</v>
      </c>
      <c r="DX13" s="21">
        <f>'[1]Brandwacht Trust'!D31</f>
        <v>97893.027739643512</v>
      </c>
      <c r="DY13" s="22">
        <f t="shared" si="62"/>
        <v>97893.027739643512</v>
      </c>
      <c r="DZ13" s="21">
        <f>'[1]Brandwacht Trust'!D31</f>
        <v>97893.027739643512</v>
      </c>
      <c r="EA13" s="22">
        <f t="shared" si="63"/>
        <v>97893.027739643512</v>
      </c>
      <c r="EB13" s="21">
        <f>'[1]Brandwacht Trust'!D31</f>
        <v>97893.027739643512</v>
      </c>
      <c r="EC13" s="22">
        <f t="shared" si="64"/>
        <v>97893.027739643512</v>
      </c>
      <c r="ED13" s="21">
        <f>'[1]Brandwacht Trust'!D31</f>
        <v>97893.027739643512</v>
      </c>
      <c r="EE13" s="22">
        <f t="shared" si="65"/>
        <v>97893.027739643512</v>
      </c>
      <c r="EF13" s="21">
        <f>'[1]Brandwacht Trust'!D31</f>
        <v>97893.027739643512</v>
      </c>
      <c r="EG13" s="22">
        <f t="shared" si="66"/>
        <v>97893.027739643512</v>
      </c>
      <c r="EH13" s="21">
        <f>'[1]Brandwacht Trust'!D31</f>
        <v>97893.027739643512</v>
      </c>
      <c r="EI13" s="22">
        <f t="shared" si="67"/>
        <v>97893.027739643512</v>
      </c>
      <c r="EJ13" s="21">
        <f>'[1]Brandwacht Trust'!D31</f>
        <v>97893.027739643512</v>
      </c>
      <c r="EK13" s="22">
        <f t="shared" si="68"/>
        <v>97893.027739643512</v>
      </c>
      <c r="EL13" s="21">
        <f>'[1]Brandwacht Trust'!D31</f>
        <v>97893.027739643512</v>
      </c>
      <c r="EM13" s="22">
        <f t="shared" si="69"/>
        <v>97893.027739643512</v>
      </c>
      <c r="EN13" s="21">
        <f>'[1]Brandwacht Trust'!D31</f>
        <v>97893.027739643512</v>
      </c>
      <c r="EO13" s="22">
        <f t="shared" si="70"/>
        <v>97893.027739643512</v>
      </c>
      <c r="EP13" s="21">
        <f>'[1]Brandwacht Trust'!D31</f>
        <v>97893.027739643512</v>
      </c>
      <c r="EQ13" s="22">
        <f t="shared" si="71"/>
        <v>97893.027739643512</v>
      </c>
    </row>
    <row r="14" spans="1:147" x14ac:dyDescent="0.2">
      <c r="A14" s="24" t="s">
        <v>90</v>
      </c>
      <c r="B14" s="21">
        <v>1007546.86</v>
      </c>
      <c r="C14" s="22">
        <f t="shared" si="0"/>
        <v>1007546.86</v>
      </c>
      <c r="D14" s="21">
        <v>1024803.53</v>
      </c>
      <c r="E14" s="22">
        <f t="shared" si="1"/>
        <v>1024803.53</v>
      </c>
      <c r="F14" s="21">
        <v>1012433.74</v>
      </c>
      <c r="G14" s="22">
        <f t="shared" si="2"/>
        <v>1012433.74</v>
      </c>
      <c r="H14" s="21">
        <v>1013505.7</v>
      </c>
      <c r="I14" s="22">
        <f t="shared" si="3"/>
        <v>1013505.7</v>
      </c>
      <c r="J14" s="21">
        <v>1013505.7</v>
      </c>
      <c r="K14" s="22">
        <f t="shared" si="4"/>
        <v>1013505.7</v>
      </c>
      <c r="L14" s="21">
        <v>1027666.02</v>
      </c>
      <c r="M14" s="22">
        <f t="shared" si="5"/>
        <v>1027666.02</v>
      </c>
      <c r="N14" s="21">
        <v>1027666.02</v>
      </c>
      <c r="O14" s="22">
        <f t="shared" si="6"/>
        <v>1027666.02</v>
      </c>
      <c r="P14" s="21">
        <v>1077199.8999999999</v>
      </c>
      <c r="Q14" s="22">
        <f t="shared" si="7"/>
        <v>1077199.8999999999</v>
      </c>
      <c r="R14" s="21">
        <v>1374008.11</v>
      </c>
      <c r="S14" s="22">
        <f t="shared" si="8"/>
        <v>1374008.11</v>
      </c>
      <c r="T14" s="21">
        <v>1259492.02</v>
      </c>
      <c r="U14" s="22">
        <f t="shared" si="9"/>
        <v>1259492.02</v>
      </c>
      <c r="V14" s="21">
        <v>1584069.95</v>
      </c>
      <c r="W14" s="22">
        <f t="shared" si="10"/>
        <v>1584069.95</v>
      </c>
      <c r="X14" s="21">
        <v>1965863.65</v>
      </c>
      <c r="Y14" s="22">
        <f t="shared" si="11"/>
        <v>1965863.65</v>
      </c>
      <c r="Z14" s="21">
        <v>1648717.39</v>
      </c>
      <c r="AA14" s="22">
        <f t="shared" si="12"/>
        <v>1648717.39</v>
      </c>
      <c r="AB14" s="21">
        <v>1827870.31</v>
      </c>
      <c r="AC14" s="22">
        <f t="shared" si="12"/>
        <v>1827870.31</v>
      </c>
      <c r="AD14" s="21">
        <v>1717325.88</v>
      </c>
      <c r="AE14" s="22">
        <f t="shared" si="13"/>
        <v>1717325.88</v>
      </c>
      <c r="AF14" s="21">
        <v>1653681.03</v>
      </c>
      <c r="AG14" s="22">
        <f t="shared" si="14"/>
        <v>1653681.03</v>
      </c>
      <c r="AH14" s="21">
        <v>1805755.77</v>
      </c>
      <c r="AI14" s="22">
        <f t="shared" si="15"/>
        <v>1805755.77</v>
      </c>
      <c r="AJ14" s="21">
        <v>1828644.45</v>
      </c>
      <c r="AK14" s="22">
        <f t="shared" si="16"/>
        <v>1828644.45</v>
      </c>
      <c r="AL14" s="21">
        <v>1799873.54</v>
      </c>
      <c r="AM14" s="22">
        <f t="shared" si="17"/>
        <v>1799873.54</v>
      </c>
      <c r="AN14" s="21">
        <v>1969517.2</v>
      </c>
      <c r="AO14" s="22">
        <f t="shared" si="18"/>
        <v>1969517.2</v>
      </c>
      <c r="AP14" s="21">
        <v>1942344.57</v>
      </c>
      <c r="AQ14" s="22">
        <f t="shared" si="19"/>
        <v>1942344.57</v>
      </c>
      <c r="AR14" s="21">
        <v>1918213.97</v>
      </c>
      <c r="AS14" s="22">
        <f t="shared" si="20"/>
        <v>1918213.97</v>
      </c>
      <c r="AT14" s="21">
        <v>2401272.87</v>
      </c>
      <c r="AU14" s="22">
        <f t="shared" si="21"/>
        <v>2401272.87</v>
      </c>
      <c r="AV14" s="21">
        <v>1174502.26</v>
      </c>
      <c r="AW14" s="22">
        <f t="shared" si="22"/>
        <v>1174502.26</v>
      </c>
      <c r="AX14" s="21">
        <v>2106430.11</v>
      </c>
      <c r="AY14" s="22">
        <f t="shared" si="23"/>
        <v>2106430.11</v>
      </c>
      <c r="AZ14" s="21">
        <v>2393683.9700000002</v>
      </c>
      <c r="BA14" s="22">
        <f t="shared" si="24"/>
        <v>2393683.9700000002</v>
      </c>
      <c r="BB14" s="21">
        <f>2393683.97+189200</f>
        <v>2582883.9700000002</v>
      </c>
      <c r="BC14" s="22">
        <f t="shared" si="25"/>
        <v>2582883.9700000002</v>
      </c>
      <c r="BD14" s="21">
        <v>2393683.9700000002</v>
      </c>
      <c r="BE14" s="22">
        <f t="shared" si="26"/>
        <v>2393683.9700000002</v>
      </c>
      <c r="BF14" s="21">
        <f>2393683.97+33000</f>
        <v>2426683.9700000002</v>
      </c>
      <c r="BG14" s="22">
        <f t="shared" si="27"/>
        <v>2426683.9700000002</v>
      </c>
      <c r="BH14" s="21">
        <f>2393683.97+33000</f>
        <v>2426683.9700000002</v>
      </c>
      <c r="BI14" s="22">
        <f t="shared" si="28"/>
        <v>2426683.9700000002</v>
      </c>
      <c r="BJ14" s="21">
        <f>2393683.97+33000+988000</f>
        <v>3414683.97</v>
      </c>
      <c r="BK14" s="22">
        <f t="shared" si="29"/>
        <v>3414683.97</v>
      </c>
      <c r="BL14" s="21">
        <v>3405000</v>
      </c>
      <c r="BM14" s="22">
        <f t="shared" si="30"/>
        <v>3405000</v>
      </c>
      <c r="BN14" s="21">
        <v>3205000</v>
      </c>
      <c r="BO14" s="22">
        <f t="shared" si="31"/>
        <v>3205000</v>
      </c>
      <c r="BP14" s="21">
        <v>1982000</v>
      </c>
      <c r="BQ14" s="22">
        <f t="shared" si="32"/>
        <v>1982000</v>
      </c>
      <c r="BR14" s="21">
        <v>1890200</v>
      </c>
      <c r="BS14" s="22">
        <f t="shared" si="33"/>
        <v>1890200</v>
      </c>
      <c r="BT14" s="21">
        <f>1890200+194000</f>
        <v>2084200</v>
      </c>
      <c r="BU14" s="22">
        <f t="shared" si="34"/>
        <v>2084200</v>
      </c>
      <c r="BV14" s="21">
        <f>2084200+90000</f>
        <v>2174200</v>
      </c>
      <c r="BW14" s="22">
        <f t="shared" si="35"/>
        <v>2174200</v>
      </c>
      <c r="BX14" s="21">
        <f>1084200+90000</f>
        <v>1174200</v>
      </c>
      <c r="BY14" s="22">
        <f t="shared" si="36"/>
        <v>1174200</v>
      </c>
      <c r="BZ14" s="21">
        <v>2253018.42</v>
      </c>
      <c r="CA14" s="22">
        <f t="shared" si="37"/>
        <v>2253018.42</v>
      </c>
      <c r="CB14" s="21">
        <f>2253018.42</f>
        <v>2253018.42</v>
      </c>
      <c r="CC14" s="22">
        <f t="shared" si="38"/>
        <v>2253018.42</v>
      </c>
      <c r="CD14" s="21">
        <v>2253018</v>
      </c>
      <c r="CE14" s="22">
        <f t="shared" si="39"/>
        <v>2253018</v>
      </c>
      <c r="CF14" s="21">
        <v>3444688.71</v>
      </c>
      <c r="CG14" s="22">
        <f t="shared" si="40"/>
        <v>3444688.71</v>
      </c>
      <c r="CH14" s="21">
        <f>[1]Unidentified!C7</f>
        <v>5475471.7999999998</v>
      </c>
      <c r="CI14" s="22">
        <f t="shared" si="41"/>
        <v>5475471.7999999998</v>
      </c>
      <c r="CJ14" s="21">
        <v>4850000</v>
      </c>
      <c r="CK14" s="22">
        <f t="shared" si="42"/>
        <v>4850000</v>
      </c>
      <c r="CL14" s="21">
        <v>4850000</v>
      </c>
      <c r="CM14" s="22">
        <f t="shared" si="43"/>
        <v>4850000</v>
      </c>
      <c r="CN14" s="21">
        <v>4040255.08</v>
      </c>
      <c r="CO14" s="22">
        <f t="shared" si="44"/>
        <v>4040255.08</v>
      </c>
      <c r="CP14" s="21">
        <v>3444688.71</v>
      </c>
      <c r="CQ14" s="22">
        <f t="shared" si="45"/>
        <v>3444688.71</v>
      </c>
      <c r="CR14" s="21">
        <f>[1]Unidentified!C11</f>
        <v>3708382.66</v>
      </c>
      <c r="CS14" s="22">
        <f t="shared" si="46"/>
        <v>3708382.66</v>
      </c>
      <c r="CT14" s="21">
        <f>[1]Unidentified!C12</f>
        <v>2678137.83</v>
      </c>
      <c r="CU14" s="22">
        <f t="shared" si="47"/>
        <v>2678137.83</v>
      </c>
      <c r="CV14" s="21">
        <v>2779006.86</v>
      </c>
      <c r="CW14" s="22">
        <f t="shared" si="48"/>
        <v>2779006.86</v>
      </c>
      <c r="CX14" s="21">
        <f>[1]Unidentified!C13</f>
        <v>2636346.58</v>
      </c>
      <c r="CY14" s="22">
        <f t="shared" si="49"/>
        <v>2636346.58</v>
      </c>
      <c r="CZ14" s="21">
        <f>[1]Unidentified!C14</f>
        <v>3665286.02</v>
      </c>
      <c r="DA14" s="22">
        <f t="shared" si="50"/>
        <v>3665286.02</v>
      </c>
      <c r="DB14" s="21">
        <f>[1]Unidentified!C15</f>
        <v>3609184.12</v>
      </c>
      <c r="DC14" s="22">
        <f t="shared" si="51"/>
        <v>3609184.12</v>
      </c>
      <c r="DD14" s="21">
        <f>[1]Unidentified!C16</f>
        <v>3559244.75</v>
      </c>
      <c r="DE14" s="22">
        <f t="shared" si="52"/>
        <v>3559244.75</v>
      </c>
      <c r="DF14" s="21">
        <f>[1]Unidentified!C17</f>
        <v>3460512.92</v>
      </c>
      <c r="DG14" s="22">
        <f t="shared" si="53"/>
        <v>3460512.92</v>
      </c>
      <c r="DH14" s="21">
        <f>[1]Unidentified!C18</f>
        <v>4171528.89</v>
      </c>
      <c r="DI14" s="22">
        <f t="shared" si="54"/>
        <v>4171528.89</v>
      </c>
      <c r="DJ14" s="21">
        <v>6872571.7999999989</v>
      </c>
      <c r="DK14" s="22">
        <f t="shared" si="55"/>
        <v>6872571.7999999989</v>
      </c>
      <c r="DL14" s="21">
        <v>7250000</v>
      </c>
      <c r="DM14" s="22">
        <f t="shared" si="56"/>
        <v>7250000</v>
      </c>
      <c r="DN14" s="21">
        <f>[1]Unidentified!C21</f>
        <v>4309923.68</v>
      </c>
      <c r="DO14" s="22">
        <f t="shared" si="57"/>
        <v>4309923.68</v>
      </c>
      <c r="DP14" s="21">
        <v>2404899.09</v>
      </c>
      <c r="DQ14" s="22">
        <f t="shared" si="58"/>
        <v>2404899.09</v>
      </c>
      <c r="DR14" s="21">
        <f>[1]Unidentified!C23</f>
        <v>7897093.5800000001</v>
      </c>
      <c r="DS14" s="22">
        <f t="shared" si="59"/>
        <v>7897093.5800000001</v>
      </c>
      <c r="DT14" s="21">
        <v>14821713.449999999</v>
      </c>
      <c r="DU14" s="22">
        <f t="shared" si="60"/>
        <v>14821713.449999999</v>
      </c>
      <c r="DV14" s="21">
        <f>[1]Unidentified!C25</f>
        <v>11330945.99</v>
      </c>
      <c r="DW14" s="22">
        <f t="shared" si="61"/>
        <v>11330945.99</v>
      </c>
      <c r="DX14" s="21">
        <f>[1]Unidentified!C26</f>
        <v>17402995.530000001</v>
      </c>
      <c r="DY14" s="22">
        <f t="shared" si="62"/>
        <v>17402995.530000001</v>
      </c>
      <c r="DZ14" s="21">
        <f>[1]Unidentified!C27</f>
        <v>15392587.689999999</v>
      </c>
      <c r="EA14" s="22">
        <f t="shared" si="63"/>
        <v>15392587.689999999</v>
      </c>
      <c r="EB14" s="21">
        <f>[1]Unidentified!C28</f>
        <v>13649591.720000001</v>
      </c>
      <c r="EC14" s="22">
        <f t="shared" si="64"/>
        <v>13649591.720000001</v>
      </c>
      <c r="ED14" s="21">
        <f>[1]Unidentified!C29</f>
        <v>16291356.640000001</v>
      </c>
      <c r="EE14" s="22">
        <f t="shared" si="65"/>
        <v>16291356.640000001</v>
      </c>
      <c r="EF14" s="21">
        <f>[1]Unidentified!C30</f>
        <v>18276759.120000001</v>
      </c>
      <c r="EG14" s="22">
        <f t="shared" si="66"/>
        <v>18276759.120000001</v>
      </c>
      <c r="EH14" s="21">
        <f>[1]Unidentified!C31</f>
        <v>18882127.239999998</v>
      </c>
      <c r="EI14" s="22">
        <f t="shared" si="67"/>
        <v>18882127.239999998</v>
      </c>
      <c r="EJ14" s="21">
        <v>15898749.65</v>
      </c>
      <c r="EK14" s="22">
        <f t="shared" si="68"/>
        <v>15898749.65</v>
      </c>
      <c r="EL14" s="21">
        <f>[1]Unidentified!C33</f>
        <v>16013524.060000001</v>
      </c>
      <c r="EM14" s="22">
        <f t="shared" si="69"/>
        <v>16013524.060000001</v>
      </c>
      <c r="EN14" s="21">
        <f>[1]Unidentified!C34</f>
        <v>17260479.940000001</v>
      </c>
      <c r="EO14" s="22">
        <f t="shared" si="70"/>
        <v>17260479.940000001</v>
      </c>
      <c r="EP14" s="21">
        <f>[1]Unidentified!C35</f>
        <v>7488390.4900000002</v>
      </c>
      <c r="EQ14" s="22">
        <f t="shared" si="71"/>
        <v>7488390.4900000002</v>
      </c>
    </row>
    <row r="15" spans="1:147" x14ac:dyDescent="0.2">
      <c r="A15" s="24" t="s">
        <v>91</v>
      </c>
      <c r="B15" s="21">
        <f>+'[1]Performance bonus'!A9</f>
        <v>149307</v>
      </c>
      <c r="C15" s="22">
        <f t="shared" si="0"/>
        <v>149307</v>
      </c>
      <c r="D15" s="21">
        <f>'[1]Performance bonus'!A9</f>
        <v>149307</v>
      </c>
      <c r="E15" s="22">
        <f t="shared" si="1"/>
        <v>149307</v>
      </c>
      <c r="F15" s="21">
        <f>+'[1]Performance bonus'!A11</f>
        <v>165727.51999999999</v>
      </c>
      <c r="G15" s="22">
        <f t="shared" si="2"/>
        <v>165727.51999999999</v>
      </c>
      <c r="H15" s="21">
        <f>+'[1]Performance bonus'!A11</f>
        <v>165727.51999999999</v>
      </c>
      <c r="I15" s="22">
        <f t="shared" si="3"/>
        <v>165727.51999999999</v>
      </c>
      <c r="J15" s="21">
        <f>+'[1]Performance bonus'!A11</f>
        <v>165727.51999999999</v>
      </c>
      <c r="K15" s="22">
        <f t="shared" si="4"/>
        <v>165727.51999999999</v>
      </c>
      <c r="L15" s="21">
        <f>+'[1]Performance bonus'!A11</f>
        <v>165727.51999999999</v>
      </c>
      <c r="M15" s="22">
        <f t="shared" si="5"/>
        <v>165727.51999999999</v>
      </c>
      <c r="N15" s="21">
        <f>+'[1]Performance bonus'!A11</f>
        <v>165727.51999999999</v>
      </c>
      <c r="O15" s="22">
        <f t="shared" si="6"/>
        <v>165727.51999999999</v>
      </c>
      <c r="P15" s="21">
        <f>+'[1]Performance bonus'!A11</f>
        <v>165727.51999999999</v>
      </c>
      <c r="Q15" s="22">
        <f t="shared" si="7"/>
        <v>165727.51999999999</v>
      </c>
      <c r="R15" s="21">
        <f>+'[1]Performance bonus'!A11</f>
        <v>165727.51999999999</v>
      </c>
      <c r="S15" s="22">
        <f t="shared" si="8"/>
        <v>165727.51999999999</v>
      </c>
      <c r="T15" s="21">
        <f>+'[1]Performance bonus'!A11</f>
        <v>165727.51999999999</v>
      </c>
      <c r="U15" s="22">
        <f t="shared" si="9"/>
        <v>165727.51999999999</v>
      </c>
      <c r="V15" s="21">
        <f>+'[1]Performance bonus'!A11</f>
        <v>165727.51999999999</v>
      </c>
      <c r="W15" s="22">
        <f t="shared" si="10"/>
        <v>165727.51999999999</v>
      </c>
      <c r="X15" s="21">
        <f>+'[1]Performance bonus'!A11</f>
        <v>165727.51999999999</v>
      </c>
      <c r="Y15" s="22">
        <f t="shared" si="11"/>
        <v>165727.51999999999</v>
      </c>
      <c r="Z15" s="21">
        <v>307785</v>
      </c>
      <c r="AA15" s="22">
        <f t="shared" si="12"/>
        <v>307785</v>
      </c>
      <c r="AB15" s="21">
        <f>+'[1]Performance bonus'!A13</f>
        <v>185057.1</v>
      </c>
      <c r="AC15" s="22">
        <f t="shared" si="12"/>
        <v>185057.1</v>
      </c>
      <c r="AD15" s="21">
        <f>+'[1]Performance bonus'!A13</f>
        <v>185057.1</v>
      </c>
      <c r="AE15" s="22">
        <f t="shared" si="13"/>
        <v>185057.1</v>
      </c>
      <c r="AF15" s="21">
        <f>+'[1]Performance bonus'!A13</f>
        <v>185057.1</v>
      </c>
      <c r="AG15" s="22">
        <f t="shared" si="14"/>
        <v>185057.1</v>
      </c>
      <c r="AH15" s="21">
        <f>+'[1]Performance bonus'!A13</f>
        <v>185057.1</v>
      </c>
      <c r="AI15" s="22">
        <f t="shared" si="15"/>
        <v>185057.1</v>
      </c>
      <c r="AJ15" s="21">
        <f>+'[1]Performance bonus'!A13</f>
        <v>185057.1</v>
      </c>
      <c r="AK15" s="22">
        <f t="shared" si="16"/>
        <v>185057.1</v>
      </c>
      <c r="AL15" s="21">
        <f>+'[1]Performance bonus'!A13</f>
        <v>185057.1</v>
      </c>
      <c r="AM15" s="22">
        <f t="shared" si="17"/>
        <v>185057.1</v>
      </c>
      <c r="AN15" s="21">
        <f>+'[1]Performance bonus'!A13</f>
        <v>185057.1</v>
      </c>
      <c r="AO15" s="22">
        <f t="shared" si="18"/>
        <v>185057.1</v>
      </c>
      <c r="AP15" s="21">
        <f>+'[1]Performance bonus'!A13</f>
        <v>185057.1</v>
      </c>
      <c r="AQ15" s="22">
        <f t="shared" si="19"/>
        <v>185057.1</v>
      </c>
      <c r="AR15" s="21">
        <f>'[1]Performance bonus'!$A13</f>
        <v>185057.1</v>
      </c>
      <c r="AS15" s="22">
        <f t="shared" si="20"/>
        <v>185057.1</v>
      </c>
      <c r="AT15" s="21">
        <f>'[1]Performance bonus'!$A13</f>
        <v>185057.1</v>
      </c>
      <c r="AU15" s="22">
        <f t="shared" si="21"/>
        <v>185057.1</v>
      </c>
      <c r="AV15" s="21">
        <f>'[1]Performance bonus'!$A13</f>
        <v>185057.1</v>
      </c>
      <c r="AW15" s="22">
        <f t="shared" si="22"/>
        <v>185057.1</v>
      </c>
      <c r="AX15" s="21">
        <f>'[1]Performance bonus'!$A13</f>
        <v>185057.1</v>
      </c>
      <c r="AY15" s="22">
        <f t="shared" si="23"/>
        <v>185057.1</v>
      </c>
      <c r="AZ15" s="21">
        <f>'[1]Performance bonus'!$A13</f>
        <v>185057.1</v>
      </c>
      <c r="BA15" s="22">
        <f t="shared" si="24"/>
        <v>185057.1</v>
      </c>
      <c r="BB15" s="21">
        <f>'[1]Performance bonus'!A15</f>
        <v>307784.52833333332</v>
      </c>
      <c r="BC15" s="22">
        <f t="shared" si="25"/>
        <v>307784.52833333332</v>
      </c>
      <c r="BD15" s="21">
        <f>'[1]Performance bonus'!A15</f>
        <v>307784.52833333332</v>
      </c>
      <c r="BE15" s="22">
        <f t="shared" si="26"/>
        <v>307784.52833333332</v>
      </c>
      <c r="BF15" s="21">
        <f>+'[1]Performance bonus'!A15</f>
        <v>307784.52833333332</v>
      </c>
      <c r="BG15" s="22">
        <f t="shared" si="27"/>
        <v>307784.52833333332</v>
      </c>
      <c r="BH15" s="21">
        <f>+'[1]Performance bonus'!A15</f>
        <v>307784.52833333332</v>
      </c>
      <c r="BI15" s="22">
        <f t="shared" si="28"/>
        <v>307784.52833333332</v>
      </c>
      <c r="BJ15" s="21">
        <f>+'[1]Performance bonus'!A15</f>
        <v>307784.52833333332</v>
      </c>
      <c r="BK15" s="22">
        <f t="shared" si="29"/>
        <v>307784.52833333332</v>
      </c>
      <c r="BL15" s="21">
        <f>+'[1]Performance bonus'!A15</f>
        <v>307784.52833333332</v>
      </c>
      <c r="BM15" s="22">
        <f t="shared" si="30"/>
        <v>307784.52833333332</v>
      </c>
      <c r="BN15" s="21">
        <f>+'[1]Performance bonus'!A15</f>
        <v>307784.52833333332</v>
      </c>
      <c r="BO15" s="22">
        <f t="shared" si="31"/>
        <v>307784.52833333332</v>
      </c>
      <c r="BP15" s="21">
        <f>+'[1]Performance bonus'!A15</f>
        <v>307784.52833333332</v>
      </c>
      <c r="BQ15" s="22">
        <f t="shared" si="32"/>
        <v>307784.52833333332</v>
      </c>
      <c r="BR15" s="21">
        <f>+'[1]Performance bonus'!A15</f>
        <v>307784.52833333332</v>
      </c>
      <c r="BS15" s="22">
        <f t="shared" si="33"/>
        <v>307784.52833333332</v>
      </c>
      <c r="BT15" s="21">
        <f>'[1]Performance bonus'!A15</f>
        <v>307784.52833333332</v>
      </c>
      <c r="BU15" s="22">
        <f t="shared" si="34"/>
        <v>307784.52833333332</v>
      </c>
      <c r="BV15" s="21">
        <f>+'[1]Performance bonus'!A15</f>
        <v>307784.52833333332</v>
      </c>
      <c r="BW15" s="22">
        <f t="shared" si="35"/>
        <v>307784.52833333332</v>
      </c>
      <c r="BX15" s="21">
        <f>'[1]Performance bonus'!A15</f>
        <v>307784.52833333332</v>
      </c>
      <c r="BY15" s="22">
        <f t="shared" si="36"/>
        <v>307784.52833333332</v>
      </c>
      <c r="BZ15" s="21">
        <f>'[1]Performance bonus'!A17</f>
        <v>778941</v>
      </c>
      <c r="CA15" s="22">
        <f t="shared" si="37"/>
        <v>778941</v>
      </c>
      <c r="CB15" s="21">
        <f>+'[1]Performance bonus'!A17</f>
        <v>778941</v>
      </c>
      <c r="CC15" s="22">
        <f t="shared" si="38"/>
        <v>778941</v>
      </c>
      <c r="CD15" s="21">
        <f>'[1]Performance bonus'!A17</f>
        <v>778941</v>
      </c>
      <c r="CE15" s="22">
        <f t="shared" si="39"/>
        <v>778941</v>
      </c>
      <c r="CF15" s="21">
        <f>'[1]Performance bonus'!A17</f>
        <v>778941</v>
      </c>
      <c r="CG15" s="22">
        <f t="shared" si="40"/>
        <v>778941</v>
      </c>
      <c r="CH15" s="21">
        <f>'[1]Performance bonus'!A17</f>
        <v>778941</v>
      </c>
      <c r="CI15" s="22">
        <f t="shared" si="41"/>
        <v>778941</v>
      </c>
      <c r="CJ15" s="21">
        <f>'[1]Performance bonus'!A17</f>
        <v>778941</v>
      </c>
      <c r="CK15" s="22">
        <f t="shared" si="42"/>
        <v>778941</v>
      </c>
      <c r="CL15" s="21">
        <f>'[1]Performance bonus'!A17</f>
        <v>778941</v>
      </c>
      <c r="CM15" s="22">
        <f t="shared" si="43"/>
        <v>778941</v>
      </c>
      <c r="CN15" s="21">
        <f>'[1]Performance bonus'!A17</f>
        <v>778941</v>
      </c>
      <c r="CO15" s="22">
        <f t="shared" si="44"/>
        <v>778941</v>
      </c>
      <c r="CP15" s="21">
        <f>'[1]Performance bonus'!A17</f>
        <v>778941</v>
      </c>
      <c r="CQ15" s="22">
        <f t="shared" si="45"/>
        <v>778941</v>
      </c>
      <c r="CR15" s="21">
        <f>'[1]Performance bonus'!A17</f>
        <v>778941</v>
      </c>
      <c r="CS15" s="22">
        <f t="shared" si="46"/>
        <v>778941</v>
      </c>
      <c r="CT15" s="21">
        <f>'[1]Performance bonus'!A17</f>
        <v>778941</v>
      </c>
      <c r="CU15" s="22">
        <f t="shared" si="47"/>
        <v>778941</v>
      </c>
      <c r="CV15" s="21">
        <f>'[1]Performance bonus'!A19</f>
        <v>947786.7</v>
      </c>
      <c r="CW15" s="22">
        <f t="shared" si="48"/>
        <v>947786.7</v>
      </c>
      <c r="CX15" s="21">
        <f>'[1]Performance bonus'!A19</f>
        <v>947786.7</v>
      </c>
      <c r="CY15" s="22">
        <f t="shared" si="49"/>
        <v>947786.7</v>
      </c>
      <c r="CZ15" s="21">
        <f>'[1]Performance bonus'!A19</f>
        <v>947786.7</v>
      </c>
      <c r="DA15" s="22">
        <f t="shared" si="50"/>
        <v>947786.7</v>
      </c>
      <c r="DB15" s="21">
        <f>'[1]Performance bonus'!A19</f>
        <v>947786.7</v>
      </c>
      <c r="DC15" s="22">
        <f t="shared" si="51"/>
        <v>947786.7</v>
      </c>
      <c r="DD15" s="21">
        <f>'[1]Performance bonus'!A19</f>
        <v>947786.7</v>
      </c>
      <c r="DE15" s="22">
        <f t="shared" si="52"/>
        <v>947786.7</v>
      </c>
      <c r="DF15" s="21">
        <f>'[1]Performance bonus'!A19</f>
        <v>947786.7</v>
      </c>
      <c r="DG15" s="22">
        <f t="shared" si="53"/>
        <v>947786.7</v>
      </c>
      <c r="DH15" s="21">
        <f>'[1]Performance bonus'!A19</f>
        <v>947786.7</v>
      </c>
      <c r="DI15" s="22">
        <f t="shared" si="54"/>
        <v>947786.7</v>
      </c>
      <c r="DJ15" s="21">
        <f>+'[1]Performance bonus'!A19</f>
        <v>947786.7</v>
      </c>
      <c r="DK15" s="22">
        <f t="shared" si="55"/>
        <v>947786.7</v>
      </c>
      <c r="DL15" s="21">
        <f>'[1]Performance bonus'!A19</f>
        <v>947786.7</v>
      </c>
      <c r="DM15" s="22">
        <f t="shared" si="56"/>
        <v>947786.7</v>
      </c>
      <c r="DN15" s="21">
        <f>'[1]Performance bonus'!A19</f>
        <v>947786.7</v>
      </c>
      <c r="DO15" s="22">
        <f t="shared" si="57"/>
        <v>947786.7</v>
      </c>
      <c r="DP15" s="21">
        <f>'[1]Performance bonus'!A19</f>
        <v>947786.7</v>
      </c>
      <c r="DQ15" s="22">
        <f t="shared" si="58"/>
        <v>947786.7</v>
      </c>
      <c r="DR15" s="21">
        <f>'[1]Performance bonus'!A19</f>
        <v>947786.7</v>
      </c>
      <c r="DS15" s="22">
        <f t="shared" si="59"/>
        <v>947786.7</v>
      </c>
      <c r="DT15" s="21">
        <f>'[1]Performance bonus'!A19</f>
        <v>947786.7</v>
      </c>
      <c r="DU15" s="22">
        <f t="shared" si="60"/>
        <v>947786.7</v>
      </c>
      <c r="DV15" s="21">
        <f>'[1]Performance bonus'!A21</f>
        <v>1011110.66</v>
      </c>
      <c r="DW15" s="22">
        <f t="shared" si="61"/>
        <v>1011110.66</v>
      </c>
      <c r="DX15" s="21">
        <f>'[1]Performance bonus'!A21</f>
        <v>1011110.66</v>
      </c>
      <c r="DY15" s="22">
        <f t="shared" si="62"/>
        <v>1011110.66</v>
      </c>
      <c r="DZ15" s="21">
        <f>'[1]Performance bonus'!A21</f>
        <v>1011110.66</v>
      </c>
      <c r="EA15" s="22">
        <f t="shared" si="63"/>
        <v>1011110.66</v>
      </c>
      <c r="EB15" s="21">
        <f>'[1]Performance bonus'!A21</f>
        <v>1011110.66</v>
      </c>
      <c r="EC15" s="22">
        <f t="shared" si="64"/>
        <v>1011110.66</v>
      </c>
      <c r="ED15" s="21">
        <f>'[1]Performance bonus'!A21</f>
        <v>1011110.66</v>
      </c>
      <c r="EE15" s="22">
        <f t="shared" si="65"/>
        <v>1011110.66</v>
      </c>
      <c r="EF15" s="21">
        <f>'[1]Performance bonus'!A21</f>
        <v>1011110.66</v>
      </c>
      <c r="EG15" s="22">
        <f t="shared" si="66"/>
        <v>1011110.66</v>
      </c>
      <c r="EH15" s="21">
        <f>'[1]Performance bonus'!A21</f>
        <v>1011110.66</v>
      </c>
      <c r="EI15" s="22">
        <f t="shared" si="67"/>
        <v>1011110.66</v>
      </c>
      <c r="EJ15" s="21">
        <f>'[1]Performance bonus'!A21</f>
        <v>1011110.66</v>
      </c>
      <c r="EK15" s="22">
        <f t="shared" si="68"/>
        <v>1011110.66</v>
      </c>
      <c r="EL15" s="21">
        <f>'[1]Performance bonus'!A21</f>
        <v>1011110.66</v>
      </c>
      <c r="EM15" s="22">
        <f t="shared" si="69"/>
        <v>1011110.66</v>
      </c>
      <c r="EN15" s="21">
        <f>'[1]Performance bonus'!A21</f>
        <v>1011110.66</v>
      </c>
      <c r="EO15" s="22">
        <f t="shared" si="70"/>
        <v>1011110.66</v>
      </c>
      <c r="EP15" s="21">
        <f>'[1]Performance bonus'!A21</f>
        <v>1011110.66</v>
      </c>
      <c r="EQ15" s="22">
        <f t="shared" si="71"/>
        <v>1011110.66</v>
      </c>
    </row>
    <row r="16" spans="1:147" x14ac:dyDescent="0.2">
      <c r="A16" s="20" t="s">
        <v>92</v>
      </c>
      <c r="B16" s="21">
        <v>6587988.3700000001</v>
      </c>
      <c r="C16" s="22">
        <f t="shared" si="0"/>
        <v>6587988.3700000001</v>
      </c>
      <c r="D16" s="21">
        <v>6934259</v>
      </c>
      <c r="E16" s="22">
        <f t="shared" si="1"/>
        <v>6934259</v>
      </c>
      <c r="F16" s="21">
        <v>6534240.3600000003</v>
      </c>
      <c r="G16" s="22">
        <f t="shared" si="2"/>
        <v>6534240.3600000003</v>
      </c>
      <c r="H16" s="21">
        <v>6670064.2300000004</v>
      </c>
      <c r="I16" s="22">
        <f t="shared" si="3"/>
        <v>6670064.2300000004</v>
      </c>
      <c r="J16" s="21">
        <v>5174702.17</v>
      </c>
      <c r="K16" s="22">
        <f t="shared" si="4"/>
        <v>5174702.17</v>
      </c>
      <c r="L16" s="21">
        <v>5122310.41</v>
      </c>
      <c r="M16" s="22">
        <f t="shared" si="5"/>
        <v>5122310.41</v>
      </c>
      <c r="N16" s="21">
        <v>4142079.02</v>
      </c>
      <c r="O16" s="22">
        <f t="shared" si="6"/>
        <v>4142079.02</v>
      </c>
      <c r="P16" s="21">
        <v>3660908.38</v>
      </c>
      <c r="Q16" s="22">
        <f t="shared" si="7"/>
        <v>3660908.38</v>
      </c>
      <c r="R16" s="21">
        <v>3265369.31</v>
      </c>
      <c r="S16" s="22">
        <f t="shared" si="8"/>
        <v>3265369.31</v>
      </c>
      <c r="T16" s="21">
        <v>3354360.51</v>
      </c>
      <c r="U16" s="22">
        <f t="shared" si="9"/>
        <v>3354360.51</v>
      </c>
      <c r="V16" s="21">
        <v>3276560.32</v>
      </c>
      <c r="W16" s="22">
        <f t="shared" si="10"/>
        <v>3276560.32</v>
      </c>
      <c r="X16" s="21">
        <v>3104447.44</v>
      </c>
      <c r="Y16" s="22">
        <f t="shared" si="11"/>
        <v>3104447.44</v>
      </c>
      <c r="Z16" s="21">
        <v>4325614</v>
      </c>
      <c r="AA16" s="22">
        <f t="shared" si="12"/>
        <v>4325614</v>
      </c>
      <c r="AB16" s="21">
        <v>3459624.09</v>
      </c>
      <c r="AC16" s="22">
        <f t="shared" si="12"/>
        <v>3459624.09</v>
      </c>
      <c r="AD16" s="21">
        <v>3244949.13</v>
      </c>
      <c r="AE16" s="22">
        <f t="shared" si="13"/>
        <v>3244949.13</v>
      </c>
      <c r="AF16" s="21">
        <v>3385118.88</v>
      </c>
      <c r="AG16" s="22">
        <f t="shared" si="14"/>
        <v>3385118.88</v>
      </c>
      <c r="AH16" s="21">
        <v>3383314.67</v>
      </c>
      <c r="AI16" s="22">
        <f t="shared" si="15"/>
        <v>3383314.67</v>
      </c>
      <c r="AJ16" s="21">
        <v>2716051.38</v>
      </c>
      <c r="AK16" s="22">
        <f t="shared" si="16"/>
        <v>2716051.38</v>
      </c>
      <c r="AL16" s="21">
        <v>3165203.21</v>
      </c>
      <c r="AM16" s="22">
        <f t="shared" si="17"/>
        <v>3165203.21</v>
      </c>
      <c r="AN16" s="21">
        <v>3359291.1899999995</v>
      </c>
      <c r="AO16" s="22">
        <f t="shared" si="18"/>
        <v>3359291.1899999995</v>
      </c>
      <c r="AP16" s="21">
        <v>4116948.38</v>
      </c>
      <c r="AQ16" s="22">
        <f t="shared" si="19"/>
        <v>4116948.38</v>
      </c>
      <c r="AR16" s="21">
        <v>4565615.49</v>
      </c>
      <c r="AS16" s="22">
        <f t="shared" si="20"/>
        <v>4565615.49</v>
      </c>
      <c r="AT16" s="21">
        <v>4712629.7399999993</v>
      </c>
      <c r="AU16" s="22">
        <f t="shared" si="21"/>
        <v>4712629.7399999993</v>
      </c>
      <c r="AV16" s="21">
        <v>4889461.41</v>
      </c>
      <c r="AW16" s="22">
        <f t="shared" si="22"/>
        <v>4889461.41</v>
      </c>
      <c r="AX16" s="21">
        <v>4325614.4000000004</v>
      </c>
      <c r="AY16" s="22">
        <f t="shared" si="23"/>
        <v>4325614.4000000004</v>
      </c>
      <c r="AZ16" s="21">
        <v>4325614.4000000004</v>
      </c>
      <c r="BA16" s="22">
        <f t="shared" si="24"/>
        <v>4325614.4000000004</v>
      </c>
      <c r="BB16" s="21">
        <v>4325614.4000000004</v>
      </c>
      <c r="BC16" s="22">
        <f t="shared" si="25"/>
        <v>4325614.4000000004</v>
      </c>
      <c r="BD16" s="21">
        <v>5968928.4299999997</v>
      </c>
      <c r="BE16" s="22">
        <f t="shared" si="26"/>
        <v>5968928.4299999997</v>
      </c>
      <c r="BF16" s="21">
        <v>5804938</v>
      </c>
      <c r="BG16" s="22">
        <f t="shared" si="27"/>
        <v>5804938</v>
      </c>
      <c r="BH16" s="21">
        <v>6966239.8099999996</v>
      </c>
      <c r="BI16" s="22">
        <f t="shared" si="28"/>
        <v>6966239.8099999996</v>
      </c>
      <c r="BJ16" s="21">
        <v>6163085.5199999996</v>
      </c>
      <c r="BK16" s="22">
        <f t="shared" si="29"/>
        <v>6163085.5199999996</v>
      </c>
      <c r="BL16" s="21">
        <v>6152951.6900000004</v>
      </c>
      <c r="BM16" s="22">
        <f t="shared" si="30"/>
        <v>6152951.6900000004</v>
      </c>
      <c r="BN16" s="21">
        <v>4417170.83</v>
      </c>
      <c r="BO16" s="22">
        <f t="shared" si="31"/>
        <v>4417170.83</v>
      </c>
      <c r="BP16" s="21">
        <v>4396229.63</v>
      </c>
      <c r="BQ16" s="22">
        <f t="shared" si="32"/>
        <v>4396229.63</v>
      </c>
      <c r="BR16" s="21">
        <v>4687673.83</v>
      </c>
      <c r="BS16" s="22">
        <f t="shared" si="33"/>
        <v>4687673.83</v>
      </c>
      <c r="BT16" s="21">
        <v>5696496.2199999997</v>
      </c>
      <c r="BU16" s="22">
        <f t="shared" si="34"/>
        <v>5696496.2199999997</v>
      </c>
      <c r="BV16" s="21">
        <v>6688280.1199999992</v>
      </c>
      <c r="BW16" s="22">
        <f t="shared" si="35"/>
        <v>6688280.1199999992</v>
      </c>
      <c r="BX16" s="21">
        <v>6803086.6399999997</v>
      </c>
      <c r="BY16" s="22">
        <f t="shared" si="36"/>
        <v>6803086.6399999997</v>
      </c>
      <c r="BZ16" s="21">
        <v>7096956.2300000004</v>
      </c>
      <c r="CA16" s="22">
        <f t="shared" si="37"/>
        <v>7096956.2300000004</v>
      </c>
      <c r="CB16" s="21">
        <v>7096956.2299999986</v>
      </c>
      <c r="CC16" s="22">
        <f t="shared" si="38"/>
        <v>7096956.2299999986</v>
      </c>
      <c r="CD16" s="21">
        <v>8330866</v>
      </c>
      <c r="CE16" s="22">
        <f t="shared" si="39"/>
        <v>8330866</v>
      </c>
      <c r="CF16" s="21">
        <v>8713831.7300000004</v>
      </c>
      <c r="CG16" s="22">
        <f t="shared" si="40"/>
        <v>8713831.7300000004</v>
      </c>
      <c r="CH16" s="21">
        <v>8220725.7199999997</v>
      </c>
      <c r="CI16" s="22">
        <f t="shared" si="41"/>
        <v>8220725.7199999997</v>
      </c>
      <c r="CJ16" s="21">
        <v>8240279.25</v>
      </c>
      <c r="CK16" s="22">
        <f t="shared" si="42"/>
        <v>8240279.25</v>
      </c>
      <c r="CL16" s="21">
        <v>6216742.5499999998</v>
      </c>
      <c r="CM16" s="22">
        <f t="shared" si="43"/>
        <v>6216742.5499999998</v>
      </c>
      <c r="CN16" s="21">
        <v>6200682.7699999996</v>
      </c>
      <c r="CO16" s="22">
        <f t="shared" si="44"/>
        <v>6200682.7699999996</v>
      </c>
      <c r="CP16" s="21">
        <v>5468619.3600000003</v>
      </c>
      <c r="CQ16" s="22">
        <f t="shared" si="45"/>
        <v>5468619.3600000003</v>
      </c>
      <c r="CR16" s="21">
        <v>5861559.5199999996</v>
      </c>
      <c r="CS16" s="22">
        <f t="shared" si="46"/>
        <v>5861559.5199999996</v>
      </c>
      <c r="CT16" s="21">
        <v>5783328.5700000003</v>
      </c>
      <c r="CU16" s="22">
        <f t="shared" si="47"/>
        <v>5783328.5700000003</v>
      </c>
      <c r="CV16" s="21">
        <v>5965268.4199999999</v>
      </c>
      <c r="CW16" s="22">
        <f t="shared" si="48"/>
        <v>5965268.4199999999</v>
      </c>
      <c r="CX16" s="21">
        <v>6067983.1600000001</v>
      </c>
      <c r="CY16" s="22">
        <f t="shared" si="49"/>
        <v>6067983.1600000001</v>
      </c>
      <c r="CZ16" s="21">
        <v>5609458.9199999999</v>
      </c>
      <c r="DA16" s="22">
        <f t="shared" si="50"/>
        <v>5609458.9199999999</v>
      </c>
      <c r="DB16" s="21">
        <v>7222858.21</v>
      </c>
      <c r="DC16" s="22">
        <f t="shared" si="51"/>
        <v>7222858.21</v>
      </c>
      <c r="DD16" s="21">
        <v>7133304</v>
      </c>
      <c r="DE16" s="22">
        <f t="shared" si="52"/>
        <v>7133304</v>
      </c>
      <c r="DF16" s="21">
        <v>6780981.1500000004</v>
      </c>
      <c r="DG16" s="22">
        <f t="shared" si="53"/>
        <v>6780981.1500000004</v>
      </c>
      <c r="DH16" s="21">
        <v>6872571.7999999998</v>
      </c>
      <c r="DI16" s="22">
        <f t="shared" si="54"/>
        <v>6872571.7999999998</v>
      </c>
      <c r="DJ16" s="21">
        <f>+[1]Unidentified!C19</f>
        <v>4209103.68</v>
      </c>
      <c r="DK16" s="22">
        <f t="shared" si="55"/>
        <v>4209103.68</v>
      </c>
      <c r="DL16" s="21">
        <v>7391068.5699999994</v>
      </c>
      <c r="DM16" s="22">
        <f t="shared" si="56"/>
        <v>7391068.5699999994</v>
      </c>
      <c r="DN16" s="21">
        <v>6846357.3999999994</v>
      </c>
      <c r="DO16" s="22">
        <f t="shared" si="57"/>
        <v>6846357.3999999994</v>
      </c>
      <c r="DP16" s="21">
        <v>7362993.6399999997</v>
      </c>
      <c r="DQ16" s="22">
        <f t="shared" si="58"/>
        <v>7362993.6399999997</v>
      </c>
      <c r="DR16" s="21">
        <v>7362993.6399999997</v>
      </c>
      <c r="DS16" s="22">
        <f t="shared" si="59"/>
        <v>7362993.6399999997</v>
      </c>
      <c r="DT16" s="21">
        <v>4531300.6100000003</v>
      </c>
      <c r="DU16" s="22">
        <f t="shared" si="60"/>
        <v>4531300.6100000003</v>
      </c>
      <c r="DV16" s="21">
        <v>4482691.9399999995</v>
      </c>
      <c r="DW16" s="22">
        <f t="shared" si="61"/>
        <v>4482691.9399999995</v>
      </c>
      <c r="DX16" s="21">
        <v>4578953.4400000004</v>
      </c>
      <c r="DY16" s="22">
        <f t="shared" si="62"/>
        <v>4578953.4400000004</v>
      </c>
      <c r="DZ16" s="21">
        <v>4592487.63</v>
      </c>
      <c r="EA16" s="22">
        <f t="shared" si="63"/>
        <v>4592487.63</v>
      </c>
      <c r="EB16" s="21">
        <v>5729313.21</v>
      </c>
      <c r="EC16" s="22">
        <f t="shared" si="64"/>
        <v>5729313.21</v>
      </c>
      <c r="ED16" s="21">
        <v>6542566.2699999996</v>
      </c>
      <c r="EE16" s="22">
        <f t="shared" si="65"/>
        <v>6542566.2699999996</v>
      </c>
      <c r="EF16" s="21">
        <v>6977262.8399999999</v>
      </c>
      <c r="EG16" s="22">
        <f t="shared" si="66"/>
        <v>6977262.8399999999</v>
      </c>
      <c r="EH16" s="21">
        <v>6641764.6900000004</v>
      </c>
      <c r="EI16" s="22">
        <f t="shared" si="67"/>
        <v>6641764.6900000004</v>
      </c>
      <c r="EJ16" s="21">
        <v>6950028.0499999998</v>
      </c>
      <c r="EK16" s="22">
        <f t="shared" si="68"/>
        <v>6950028.0499999998</v>
      </c>
      <c r="EL16" s="21">
        <v>7377588.0000000009</v>
      </c>
      <c r="EM16" s="22">
        <f t="shared" si="69"/>
        <v>7377588.0000000009</v>
      </c>
      <c r="EN16" s="21">
        <v>8327577</v>
      </c>
      <c r="EO16" s="22">
        <f t="shared" si="70"/>
        <v>8327577</v>
      </c>
      <c r="EP16" s="21">
        <v>8327577</v>
      </c>
      <c r="EQ16" s="22">
        <f t="shared" si="71"/>
        <v>8327577</v>
      </c>
    </row>
    <row r="17" spans="1:163" s="25" customFormat="1" x14ac:dyDescent="0.2">
      <c r="A17" s="20" t="s">
        <v>93</v>
      </c>
      <c r="B17" s="21">
        <v>8010257</v>
      </c>
      <c r="C17" s="22">
        <v>24364571</v>
      </c>
      <c r="D17" s="21">
        <v>3125022.67</v>
      </c>
      <c r="E17" s="22">
        <v>29550757</v>
      </c>
      <c r="F17" s="21">
        <v>6578806.0700000003</v>
      </c>
      <c r="G17" s="22">
        <v>21055820</v>
      </c>
      <c r="H17" s="21">
        <v>39028858.200000003</v>
      </c>
      <c r="I17" s="22">
        <v>24060235</v>
      </c>
      <c r="J17" s="21">
        <v>42987560</v>
      </c>
      <c r="K17" s="22">
        <v>42779713</v>
      </c>
      <c r="L17" s="21">
        <v>22582542.010000002</v>
      </c>
      <c r="M17" s="22">
        <v>58148905</v>
      </c>
      <c r="N17" s="21">
        <v>35817957.960000001</v>
      </c>
      <c r="O17" s="22">
        <v>53976438</v>
      </c>
      <c r="P17" s="21">
        <v>55066188.75</v>
      </c>
      <c r="Q17" s="22">
        <v>69309115</v>
      </c>
      <c r="R17" s="21">
        <v>52609336.590000004</v>
      </c>
      <c r="S17" s="22">
        <v>54861406</v>
      </c>
      <c r="T17" s="21">
        <v>55555567</v>
      </c>
      <c r="U17" s="22">
        <v>59484463</v>
      </c>
      <c r="V17" s="21">
        <v>53123257.640000001</v>
      </c>
      <c r="W17" s="22">
        <v>53636694</v>
      </c>
      <c r="X17" s="21">
        <v>30121387.25</v>
      </c>
      <c r="Y17" s="22">
        <v>63511432</v>
      </c>
      <c r="Z17" s="21">
        <v>41937498</v>
      </c>
      <c r="AA17" s="22">
        <v>49188725</v>
      </c>
      <c r="AB17" s="21">
        <v>1599376.58</v>
      </c>
      <c r="AC17" s="22">
        <v>35558812</v>
      </c>
      <c r="AD17" s="21">
        <v>7545544.8099999996</v>
      </c>
      <c r="AE17" s="22">
        <v>49140139</v>
      </c>
      <c r="AF17" s="21">
        <v>36471551.270000003</v>
      </c>
      <c r="AG17" s="22">
        <v>40974578</v>
      </c>
      <c r="AH17" s="21">
        <v>33052679.390000001</v>
      </c>
      <c r="AI17" s="22">
        <v>64599435</v>
      </c>
      <c r="AJ17" s="21">
        <v>36719076.409999996</v>
      </c>
      <c r="AK17" s="22">
        <v>55506061</v>
      </c>
      <c r="AL17" s="21">
        <v>47007210.729999997</v>
      </c>
      <c r="AM17" s="22">
        <v>58328566</v>
      </c>
      <c r="AN17" s="21">
        <v>22636691.68</v>
      </c>
      <c r="AO17" s="22">
        <v>72637495</v>
      </c>
      <c r="AP17" s="21">
        <v>24855764.940000001</v>
      </c>
      <c r="AQ17" s="22">
        <v>69049600</v>
      </c>
      <c r="AR17" s="21">
        <v>28719105.512260348</v>
      </c>
      <c r="AS17" s="22">
        <v>65304311</v>
      </c>
      <c r="AT17" s="21">
        <v>27190559.07559368</v>
      </c>
      <c r="AU17" s="22">
        <v>71116815</v>
      </c>
      <c r="AV17" s="21">
        <v>34686082.759999998</v>
      </c>
      <c r="AW17" s="22">
        <v>78554903</v>
      </c>
      <c r="AX17" s="21">
        <v>31280777.66</v>
      </c>
      <c r="AY17" s="22">
        <v>50612559.740000002</v>
      </c>
      <c r="AZ17" s="21">
        <v>16672867.76</v>
      </c>
      <c r="BA17" s="22">
        <v>54604728</v>
      </c>
      <c r="BB17" s="21">
        <v>11890520</v>
      </c>
      <c r="BC17" s="22">
        <v>61642966</v>
      </c>
      <c r="BD17" s="21">
        <v>7241557.5700000003</v>
      </c>
      <c r="BE17" s="22">
        <v>50409782</v>
      </c>
      <c r="BF17" s="21">
        <v>52834975.170000002</v>
      </c>
      <c r="BG17" s="22">
        <v>67502020</v>
      </c>
      <c r="BH17" s="21">
        <v>53373418.579999998</v>
      </c>
      <c r="BI17" s="22">
        <v>52124522</v>
      </c>
      <c r="BJ17" s="21">
        <v>44478354.399999999</v>
      </c>
      <c r="BK17" s="22">
        <v>61085337</v>
      </c>
      <c r="BL17" s="21">
        <v>46093095.939999998</v>
      </c>
      <c r="BM17" s="22">
        <v>81249544</v>
      </c>
      <c r="BN17" s="21">
        <v>50033460</v>
      </c>
      <c r="BO17" s="22">
        <v>82202334</v>
      </c>
      <c r="BP17" s="21">
        <v>44405496.909999996</v>
      </c>
      <c r="BQ17" s="22">
        <v>75135432</v>
      </c>
      <c r="BR17" s="21">
        <v>45110603.770000003</v>
      </c>
      <c r="BS17" s="22">
        <v>71207419</v>
      </c>
      <c r="BT17" s="21">
        <v>26384981.343927</v>
      </c>
      <c r="BU17" s="22">
        <v>64639079</v>
      </c>
      <c r="BV17" s="21">
        <v>3350962.75</v>
      </c>
      <c r="BW17" s="22">
        <v>19220127</v>
      </c>
      <c r="BX17" s="21">
        <v>3405560.96</v>
      </c>
      <c r="BY17" s="22">
        <v>4235143</v>
      </c>
      <c r="BZ17" s="21">
        <v>5857422.3099999996</v>
      </c>
      <c r="CA17" s="22">
        <v>6482535</v>
      </c>
      <c r="CB17" s="21">
        <v>3231692.75</v>
      </c>
      <c r="CC17" s="22">
        <v>5111208</v>
      </c>
      <c r="CD17" s="21">
        <v>4567314</v>
      </c>
      <c r="CE17" s="22">
        <v>16123917</v>
      </c>
      <c r="CF17" s="21">
        <v>11000000</v>
      </c>
      <c r="CG17" s="22">
        <v>11410049</v>
      </c>
      <c r="CH17" s="21">
        <v>5613524</v>
      </c>
      <c r="CI17" s="22">
        <v>6331560</v>
      </c>
      <c r="CJ17" s="21">
        <v>9611695</v>
      </c>
      <c r="CK17" s="22">
        <v>14859716</v>
      </c>
      <c r="CL17" s="21">
        <v>21118807.16</v>
      </c>
      <c r="CM17" s="22">
        <v>21594852</v>
      </c>
      <c r="CN17" s="21">
        <v>7400308</v>
      </c>
      <c r="CO17" s="22">
        <v>8303769</v>
      </c>
      <c r="CP17" s="21">
        <v>10400800</v>
      </c>
      <c r="CQ17" s="22">
        <v>19427862</v>
      </c>
      <c r="CR17" s="21">
        <v>13673043.689999999</v>
      </c>
      <c r="CS17" s="22">
        <v>36788467</v>
      </c>
      <c r="CT17" s="21">
        <v>14197762.73</v>
      </c>
      <c r="CU17" s="22">
        <v>16448133</v>
      </c>
      <c r="CV17" s="21">
        <v>14482143.934260294</v>
      </c>
      <c r="CW17" s="22">
        <v>48543243</v>
      </c>
      <c r="CX17" s="21">
        <v>4080105</v>
      </c>
      <c r="CY17" s="22">
        <v>7153682</v>
      </c>
      <c r="CZ17" s="21">
        <v>3405581</v>
      </c>
      <c r="DA17" s="22">
        <v>3787352</v>
      </c>
      <c r="DB17" s="21">
        <v>20811527</v>
      </c>
      <c r="DC17" s="22">
        <v>22047575</v>
      </c>
      <c r="DD17" s="21">
        <v>12421649.369999999</v>
      </c>
      <c r="DE17" s="22">
        <f>141744087-110025576</f>
        <v>31718511</v>
      </c>
      <c r="DF17" s="21">
        <v>12580650</v>
      </c>
      <c r="DG17" s="22">
        <v>32455964</v>
      </c>
      <c r="DH17" s="21">
        <v>17811858.842260301</v>
      </c>
      <c r="DI17" s="22">
        <v>32455964</v>
      </c>
      <c r="DJ17" s="21">
        <v>18184741.008260339</v>
      </c>
      <c r="DK17" s="22">
        <v>54086945</v>
      </c>
      <c r="DL17" s="21">
        <v>17580000</v>
      </c>
      <c r="DM17" s="22">
        <v>48751341</v>
      </c>
      <c r="DN17" s="21">
        <v>14250000</v>
      </c>
      <c r="DO17" s="22">
        <v>21288537</v>
      </c>
      <c r="DP17" s="21">
        <v>19890250</v>
      </c>
      <c r="DQ17" s="22">
        <v>33632871</v>
      </c>
      <c r="DR17" s="21">
        <v>17592020</v>
      </c>
      <c r="DS17" s="22">
        <v>25666738</v>
      </c>
      <c r="DT17" s="21">
        <v>21500000</v>
      </c>
      <c r="DU17" s="22">
        <v>25653412</v>
      </c>
      <c r="DV17" s="21">
        <v>26890000</v>
      </c>
      <c r="DW17" s="22">
        <v>67198060</v>
      </c>
      <c r="DX17" s="21">
        <v>13500000</v>
      </c>
      <c r="DY17" s="22">
        <v>14752323</v>
      </c>
      <c r="DZ17" s="21">
        <v>19850000</v>
      </c>
      <c r="EA17" s="22">
        <v>38346841</v>
      </c>
      <c r="EB17" s="21">
        <v>27581000</v>
      </c>
      <c r="EC17" s="22">
        <v>48556564</v>
      </c>
      <c r="ED17" s="21">
        <v>28351000</v>
      </c>
      <c r="EE17" s="22">
        <v>46047319</v>
      </c>
      <c r="EF17" s="21">
        <v>29580000</v>
      </c>
      <c r="EG17" s="22">
        <v>58665693</v>
      </c>
      <c r="EH17" s="21">
        <v>31450000</v>
      </c>
      <c r="EI17" s="22">
        <v>63988943</v>
      </c>
      <c r="EJ17" s="21">
        <v>32950000</v>
      </c>
      <c r="EK17" s="22">
        <v>63509233</v>
      </c>
      <c r="EL17" s="21">
        <v>32150450</v>
      </c>
      <c r="EM17" s="22">
        <v>56282140</v>
      </c>
      <c r="EN17" s="21">
        <v>39859000</v>
      </c>
      <c r="EO17" s="22">
        <v>46989544</v>
      </c>
      <c r="EP17" s="21">
        <v>37400000</v>
      </c>
      <c r="EQ17" s="22">
        <v>51013909</v>
      </c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</row>
    <row r="18" spans="1:163" x14ac:dyDescent="0.2">
      <c r="A18" s="24" t="s">
        <v>94</v>
      </c>
      <c r="B18" s="21">
        <v>2991868</v>
      </c>
      <c r="C18" s="22">
        <f>B18</f>
        <v>2991868</v>
      </c>
      <c r="D18" s="21">
        <v>2998768</v>
      </c>
      <c r="E18" s="22">
        <f>D18</f>
        <v>2998768</v>
      </c>
      <c r="F18" s="21">
        <v>2998768</v>
      </c>
      <c r="G18" s="22">
        <f>F18</f>
        <v>2998768</v>
      </c>
      <c r="H18" s="21">
        <v>2998768</v>
      </c>
      <c r="I18" s="22">
        <f>H18</f>
        <v>2998768</v>
      </c>
      <c r="J18" s="21">
        <v>2998768</v>
      </c>
      <c r="K18" s="22">
        <f>J18</f>
        <v>2998768</v>
      </c>
      <c r="L18" s="21">
        <v>2998768</v>
      </c>
      <c r="M18" s="22">
        <f>L18</f>
        <v>2998768</v>
      </c>
      <c r="N18" s="21">
        <v>2998768</v>
      </c>
      <c r="O18" s="22">
        <f>N18</f>
        <v>2998768</v>
      </c>
      <c r="P18" s="21">
        <v>2998768</v>
      </c>
      <c r="Q18" s="22">
        <f>P18</f>
        <v>2998768</v>
      </c>
      <c r="R18" s="21">
        <v>2998768</v>
      </c>
      <c r="S18" s="22">
        <f>R18</f>
        <v>2998768</v>
      </c>
      <c r="T18" s="21">
        <v>2998768</v>
      </c>
      <c r="U18" s="22">
        <f>T18</f>
        <v>2998768</v>
      </c>
      <c r="V18" s="21">
        <v>2998768</v>
      </c>
      <c r="W18" s="22">
        <f>V18</f>
        <v>2998768</v>
      </c>
      <c r="X18" s="21">
        <v>2998768</v>
      </c>
      <c r="Y18" s="22">
        <f>X18</f>
        <v>2998768</v>
      </c>
      <c r="Z18" s="21">
        <v>3386480.8</v>
      </c>
      <c r="AA18" s="22">
        <f>Z18</f>
        <v>3386480.8</v>
      </c>
      <c r="AB18" s="21">
        <v>3277430.48</v>
      </c>
      <c r="AC18" s="22">
        <f>AB18</f>
        <v>3277430.48</v>
      </c>
      <c r="AD18" s="21">
        <v>3277430.48</v>
      </c>
      <c r="AE18" s="22">
        <f>AD18</f>
        <v>3277430.48</v>
      </c>
      <c r="AF18" s="21">
        <v>3277430.48</v>
      </c>
      <c r="AG18" s="22">
        <f>AF18</f>
        <v>3277430.48</v>
      </c>
      <c r="AH18" s="21">
        <v>3277430.48</v>
      </c>
      <c r="AI18" s="22">
        <f>AH18</f>
        <v>3277430.48</v>
      </c>
      <c r="AJ18" s="21">
        <v>3277430.48</v>
      </c>
      <c r="AK18" s="22">
        <f>AJ18</f>
        <v>3277430.48</v>
      </c>
      <c r="AL18" s="21">
        <v>3277430.48</v>
      </c>
      <c r="AM18" s="22">
        <f>AL18</f>
        <v>3277430.48</v>
      </c>
      <c r="AN18" s="21">
        <v>3277430.48</v>
      </c>
      <c r="AO18" s="22">
        <f>AN18</f>
        <v>3277430.48</v>
      </c>
      <c r="AP18" s="21">
        <v>3277430.48</v>
      </c>
      <c r="AQ18" s="22">
        <f>AP18</f>
        <v>3277430.48</v>
      </c>
      <c r="AR18" s="21">
        <v>3277430.48</v>
      </c>
      <c r="AS18" s="22">
        <f>AR18</f>
        <v>3277430.48</v>
      </c>
      <c r="AT18" s="21">
        <v>3277430.48</v>
      </c>
      <c r="AU18" s="22">
        <f>AT18</f>
        <v>3277430.48</v>
      </c>
      <c r="AV18" s="21">
        <v>3277430.48</v>
      </c>
      <c r="AW18" s="22">
        <f>AV18</f>
        <v>3277430.48</v>
      </c>
      <c r="AX18" s="21">
        <v>3277430.48</v>
      </c>
      <c r="AY18" s="22">
        <f>AX18</f>
        <v>3277430.48</v>
      </c>
      <c r="AZ18" s="21">
        <v>3277430.48</v>
      </c>
      <c r="BA18" s="22">
        <f>AZ18</f>
        <v>3277430.48</v>
      </c>
      <c r="BB18" s="21">
        <v>3386480.8</v>
      </c>
      <c r="BC18" s="22">
        <f>BB18</f>
        <v>3386480.8</v>
      </c>
      <c r="BD18" s="21">
        <v>3386480.8</v>
      </c>
      <c r="BE18" s="22">
        <f>BD18</f>
        <v>3386480.8</v>
      </c>
      <c r="BF18" s="21">
        <v>3386480.8</v>
      </c>
      <c r="BG18" s="22">
        <f>BF18</f>
        <v>3386480.8</v>
      </c>
      <c r="BH18" s="21">
        <v>3386480.8</v>
      </c>
      <c r="BI18" s="22">
        <f>BH18</f>
        <v>3386480.8</v>
      </c>
      <c r="BJ18" s="21">
        <v>3386480.8</v>
      </c>
      <c r="BK18" s="22">
        <f>BJ18</f>
        <v>3386480.8</v>
      </c>
      <c r="BL18" s="21">
        <v>3386480.8</v>
      </c>
      <c r="BM18" s="22">
        <f>BL18</f>
        <v>3386480.8</v>
      </c>
      <c r="BN18" s="21">
        <v>3386480.8</v>
      </c>
      <c r="BO18" s="22">
        <f>BN18</f>
        <v>3386480.8</v>
      </c>
      <c r="BP18" s="21">
        <v>3386480.8</v>
      </c>
      <c r="BQ18" s="22">
        <f>BP18</f>
        <v>3386480.8</v>
      </c>
      <c r="BR18" s="21">
        <v>3386480.8</v>
      </c>
      <c r="BS18" s="22">
        <f>BR18</f>
        <v>3386480.8</v>
      </c>
      <c r="BT18" s="21">
        <v>3386480.8</v>
      </c>
      <c r="BU18" s="22">
        <f>BT18</f>
        <v>3386480.8</v>
      </c>
      <c r="BV18" s="21">
        <v>3386480.8</v>
      </c>
      <c r="BW18" s="22">
        <f>BV18</f>
        <v>3386480.8</v>
      </c>
      <c r="BX18" s="21">
        <v>3386480.8</v>
      </c>
      <c r="BY18" s="22">
        <f>BX18</f>
        <v>3386480.8</v>
      </c>
      <c r="BZ18" s="21">
        <v>3936342</v>
      </c>
      <c r="CA18" s="22">
        <f>BZ18</f>
        <v>3936342</v>
      </c>
      <c r="CB18" s="21">
        <v>3936342</v>
      </c>
      <c r="CC18" s="22">
        <f>CB18</f>
        <v>3936342</v>
      </c>
      <c r="CD18" s="21">
        <v>3936342</v>
      </c>
      <c r="CE18" s="22">
        <f>CD18</f>
        <v>3936342</v>
      </c>
      <c r="CF18" s="21">
        <v>3936342</v>
      </c>
      <c r="CG18" s="22">
        <f>CF18</f>
        <v>3936342</v>
      </c>
      <c r="CH18" s="21">
        <v>3936342</v>
      </c>
      <c r="CI18" s="22">
        <f>CH18</f>
        <v>3936342</v>
      </c>
      <c r="CJ18" s="21">
        <v>3936342</v>
      </c>
      <c r="CK18" s="22">
        <f>CJ18</f>
        <v>3936342</v>
      </c>
      <c r="CL18" s="21">
        <v>3936342</v>
      </c>
      <c r="CM18" s="22">
        <f>CL18</f>
        <v>3936342</v>
      </c>
      <c r="CN18" s="21">
        <v>3936342</v>
      </c>
      <c r="CO18" s="22">
        <f>CN18</f>
        <v>3936342</v>
      </c>
      <c r="CP18" s="21">
        <v>3936342</v>
      </c>
      <c r="CQ18" s="22">
        <f>CP18</f>
        <v>3936342</v>
      </c>
      <c r="CR18" s="21">
        <v>3936342</v>
      </c>
      <c r="CS18" s="22">
        <f>CR18</f>
        <v>3936342</v>
      </c>
      <c r="CT18" s="21">
        <v>3936342</v>
      </c>
      <c r="CU18" s="22">
        <f>CT18</f>
        <v>3936342</v>
      </c>
      <c r="CV18" s="21">
        <v>3936342</v>
      </c>
      <c r="CW18" s="22">
        <f>CV18</f>
        <v>3936342</v>
      </c>
      <c r="CX18" s="21">
        <v>3936342</v>
      </c>
      <c r="CY18" s="22">
        <f>CX18</f>
        <v>3936342</v>
      </c>
      <c r="CZ18" s="21">
        <v>3936342</v>
      </c>
      <c r="DA18" s="22">
        <f>CZ18</f>
        <v>3936342</v>
      </c>
      <c r="DB18" s="21">
        <v>3936342</v>
      </c>
      <c r="DC18" s="22">
        <f>DB18</f>
        <v>3936342</v>
      </c>
      <c r="DD18" s="21">
        <v>3936342</v>
      </c>
      <c r="DE18" s="22">
        <f>DD18</f>
        <v>3936342</v>
      </c>
      <c r="DF18" s="21">
        <v>3936342</v>
      </c>
      <c r="DG18" s="22">
        <f>DF18</f>
        <v>3936342</v>
      </c>
      <c r="DH18" s="21">
        <v>3936342</v>
      </c>
      <c r="DI18" s="22">
        <f>DH18</f>
        <v>3936342</v>
      </c>
      <c r="DJ18" s="21">
        <v>3936342</v>
      </c>
      <c r="DK18" s="22">
        <f>DJ18</f>
        <v>3936342</v>
      </c>
      <c r="DL18" s="21">
        <v>3936342</v>
      </c>
      <c r="DM18" s="22">
        <f>DL18</f>
        <v>3936342</v>
      </c>
      <c r="DN18" s="21">
        <v>3936342</v>
      </c>
      <c r="DO18" s="22">
        <f>DN18</f>
        <v>3936342</v>
      </c>
      <c r="DP18" s="21">
        <v>3936342</v>
      </c>
      <c r="DQ18" s="22">
        <f>DP18</f>
        <v>3936342</v>
      </c>
      <c r="DR18" s="21">
        <v>3936342</v>
      </c>
      <c r="DS18" s="22">
        <f>DR18</f>
        <v>3936342</v>
      </c>
      <c r="DT18" s="21">
        <v>3936342</v>
      </c>
      <c r="DU18" s="22">
        <f>DT18</f>
        <v>3936342</v>
      </c>
      <c r="DV18" s="21">
        <v>3936342</v>
      </c>
      <c r="DW18" s="22">
        <f>DV18</f>
        <v>3936342</v>
      </c>
      <c r="DX18" s="21">
        <v>4350000</v>
      </c>
      <c r="DY18" s="22">
        <f>DX18</f>
        <v>4350000</v>
      </c>
      <c r="DZ18" s="21">
        <v>4350000</v>
      </c>
      <c r="EA18" s="22">
        <f>DZ18</f>
        <v>4350000</v>
      </c>
      <c r="EB18" s="21">
        <v>4350000</v>
      </c>
      <c r="EC18" s="22">
        <f>EB18</f>
        <v>4350000</v>
      </c>
      <c r="ED18" s="21">
        <v>4350000</v>
      </c>
      <c r="EE18" s="22">
        <f>ED18</f>
        <v>4350000</v>
      </c>
      <c r="EF18" s="21">
        <v>4350000</v>
      </c>
      <c r="EG18" s="22">
        <f>EF18</f>
        <v>4350000</v>
      </c>
      <c r="EH18" s="21">
        <v>4350000</v>
      </c>
      <c r="EI18" s="22">
        <f>EH18</f>
        <v>4350000</v>
      </c>
      <c r="EJ18" s="21">
        <v>4350000</v>
      </c>
      <c r="EK18" s="22">
        <f>EJ18</f>
        <v>4350000</v>
      </c>
      <c r="EL18" s="21">
        <v>4350000</v>
      </c>
      <c r="EM18" s="22">
        <f>EL18</f>
        <v>4350000</v>
      </c>
      <c r="EN18" s="21">
        <v>4350000</v>
      </c>
      <c r="EO18" s="22">
        <f>EN18</f>
        <v>4350000</v>
      </c>
      <c r="EP18" s="21">
        <v>4350000</v>
      </c>
      <c r="EQ18" s="22">
        <f>EP18</f>
        <v>4350000</v>
      </c>
    </row>
    <row r="19" spans="1:163" ht="13.5" thickBot="1" x14ac:dyDescent="0.25">
      <c r="A19" s="26"/>
      <c r="B19" s="27">
        <f t="shared" ref="B19:BM19" si="72">SUM(B6:B18)</f>
        <v>112179903.00159125</v>
      </c>
      <c r="C19" s="28">
        <f t="shared" si="72"/>
        <v>128534217.00159125</v>
      </c>
      <c r="D19" s="27">
        <f t="shared" si="72"/>
        <v>143064906.85159123</v>
      </c>
      <c r="E19" s="28">
        <f t="shared" si="72"/>
        <v>169490641.18159124</v>
      </c>
      <c r="F19" s="27">
        <f t="shared" si="72"/>
        <v>140054169.87159124</v>
      </c>
      <c r="G19" s="28">
        <f t="shared" si="72"/>
        <v>154531183.80159125</v>
      </c>
      <c r="H19" s="27">
        <f t="shared" si="72"/>
        <v>127585630.75159127</v>
      </c>
      <c r="I19" s="28">
        <f t="shared" si="72"/>
        <v>112617007.55159126</v>
      </c>
      <c r="J19" s="27">
        <f t="shared" si="72"/>
        <v>122373573.00159125</v>
      </c>
      <c r="K19" s="28">
        <f t="shared" si="72"/>
        <v>122165726.00159125</v>
      </c>
      <c r="L19" s="27">
        <f t="shared" si="72"/>
        <v>112642576.68159126</v>
      </c>
      <c r="M19" s="28">
        <f t="shared" si="72"/>
        <v>148208939.67159125</v>
      </c>
      <c r="N19" s="27">
        <f t="shared" si="72"/>
        <v>119115428.18159124</v>
      </c>
      <c r="O19" s="28">
        <f t="shared" si="72"/>
        <v>137273908.22159123</v>
      </c>
      <c r="P19" s="27">
        <f t="shared" si="72"/>
        <v>137631637.09159127</v>
      </c>
      <c r="Q19" s="28">
        <f t="shared" si="72"/>
        <v>151874563.34159127</v>
      </c>
      <c r="R19" s="27">
        <f t="shared" si="72"/>
        <v>139990125.14159125</v>
      </c>
      <c r="S19" s="28">
        <f t="shared" si="72"/>
        <v>142242194.55159125</v>
      </c>
      <c r="T19" s="27">
        <f t="shared" si="72"/>
        <v>143010904.77159125</v>
      </c>
      <c r="U19" s="28">
        <f t="shared" si="72"/>
        <v>146939800.77159125</v>
      </c>
      <c r="V19" s="27">
        <f t="shared" si="72"/>
        <v>135849783.12159121</v>
      </c>
      <c r="W19" s="28">
        <f t="shared" si="72"/>
        <v>136363219.48159122</v>
      </c>
      <c r="X19" s="27">
        <f t="shared" si="72"/>
        <v>124048175.83159123</v>
      </c>
      <c r="Y19" s="28">
        <f t="shared" si="72"/>
        <v>192546953.22159123</v>
      </c>
      <c r="Z19" s="27">
        <f t="shared" si="72"/>
        <v>144474559.42159125</v>
      </c>
      <c r="AA19" s="28">
        <f t="shared" si="72"/>
        <v>182578149.56459126</v>
      </c>
      <c r="AB19" s="27">
        <f t="shared" si="72"/>
        <v>124351305.94159123</v>
      </c>
      <c r="AC19" s="28">
        <f t="shared" si="72"/>
        <v>188703966.55159122</v>
      </c>
      <c r="AD19" s="27">
        <f t="shared" si="72"/>
        <v>131719289.35159123</v>
      </c>
      <c r="AE19" s="28">
        <f t="shared" si="72"/>
        <v>201283454.12159121</v>
      </c>
      <c r="AF19" s="27">
        <f t="shared" si="72"/>
        <v>139458878.50159124</v>
      </c>
      <c r="AG19" s="28">
        <f t="shared" si="72"/>
        <v>171103663.09159121</v>
      </c>
      <c r="AH19" s="27">
        <f t="shared" si="72"/>
        <v>124075842.01159123</v>
      </c>
      <c r="AI19" s="28">
        <f t="shared" si="72"/>
        <v>186884177.95159122</v>
      </c>
      <c r="AJ19" s="27">
        <f t="shared" si="72"/>
        <v>125046352.39159124</v>
      </c>
      <c r="AK19" s="28">
        <f t="shared" si="72"/>
        <v>189500086.14159122</v>
      </c>
      <c r="AL19" s="27">
        <f t="shared" si="72"/>
        <v>156568265.98159122</v>
      </c>
      <c r="AM19" s="28">
        <f t="shared" si="72"/>
        <v>213556370.41159123</v>
      </c>
      <c r="AN19" s="27">
        <f t="shared" si="72"/>
        <v>143451552.0115912</v>
      </c>
      <c r="AO19" s="28">
        <f t="shared" si="72"/>
        <v>222932092.33159119</v>
      </c>
      <c r="AP19" s="27">
        <f t="shared" si="72"/>
        <v>143426883.42773962</v>
      </c>
      <c r="AQ19" s="28">
        <f t="shared" si="72"/>
        <v>216698687.43773961</v>
      </c>
      <c r="AR19" s="27">
        <f t="shared" si="72"/>
        <v>160345330.97999999</v>
      </c>
      <c r="AS19" s="28">
        <f t="shared" si="72"/>
        <v>225018145.86773968</v>
      </c>
      <c r="AT19" s="27">
        <f t="shared" si="72"/>
        <v>156413275.99333331</v>
      </c>
      <c r="AU19" s="28">
        <f t="shared" si="72"/>
        <v>225608620.47773966</v>
      </c>
      <c r="AV19" s="27">
        <f t="shared" si="72"/>
        <v>158232576.84773964</v>
      </c>
      <c r="AW19" s="28">
        <f t="shared" si="72"/>
        <v>224869563.04773962</v>
      </c>
      <c r="AX19" s="27">
        <f t="shared" si="72"/>
        <v>131891137.04773965</v>
      </c>
      <c r="AY19" s="28">
        <f t="shared" si="72"/>
        <v>161995689.59773967</v>
      </c>
      <c r="AZ19" s="27">
        <f t="shared" si="72"/>
        <v>158554095.42773965</v>
      </c>
      <c r="BA19" s="28">
        <f t="shared" si="72"/>
        <v>206295141.74773967</v>
      </c>
      <c r="BB19" s="27">
        <f t="shared" si="72"/>
        <v>150978246.946073</v>
      </c>
      <c r="BC19" s="28">
        <f t="shared" si="72"/>
        <v>210117832.84607303</v>
      </c>
      <c r="BD19" s="27">
        <f t="shared" si="72"/>
        <v>117000377.736073</v>
      </c>
      <c r="BE19" s="28">
        <f t="shared" si="72"/>
        <v>172036759.33607301</v>
      </c>
      <c r="BF19" s="27">
        <f t="shared" si="72"/>
        <v>141607906.58607298</v>
      </c>
      <c r="BG19" s="28">
        <f t="shared" si="72"/>
        <v>168063248.58607301</v>
      </c>
      <c r="BH19" s="27">
        <f t="shared" si="72"/>
        <v>146116572.27607298</v>
      </c>
      <c r="BI19" s="28">
        <f t="shared" si="72"/>
        <v>154861456.626073</v>
      </c>
      <c r="BJ19" s="27">
        <f t="shared" si="72"/>
        <v>168580883.11607301</v>
      </c>
      <c r="BK19" s="28">
        <f t="shared" si="72"/>
        <v>190072668.096073</v>
      </c>
      <c r="BL19" s="27">
        <f t="shared" si="72"/>
        <v>161043923.88607299</v>
      </c>
      <c r="BM19" s="28">
        <f t="shared" si="72"/>
        <v>199292720.49607301</v>
      </c>
      <c r="BN19" s="27">
        <f t="shared" ref="BN19:DY19" si="73">SUM(BN6:BN18)</f>
        <v>157309353.23607302</v>
      </c>
      <c r="BO19" s="28">
        <f t="shared" si="73"/>
        <v>192215302.05607301</v>
      </c>
      <c r="BP19" s="27">
        <f t="shared" si="73"/>
        <v>187789669.006073</v>
      </c>
      <c r="BQ19" s="28">
        <f t="shared" si="73"/>
        <v>225118413.25607297</v>
      </c>
      <c r="BR19" s="27">
        <f t="shared" si="73"/>
        <v>191955812.18607301</v>
      </c>
      <c r="BS19" s="28">
        <f t="shared" si="73"/>
        <v>224651436.57607299</v>
      </c>
      <c r="BT19" s="27">
        <f t="shared" si="73"/>
        <v>153594039.72</v>
      </c>
      <c r="BU19" s="28">
        <f t="shared" si="73"/>
        <v>196817289.376073</v>
      </c>
      <c r="BV19" s="27">
        <f t="shared" si="73"/>
        <v>114092768.39607303</v>
      </c>
      <c r="BW19" s="28">
        <f t="shared" si="73"/>
        <v>129961932.64607303</v>
      </c>
      <c r="BX19" s="27">
        <f t="shared" si="73"/>
        <v>163210482.476073</v>
      </c>
      <c r="BY19" s="28">
        <f t="shared" si="73"/>
        <v>164040064.51607299</v>
      </c>
      <c r="BZ19" s="27">
        <f t="shared" si="73"/>
        <v>160817735.99773964</v>
      </c>
      <c r="CA19" s="28">
        <f t="shared" si="73"/>
        <v>161442848.68773964</v>
      </c>
      <c r="CB19" s="27">
        <f t="shared" si="73"/>
        <v>124935480.80773968</v>
      </c>
      <c r="CC19" s="28">
        <f t="shared" si="73"/>
        <v>126814996.05773968</v>
      </c>
      <c r="CD19" s="27">
        <f t="shared" si="73"/>
        <v>121998967.61773965</v>
      </c>
      <c r="CE19" s="28">
        <f t="shared" si="73"/>
        <v>133555570.61773965</v>
      </c>
      <c r="CF19" s="27">
        <f t="shared" si="73"/>
        <v>112605171.85773967</v>
      </c>
      <c r="CG19" s="28">
        <f t="shared" si="73"/>
        <v>113015220.85773967</v>
      </c>
      <c r="CH19" s="27">
        <f t="shared" si="73"/>
        <v>131125060.11773968</v>
      </c>
      <c r="CI19" s="28">
        <f t="shared" si="73"/>
        <v>131843096.11773968</v>
      </c>
      <c r="CJ19" s="27">
        <f t="shared" si="73"/>
        <v>139057352.7777397</v>
      </c>
      <c r="CK19" s="28">
        <f t="shared" si="73"/>
        <v>144305373.7777397</v>
      </c>
      <c r="CL19" s="27">
        <f t="shared" si="73"/>
        <v>146671173.8177397</v>
      </c>
      <c r="CM19" s="28">
        <f t="shared" si="73"/>
        <v>147147218.6577397</v>
      </c>
      <c r="CN19" s="27">
        <f t="shared" si="73"/>
        <v>128950304.99773964</v>
      </c>
      <c r="CO19" s="28">
        <f t="shared" si="73"/>
        <v>129853765.99773964</v>
      </c>
      <c r="CP19" s="27">
        <f t="shared" si="73"/>
        <v>137335747.20773965</v>
      </c>
      <c r="CQ19" s="28">
        <f t="shared" si="73"/>
        <v>146362809.20773965</v>
      </c>
      <c r="CR19" s="27">
        <f t="shared" si="73"/>
        <v>117912204.34773968</v>
      </c>
      <c r="CS19" s="28">
        <f t="shared" si="73"/>
        <v>141027627.6577397</v>
      </c>
      <c r="CT19" s="27">
        <f t="shared" si="73"/>
        <v>96246816.077739701</v>
      </c>
      <c r="CU19" s="28">
        <f t="shared" si="73"/>
        <v>98497186.347739697</v>
      </c>
      <c r="CV19" s="27">
        <f t="shared" si="73"/>
        <v>118875941.11199999</v>
      </c>
      <c r="CW19" s="28">
        <f t="shared" si="73"/>
        <v>152937040.17773968</v>
      </c>
      <c r="CX19" s="27">
        <f t="shared" si="73"/>
        <v>141890250.38773972</v>
      </c>
      <c r="CY19" s="28">
        <f t="shared" si="73"/>
        <v>144963827.38773972</v>
      </c>
      <c r="CZ19" s="27">
        <f t="shared" si="73"/>
        <v>121656860.8577397</v>
      </c>
      <c r="DA19" s="28">
        <f t="shared" si="73"/>
        <v>122038631.8577397</v>
      </c>
      <c r="DB19" s="27">
        <f t="shared" si="73"/>
        <v>134548045.0977397</v>
      </c>
      <c r="DC19" s="28">
        <f t="shared" si="73"/>
        <v>135784093.0977397</v>
      </c>
      <c r="DD19" s="27">
        <f t="shared" si="73"/>
        <v>122447225.84773971</v>
      </c>
      <c r="DE19" s="28">
        <f t="shared" si="73"/>
        <v>141744087.47773969</v>
      </c>
      <c r="DF19" s="27">
        <f t="shared" si="73"/>
        <v>149017883.36773971</v>
      </c>
      <c r="DG19" s="28">
        <f t="shared" si="73"/>
        <v>168893197.36773971</v>
      </c>
      <c r="DH19" s="27">
        <f t="shared" si="73"/>
        <v>146980370.47</v>
      </c>
      <c r="DI19" s="28">
        <f t="shared" si="73"/>
        <v>161624475.6277397</v>
      </c>
      <c r="DJ19" s="27">
        <f t="shared" si="73"/>
        <v>154132806.99600002</v>
      </c>
      <c r="DK19" s="28">
        <f t="shared" si="73"/>
        <v>190035010.98773968</v>
      </c>
      <c r="DL19" s="27">
        <f t="shared" si="73"/>
        <v>158574132.26773968</v>
      </c>
      <c r="DM19" s="28">
        <f t="shared" si="73"/>
        <v>189745473.26773968</v>
      </c>
      <c r="DN19" s="27">
        <f t="shared" si="73"/>
        <v>176352431.9677397</v>
      </c>
      <c r="DO19" s="28">
        <f t="shared" si="73"/>
        <v>183390968.9677397</v>
      </c>
      <c r="DP19" s="27">
        <f t="shared" si="73"/>
        <v>174034532.46943966</v>
      </c>
      <c r="DQ19" s="28">
        <f t="shared" si="73"/>
        <v>187777153.46943966</v>
      </c>
      <c r="DR19" s="27">
        <f t="shared" si="73"/>
        <v>152362215.72943968</v>
      </c>
      <c r="DS19" s="28">
        <f t="shared" si="73"/>
        <v>160436933.72943968</v>
      </c>
      <c r="DT19" s="27">
        <f t="shared" si="73"/>
        <v>215058448.70293969</v>
      </c>
      <c r="DU19" s="28">
        <f t="shared" si="73"/>
        <v>219211860.70293969</v>
      </c>
      <c r="DV19" s="27">
        <f t="shared" si="73"/>
        <v>205600194.8044717</v>
      </c>
      <c r="DW19" s="28">
        <f t="shared" si="73"/>
        <v>245908254.8044717</v>
      </c>
      <c r="DX19" s="27">
        <f t="shared" si="73"/>
        <v>185640601.69773966</v>
      </c>
      <c r="DY19" s="28">
        <f t="shared" si="73"/>
        <v>186892924.69773966</v>
      </c>
      <c r="DZ19" s="27">
        <f t="shared" ref="DZ19:EO19" si="74">SUM(DZ6:DZ18)</f>
        <v>187526331.76215765</v>
      </c>
      <c r="EA19" s="28">
        <f t="shared" si="74"/>
        <v>206023172.76215765</v>
      </c>
      <c r="EB19" s="27">
        <f t="shared" si="74"/>
        <v>180261350.52174771</v>
      </c>
      <c r="EC19" s="28">
        <f t="shared" si="74"/>
        <v>201236914.52174771</v>
      </c>
      <c r="ED19" s="27">
        <f t="shared" si="74"/>
        <v>224118872.98773968</v>
      </c>
      <c r="EE19" s="28">
        <f t="shared" si="74"/>
        <v>241815191.98773968</v>
      </c>
      <c r="EF19" s="27">
        <f t="shared" si="74"/>
        <v>216990095.68093771</v>
      </c>
      <c r="EG19" s="28">
        <f t="shared" si="74"/>
        <v>246075788.68093771</v>
      </c>
      <c r="EH19" s="27">
        <f t="shared" si="74"/>
        <v>201655669.42503768</v>
      </c>
      <c r="EI19" s="28">
        <f t="shared" si="74"/>
        <v>234194612.42503768</v>
      </c>
      <c r="EJ19" s="27">
        <f t="shared" si="74"/>
        <v>218653996.94613969</v>
      </c>
      <c r="EK19" s="28">
        <f t="shared" si="74"/>
        <v>249213229.94613969</v>
      </c>
      <c r="EL19" s="27">
        <f t="shared" si="74"/>
        <v>206501510.12690368</v>
      </c>
      <c r="EM19" s="28">
        <f t="shared" si="74"/>
        <v>230633200.12690368</v>
      </c>
      <c r="EN19" s="27">
        <f t="shared" si="74"/>
        <v>208671315.23300767</v>
      </c>
      <c r="EO19" s="28">
        <f t="shared" si="74"/>
        <v>215801859.23300767</v>
      </c>
      <c r="EP19" s="27">
        <f>SUM(EP6:EP18)</f>
        <v>160518103.50793767</v>
      </c>
      <c r="EQ19" s="28">
        <f>SUM(EQ6:EQ18)</f>
        <v>174132012.50793767</v>
      </c>
    </row>
    <row r="20" spans="1:163" ht="14.25" thickTop="1" thickBot="1" x14ac:dyDescent="0.25">
      <c r="A20" s="26" t="s">
        <v>95</v>
      </c>
      <c r="B20" s="29"/>
      <c r="C20" s="30">
        <f>C19-B19</f>
        <v>16354314</v>
      </c>
      <c r="D20" s="29"/>
      <c r="E20" s="30">
        <f>E19-D19</f>
        <v>26425734.330000013</v>
      </c>
      <c r="F20" s="29"/>
      <c r="G20" s="30">
        <f>G19-F19</f>
        <v>14477013.930000007</v>
      </c>
      <c r="H20" s="29"/>
      <c r="I20" s="30">
        <f>I19-H19</f>
        <v>-14968623.200000003</v>
      </c>
      <c r="J20" s="29"/>
      <c r="K20" s="30">
        <f>K19-J19</f>
        <v>-207847</v>
      </c>
      <c r="L20" s="29"/>
      <c r="M20" s="30">
        <f>M19-L19</f>
        <v>35566362.989999995</v>
      </c>
      <c r="N20" s="29"/>
      <c r="O20" s="30">
        <f>O19-N19</f>
        <v>18158480.039999992</v>
      </c>
      <c r="P20" s="29"/>
      <c r="Q20" s="30">
        <f>Q19-P19</f>
        <v>14242926.25</v>
      </c>
      <c r="R20" s="29"/>
      <c r="S20" s="30">
        <f>S19-R19</f>
        <v>2252069.4099999964</v>
      </c>
      <c r="T20" s="29"/>
      <c r="U20" s="30">
        <f>U19-T19</f>
        <v>3928896</v>
      </c>
      <c r="V20" s="29"/>
      <c r="W20" s="30">
        <f>W19-V19</f>
        <v>513436.36000001431</v>
      </c>
      <c r="X20" s="29"/>
      <c r="Y20" s="30">
        <f>Y19-X19</f>
        <v>68498777.390000001</v>
      </c>
      <c r="Z20" s="29"/>
      <c r="AA20" s="30">
        <f>AA19-Z19</f>
        <v>38103590.143000007</v>
      </c>
      <c r="AB20" s="29"/>
      <c r="AC20" s="30">
        <f>AC19-AB19</f>
        <v>64352660.609999985</v>
      </c>
      <c r="AD20" s="29"/>
      <c r="AE20" s="30">
        <f>AE19-AD19</f>
        <v>69564164.769999981</v>
      </c>
      <c r="AF20" s="29"/>
      <c r="AG20" s="30">
        <f>AG19-AF19</f>
        <v>31644784.589999974</v>
      </c>
      <c r="AH20" s="29"/>
      <c r="AI20" s="30">
        <f>AI19-AH19</f>
        <v>62808335.939999998</v>
      </c>
      <c r="AJ20" s="29"/>
      <c r="AK20" s="30">
        <f>AK19-AJ19</f>
        <v>64453733.749999985</v>
      </c>
      <c r="AL20" s="29"/>
      <c r="AM20" s="30">
        <f>AM19-AL19</f>
        <v>56988104.430000007</v>
      </c>
      <c r="AN20" s="29"/>
      <c r="AO20" s="30">
        <f>AO19-AN19</f>
        <v>79480540.319999993</v>
      </c>
      <c r="AP20" s="29"/>
      <c r="AQ20" s="30">
        <f>AQ19-AP19</f>
        <v>73271804.00999999</v>
      </c>
      <c r="AR20" s="29"/>
      <c r="AS20" s="30">
        <f>AS19-AR19</f>
        <v>64672814.887739688</v>
      </c>
      <c r="AT20" s="29"/>
      <c r="AU20" s="30">
        <f>AU19-AT19</f>
        <v>69195344.484406352</v>
      </c>
      <c r="AV20" s="29"/>
      <c r="AW20" s="30">
        <f>AW19-AV19</f>
        <v>66636986.199999988</v>
      </c>
      <c r="AX20" s="29"/>
      <c r="AY20" s="30">
        <f>AY19-AX19</f>
        <v>30104552.550000012</v>
      </c>
      <c r="AZ20" s="29"/>
      <c r="BA20" s="30">
        <f>BA19-AZ19</f>
        <v>47741046.320000023</v>
      </c>
      <c r="BB20" s="29"/>
      <c r="BC20" s="30">
        <f>BC19-BB19</f>
        <v>59139585.900000036</v>
      </c>
      <c r="BD20" s="29"/>
      <c r="BE20" s="30">
        <f>BE19-BD19</f>
        <v>55036381.600000009</v>
      </c>
      <c r="BF20" s="29"/>
      <c r="BG20" s="30">
        <f>BG19-BF19</f>
        <v>26455342.00000003</v>
      </c>
      <c r="BH20" s="29"/>
      <c r="BI20" s="30">
        <f>BI19-BH19</f>
        <v>8744884.3500000238</v>
      </c>
      <c r="BJ20" s="29"/>
      <c r="BK20" s="30">
        <f>BK19-BJ19</f>
        <v>21491784.979999989</v>
      </c>
      <c r="BL20" s="29"/>
      <c r="BM20" s="30">
        <f>BM19-BL19</f>
        <v>38248796.610000014</v>
      </c>
      <c r="BN20" s="29"/>
      <c r="BO20" s="30">
        <f>BO19-BN19</f>
        <v>34905948.819999993</v>
      </c>
      <c r="BP20" s="29"/>
      <c r="BQ20" s="30">
        <f>BQ19-BP19</f>
        <v>37328744.24999997</v>
      </c>
      <c r="BR20" s="29"/>
      <c r="BS20" s="30">
        <f>BS19-BR19</f>
        <v>32695624.389999986</v>
      </c>
      <c r="BT20" s="29"/>
      <c r="BU20" s="30">
        <f>BU19-BT19</f>
        <v>43223249.656073004</v>
      </c>
      <c r="BV20" s="29"/>
      <c r="BW20" s="30">
        <f>BW19-BV19</f>
        <v>15869164.25</v>
      </c>
      <c r="BX20" s="29"/>
      <c r="BY20" s="30">
        <f>BY19-BX19</f>
        <v>829582.03999999166</v>
      </c>
      <c r="BZ20" s="29"/>
      <c r="CA20" s="30">
        <f>CA19-BZ19</f>
        <v>625112.68999999762</v>
      </c>
      <c r="CB20" s="29"/>
      <c r="CC20" s="30">
        <f>CC19-CB19</f>
        <v>1879515.25</v>
      </c>
      <c r="CD20" s="29"/>
      <c r="CE20" s="30">
        <f>CE19-CD19</f>
        <v>11556603</v>
      </c>
      <c r="CF20" s="29"/>
      <c r="CG20" s="30">
        <f>CG19-CF19</f>
        <v>410049</v>
      </c>
      <c r="CH20" s="29"/>
      <c r="CI20" s="30">
        <f>CI19-CH19</f>
        <v>718036</v>
      </c>
      <c r="CJ20" s="29"/>
      <c r="CK20" s="30">
        <f>CK19-CJ19</f>
        <v>5248021</v>
      </c>
      <c r="CL20" s="29"/>
      <c r="CM20" s="30">
        <f>CM19-CL19</f>
        <v>476044.84000000358</v>
      </c>
      <c r="CN20" s="29"/>
      <c r="CO20" s="30">
        <f>CO19-CN19</f>
        <v>903461</v>
      </c>
      <c r="CP20" s="29"/>
      <c r="CQ20" s="30">
        <f>CQ19-CP19</f>
        <v>9027062</v>
      </c>
      <c r="CR20" s="29"/>
      <c r="CS20" s="30">
        <f>CS19-CR19</f>
        <v>23115423.310000017</v>
      </c>
      <c r="CT20" s="29"/>
      <c r="CU20" s="30">
        <f>CU19-CT19</f>
        <v>2250370.2699999958</v>
      </c>
      <c r="CV20" s="29"/>
      <c r="CW20" s="30">
        <f>CW19-CV19</f>
        <v>34061099.065739691</v>
      </c>
      <c r="CX20" s="29"/>
      <c r="CY20" s="30">
        <f>CY19-CX19</f>
        <v>3073577</v>
      </c>
      <c r="CZ20" s="29"/>
      <c r="DA20" s="30">
        <f>DA19-CZ19</f>
        <v>381771</v>
      </c>
      <c r="DB20" s="29"/>
      <c r="DC20" s="30">
        <f>DC19-DB19</f>
        <v>1236048</v>
      </c>
      <c r="DD20" s="29"/>
      <c r="DE20" s="30">
        <f>DE19-DD19</f>
        <v>19296861.62999998</v>
      </c>
      <c r="DF20" s="29"/>
      <c r="DG20" s="30">
        <f>DG19-DF19</f>
        <v>19875314</v>
      </c>
      <c r="DH20" s="29"/>
      <c r="DI20" s="30">
        <f>DI19-DH19</f>
        <v>14644105.157739699</v>
      </c>
      <c r="DJ20" s="29"/>
      <c r="DK20" s="30">
        <f>DK19-DJ19</f>
        <v>35902203.991739661</v>
      </c>
      <c r="DL20" s="29"/>
      <c r="DM20" s="30">
        <f>DM19-DL19</f>
        <v>31171341</v>
      </c>
      <c r="DN20" s="29"/>
      <c r="DO20" s="30">
        <f>DO19-DN19</f>
        <v>7038537</v>
      </c>
      <c r="DP20" s="29"/>
      <c r="DQ20" s="30">
        <f>DQ19-DP19</f>
        <v>13742621</v>
      </c>
      <c r="DR20" s="29"/>
      <c r="DS20" s="30">
        <f>DS19-DR19</f>
        <v>8074718</v>
      </c>
      <c r="DT20" s="29"/>
      <c r="DU20" s="30">
        <f>DU19-DT19</f>
        <v>4153412</v>
      </c>
      <c r="DV20" s="29"/>
      <c r="DW20" s="30">
        <f>DW19-DV19</f>
        <v>40308060</v>
      </c>
      <c r="DX20" s="29"/>
      <c r="DY20" s="30">
        <f>DY19-DX19</f>
        <v>1252323</v>
      </c>
      <c r="DZ20" s="29"/>
      <c r="EA20" s="30">
        <f>EA19-DZ19</f>
        <v>18496841</v>
      </c>
      <c r="EB20" s="29"/>
      <c r="EC20" s="30">
        <f>EC19-EB19</f>
        <v>20975564</v>
      </c>
      <c r="ED20" s="29"/>
      <c r="EE20" s="30">
        <f>EE19-ED19</f>
        <v>17696319</v>
      </c>
      <c r="EF20" s="29"/>
      <c r="EG20" s="30">
        <f>EG19-EF19</f>
        <v>29085693</v>
      </c>
      <c r="EH20" s="29"/>
      <c r="EI20" s="30">
        <f>EI19-EH19</f>
        <v>32538943</v>
      </c>
      <c r="EJ20" s="29"/>
      <c r="EK20" s="30">
        <f>EK19-EJ19</f>
        <v>30559233</v>
      </c>
      <c r="EL20" s="29"/>
      <c r="EM20" s="30">
        <f>EM19-EL19</f>
        <v>24131690</v>
      </c>
      <c r="EN20" s="29"/>
      <c r="EO20" s="30">
        <f>EO19-EN19</f>
        <v>7130544</v>
      </c>
      <c r="EP20" s="29"/>
      <c r="EQ20" s="30">
        <f>EQ19-EP19</f>
        <v>13613909</v>
      </c>
    </row>
    <row r="21" spans="1:163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</row>
    <row r="22" spans="1:163" x14ac:dyDescent="0.2"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32"/>
      <c r="U22" s="33"/>
      <c r="V22" s="32"/>
      <c r="W22" s="33"/>
      <c r="X22" s="32"/>
      <c r="Y22" s="33"/>
      <c r="Z22" s="32"/>
      <c r="AA22" s="33"/>
      <c r="AB22" s="32"/>
      <c r="AC22" s="33"/>
      <c r="AD22" s="32"/>
      <c r="AE22" s="33"/>
      <c r="AF22" s="32"/>
      <c r="AG22" s="33"/>
      <c r="AH22" s="32"/>
      <c r="AI22" s="33"/>
      <c r="AJ22" s="32"/>
      <c r="AK22" s="33"/>
      <c r="AL22" s="32"/>
      <c r="AM22" s="33"/>
      <c r="AN22" s="32"/>
      <c r="AO22" s="33"/>
      <c r="AP22" s="32"/>
      <c r="AQ22" s="33"/>
      <c r="AR22" s="32"/>
      <c r="AS22" s="33"/>
      <c r="AT22" s="32"/>
      <c r="AU22" s="33"/>
      <c r="AV22" s="32"/>
      <c r="AW22" s="33"/>
      <c r="AX22" s="32"/>
      <c r="AY22" s="33"/>
      <c r="AZ22" s="32"/>
      <c r="BA22" s="33"/>
      <c r="BB22" s="32"/>
      <c r="BC22" s="33"/>
      <c r="BD22" s="32"/>
      <c r="BE22" s="33"/>
      <c r="BF22" s="32"/>
      <c r="BG22" s="33"/>
      <c r="BH22" s="32"/>
      <c r="BI22" s="33"/>
      <c r="BJ22" s="32"/>
      <c r="BK22" s="33"/>
      <c r="BL22" s="32"/>
      <c r="BM22" s="33"/>
      <c r="BN22" s="32"/>
      <c r="BO22" s="33"/>
      <c r="BP22" s="32"/>
      <c r="BQ22" s="33"/>
      <c r="BR22" s="32"/>
      <c r="BS22" s="33"/>
      <c r="BT22" s="32"/>
      <c r="BU22" s="33"/>
      <c r="BV22" s="32"/>
      <c r="BW22" s="33"/>
      <c r="BX22" s="32"/>
      <c r="BY22" s="33"/>
      <c r="BZ22" s="32"/>
      <c r="CA22" s="33"/>
      <c r="CB22" s="32"/>
      <c r="CC22" s="33"/>
      <c r="CD22" s="32"/>
      <c r="CE22" s="33"/>
      <c r="CF22" s="32"/>
      <c r="CG22" s="33"/>
      <c r="CH22" s="32"/>
      <c r="CI22" s="33"/>
      <c r="CJ22" s="32"/>
      <c r="CK22" s="33"/>
      <c r="CL22" s="32"/>
      <c r="CM22" s="33"/>
      <c r="CN22" s="32"/>
      <c r="CO22" s="33"/>
      <c r="CP22" s="32"/>
      <c r="CQ22" s="33"/>
      <c r="CR22" s="32"/>
      <c r="CS22" s="33"/>
      <c r="CT22" s="32"/>
      <c r="CU22" s="33"/>
      <c r="CV22" s="32"/>
      <c r="CW22" s="33"/>
      <c r="CX22" s="32"/>
      <c r="CY22" s="33"/>
      <c r="CZ22" s="32"/>
      <c r="DA22" s="33"/>
      <c r="DB22" s="32"/>
      <c r="DC22" s="33"/>
      <c r="DD22" s="32"/>
      <c r="DE22" s="33"/>
      <c r="DF22" s="32"/>
      <c r="DG22" s="33"/>
      <c r="DH22" s="32"/>
      <c r="DI22" s="33"/>
      <c r="DJ22" s="32"/>
      <c r="DK22" s="33"/>
      <c r="DL22" s="32"/>
      <c r="DM22" s="33"/>
      <c r="DN22" s="32"/>
      <c r="DO22" s="33"/>
      <c r="DP22" s="32"/>
      <c r="DQ22" s="33"/>
      <c r="DR22" s="32"/>
      <c r="DS22" s="33"/>
      <c r="DT22" s="32"/>
      <c r="DU22" s="33"/>
      <c r="DV22" s="32"/>
      <c r="DW22" s="33"/>
      <c r="DX22" s="32"/>
      <c r="DY22" s="33"/>
      <c r="DZ22" s="32"/>
      <c r="EA22" s="33"/>
      <c r="EB22" s="32"/>
      <c r="EC22" s="33"/>
      <c r="ED22" s="32"/>
      <c r="EE22" s="33"/>
      <c r="EF22" s="32"/>
      <c r="EG22" s="33"/>
      <c r="EH22" s="32"/>
      <c r="EI22" s="33"/>
      <c r="EJ22" s="32"/>
      <c r="EK22" s="33"/>
      <c r="EL22" s="32"/>
      <c r="EM22" s="33"/>
      <c r="EN22" s="32"/>
      <c r="EO22" s="33"/>
      <c r="EP22" s="32"/>
      <c r="EQ22" s="33"/>
    </row>
    <row r="23" spans="1:163" ht="13.5" thickBot="1" x14ac:dyDescent="0.25">
      <c r="A23" s="34" t="s">
        <v>96</v>
      </c>
      <c r="B23" s="32"/>
      <c r="C23" s="33"/>
      <c r="D23" s="32"/>
      <c r="E23" s="33"/>
      <c r="F23" s="32"/>
      <c r="G23" s="33"/>
      <c r="H23" s="32"/>
      <c r="I23" s="33"/>
      <c r="J23" s="32"/>
      <c r="K23" s="33"/>
      <c r="L23" s="32"/>
      <c r="M23" s="33"/>
      <c r="N23" s="32"/>
      <c r="O23" s="33"/>
      <c r="P23" s="32"/>
      <c r="Q23" s="33"/>
      <c r="R23" s="32"/>
      <c r="S23" s="33"/>
      <c r="T23" s="32"/>
      <c r="U23" s="33"/>
      <c r="V23" s="32"/>
      <c r="W23" s="33"/>
      <c r="X23" s="32"/>
      <c r="Y23" s="33"/>
      <c r="Z23" s="32"/>
      <c r="AA23" s="33"/>
      <c r="AB23" s="32"/>
      <c r="AC23" s="33"/>
      <c r="AD23" s="32"/>
      <c r="AE23" s="33"/>
      <c r="AF23" s="32"/>
      <c r="AG23" s="33"/>
      <c r="AH23" s="32"/>
      <c r="AI23" s="33"/>
      <c r="AJ23" s="32"/>
      <c r="AK23" s="33"/>
      <c r="AL23" s="32"/>
      <c r="AM23" s="33"/>
      <c r="AN23" s="32"/>
      <c r="AO23" s="33"/>
      <c r="AP23" s="32"/>
      <c r="AQ23" s="33"/>
      <c r="AR23" s="32"/>
      <c r="AS23" s="33"/>
      <c r="AT23" s="32"/>
      <c r="AU23" s="33"/>
      <c r="AV23" s="32"/>
      <c r="AW23" s="33"/>
      <c r="AX23" s="32"/>
      <c r="AY23" s="33"/>
      <c r="AZ23" s="32"/>
      <c r="BA23" s="33"/>
      <c r="BB23" s="32"/>
      <c r="BC23" s="33"/>
      <c r="BD23" s="32"/>
      <c r="BE23" s="33"/>
      <c r="BF23" s="32"/>
      <c r="BG23" s="33"/>
      <c r="BH23" s="32"/>
      <c r="BI23" s="33"/>
      <c r="BJ23" s="32"/>
      <c r="BK23" s="33"/>
      <c r="BL23" s="32"/>
      <c r="BM23" s="33"/>
      <c r="BN23" s="32"/>
      <c r="BO23" s="33"/>
      <c r="BP23" s="32"/>
      <c r="BQ23" s="33"/>
      <c r="BR23" s="32"/>
      <c r="BS23" s="33"/>
      <c r="BT23" s="32"/>
      <c r="BU23" s="33"/>
      <c r="BV23" s="32"/>
      <c r="BW23" s="33"/>
      <c r="BX23" s="32"/>
      <c r="BY23" s="33"/>
      <c r="BZ23" s="32"/>
      <c r="CA23" s="33"/>
      <c r="CB23" s="32"/>
      <c r="CC23" s="33"/>
      <c r="CD23" s="32"/>
      <c r="CE23" s="33"/>
      <c r="CF23" s="32"/>
      <c r="CG23" s="33"/>
      <c r="CH23" s="32"/>
      <c r="CI23" s="33"/>
      <c r="CJ23" s="32"/>
      <c r="CK23" s="33"/>
      <c r="CL23" s="32"/>
      <c r="CM23" s="33"/>
      <c r="CN23" s="32"/>
      <c r="CO23" s="33"/>
      <c r="CP23" s="32"/>
      <c r="CQ23" s="33"/>
      <c r="CR23" s="32"/>
      <c r="CS23" s="33"/>
      <c r="CT23" s="32"/>
      <c r="CU23" s="33"/>
      <c r="CV23" s="32"/>
      <c r="CW23" s="33"/>
      <c r="CX23" s="32"/>
      <c r="CY23" s="33"/>
      <c r="CZ23" s="32"/>
      <c r="DA23" s="33"/>
      <c r="DB23" s="32"/>
      <c r="DC23" s="33"/>
      <c r="DD23" s="32"/>
      <c r="DE23" s="33"/>
      <c r="DF23" s="32"/>
      <c r="DG23" s="33"/>
      <c r="DH23" s="32"/>
      <c r="DI23" s="33"/>
      <c r="DJ23" s="32"/>
      <c r="DK23" s="33"/>
      <c r="DL23" s="32"/>
      <c r="DM23" s="33"/>
      <c r="DN23" s="32"/>
      <c r="DO23" s="33"/>
      <c r="DP23" s="32"/>
      <c r="DQ23" s="33"/>
      <c r="DR23" s="32"/>
      <c r="DS23" s="33"/>
      <c r="DT23" s="32"/>
      <c r="DU23" s="33"/>
      <c r="DV23" s="32"/>
      <c r="DW23" s="33"/>
      <c r="DX23" s="32"/>
      <c r="DY23" s="33"/>
      <c r="DZ23" s="32"/>
      <c r="EA23" s="33"/>
      <c r="EB23" s="32"/>
      <c r="EC23" s="33"/>
      <c r="ED23" s="32"/>
      <c r="EE23" s="33"/>
      <c r="EF23" s="32"/>
      <c r="EG23" s="33"/>
      <c r="EH23" s="32"/>
      <c r="EI23" s="33"/>
      <c r="EJ23" s="32"/>
      <c r="EK23" s="33"/>
      <c r="EL23" s="32"/>
      <c r="EM23" s="33"/>
      <c r="EN23" s="32"/>
      <c r="EO23" s="33"/>
      <c r="EP23" s="32"/>
      <c r="EQ23" s="33"/>
    </row>
    <row r="24" spans="1:163" ht="13.5" thickBot="1" x14ac:dyDescent="0.25">
      <c r="B24" s="35" t="str">
        <f>+B3</f>
        <v>30/06/2015</v>
      </c>
      <c r="C24" s="33"/>
      <c r="D24" s="35" t="str">
        <f>+D3</f>
        <v>31/07/2015</v>
      </c>
      <c r="E24" s="33"/>
      <c r="F24" s="35" t="str">
        <f>+F3</f>
        <v>31/08/2015</v>
      </c>
      <c r="G24" s="33"/>
      <c r="H24" s="35" t="str">
        <f>+H3</f>
        <v>30/09/2015</v>
      </c>
      <c r="I24" s="33"/>
      <c r="J24" s="35" t="str">
        <f>+J3</f>
        <v>31/10/2015</v>
      </c>
      <c r="K24" s="33"/>
      <c r="L24" s="35" t="str">
        <f>+L3</f>
        <v>30/11/2015</v>
      </c>
      <c r="M24" s="33"/>
      <c r="N24" s="35" t="str">
        <f>+N3</f>
        <v>31/12/2015</v>
      </c>
      <c r="O24" s="33"/>
      <c r="P24" s="35" t="str">
        <f>+P3</f>
        <v>31/01/2016</v>
      </c>
      <c r="Q24" s="33"/>
      <c r="R24" s="35" t="str">
        <f>+R3</f>
        <v>28/02/2016</v>
      </c>
      <c r="S24" s="33"/>
      <c r="T24" s="35" t="str">
        <f>+T3</f>
        <v>31/03/2016</v>
      </c>
      <c r="U24" s="33"/>
      <c r="V24" s="35" t="str">
        <f>+V3</f>
        <v>30/04/2016</v>
      </c>
      <c r="W24" s="33"/>
      <c r="X24" s="35" t="str">
        <f>+X3</f>
        <v>31/05/2016</v>
      </c>
      <c r="Y24" s="33"/>
      <c r="Z24" s="35" t="str">
        <f>+Z3</f>
        <v>30/06/2017</v>
      </c>
      <c r="AA24" s="33"/>
      <c r="AB24" s="35" t="str">
        <f>+AB3</f>
        <v>31/07/2016</v>
      </c>
      <c r="AC24" s="33"/>
      <c r="AD24" s="35" t="str">
        <f>+AD3</f>
        <v>31/08/2016</v>
      </c>
      <c r="AE24" s="33"/>
      <c r="AF24" s="35" t="str">
        <f>+AF3</f>
        <v>30/09/2016</v>
      </c>
      <c r="AG24" s="33"/>
      <c r="AH24" s="35" t="str">
        <f>+AH3</f>
        <v>31/10/2016</v>
      </c>
      <c r="AI24" s="33"/>
      <c r="AJ24" s="35" t="str">
        <f>+AJ3</f>
        <v>30/11/2016</v>
      </c>
      <c r="AK24" s="33"/>
      <c r="AL24" s="35" t="str">
        <f>+AL3</f>
        <v>31/12/2016</v>
      </c>
      <c r="AM24" s="33"/>
      <c r="AN24" s="35" t="str">
        <f>+AN3</f>
        <v>31/01/2017</v>
      </c>
      <c r="AO24" s="33"/>
      <c r="AP24" s="35" t="str">
        <f>+AP3</f>
        <v>28/02/2017</v>
      </c>
      <c r="AQ24" s="33"/>
      <c r="AR24" s="35" t="str">
        <f>+AR3</f>
        <v>31/03/2017</v>
      </c>
      <c r="AS24" s="33"/>
      <c r="AT24" s="35" t="str">
        <f>+AT3</f>
        <v>30/04/2017</v>
      </c>
      <c r="AU24" s="33"/>
      <c r="AV24" s="35" t="str">
        <f>+AV3</f>
        <v>31/05/2017</v>
      </c>
      <c r="AW24" s="33"/>
      <c r="AX24" s="35" t="str">
        <f>+AX3</f>
        <v>30/06/2017</v>
      </c>
      <c r="AY24" s="33"/>
      <c r="AZ24" s="35" t="str">
        <f>+AZ3</f>
        <v>31/7/2017</v>
      </c>
      <c r="BA24" s="33"/>
      <c r="BB24" s="35" t="str">
        <f>+BB3</f>
        <v>31/8/2017</v>
      </c>
      <c r="BC24" s="33"/>
      <c r="BD24" s="35" t="str">
        <f>+BD3</f>
        <v>30/9/2017</v>
      </c>
      <c r="BE24" s="33"/>
      <c r="BF24" s="35" t="str">
        <f>+BF3</f>
        <v>31/10/2017</v>
      </c>
      <c r="BG24" s="33"/>
      <c r="BH24" s="35" t="str">
        <f>+BH3</f>
        <v>30/11/2017</v>
      </c>
      <c r="BI24" s="33"/>
      <c r="BJ24" s="35" t="str">
        <f>+BJ3</f>
        <v>31/12/2017</v>
      </c>
      <c r="BK24" s="33"/>
      <c r="BL24" s="35" t="str">
        <f>+BL3</f>
        <v>31/01/2018</v>
      </c>
      <c r="BM24" s="33"/>
      <c r="BN24" s="35" t="str">
        <f>+BN3</f>
        <v>28/02/2018</v>
      </c>
      <c r="BO24" s="33"/>
      <c r="BP24" s="35" t="str">
        <f>+BP3</f>
        <v>31/03/2018</v>
      </c>
      <c r="BQ24" s="33"/>
      <c r="BR24" s="35" t="str">
        <f>+BR3</f>
        <v>30/04/2018</v>
      </c>
      <c r="BS24" s="33"/>
      <c r="BT24" s="35" t="str">
        <f>+BT3</f>
        <v>31/05/2018</v>
      </c>
      <c r="BU24" s="33"/>
      <c r="BV24" s="35" t="str">
        <f>+BV3</f>
        <v>30/06/2018</v>
      </c>
      <c r="BW24" s="33"/>
      <c r="BX24" s="35" t="str">
        <f>+BX3</f>
        <v>31/07/2018</v>
      </c>
      <c r="BY24" s="33"/>
      <c r="BZ24" s="35" t="str">
        <f>+BZ3</f>
        <v>31/08/2018</v>
      </c>
      <c r="CA24" s="33"/>
      <c r="CB24" s="35" t="str">
        <f>+CB3</f>
        <v>30/09/2018</v>
      </c>
      <c r="CC24" s="33"/>
      <c r="CD24" s="35" t="str">
        <f>+CD3</f>
        <v>31/10/2018</v>
      </c>
      <c r="CE24" s="33"/>
      <c r="CF24" s="35" t="str">
        <f>+CF3</f>
        <v>30/11/2018</v>
      </c>
      <c r="CG24" s="33"/>
      <c r="CH24" s="35" t="str">
        <f>+CH3</f>
        <v>31/12/2018</v>
      </c>
      <c r="CI24" s="33"/>
      <c r="CJ24" s="35" t="str">
        <f>+CJ3</f>
        <v>31/01/2019</v>
      </c>
      <c r="CK24" s="33"/>
      <c r="CL24" s="35" t="str">
        <f>+CL3</f>
        <v>28/02/2019</v>
      </c>
      <c r="CM24" s="33"/>
      <c r="CN24" s="35" t="str">
        <f>+CN3</f>
        <v>31/03/2019</v>
      </c>
      <c r="CO24" s="33"/>
      <c r="CP24" s="35" t="str">
        <f>+CP3</f>
        <v>30/04/2019</v>
      </c>
      <c r="CQ24" s="33"/>
      <c r="CR24" s="35" t="str">
        <f>+CR3</f>
        <v>31/05/2019</v>
      </c>
      <c r="CS24" s="33"/>
      <c r="CT24" s="35" t="str">
        <f>+CT3</f>
        <v>30/06/2019</v>
      </c>
      <c r="CU24" s="33"/>
      <c r="CV24" s="35" t="str">
        <f>+CV3</f>
        <v>31/07/2019</v>
      </c>
      <c r="CW24" s="33"/>
      <c r="CX24" s="35" t="str">
        <f>+CX3</f>
        <v>31/08/2019</v>
      </c>
      <c r="CY24" s="33"/>
      <c r="CZ24" s="35" t="str">
        <f>+CZ3</f>
        <v>30/09/2019</v>
      </c>
      <c r="DA24" s="33"/>
      <c r="DB24" s="35" t="str">
        <f>+DB3</f>
        <v>31/10/2019</v>
      </c>
      <c r="DC24" s="33"/>
      <c r="DD24" s="35" t="str">
        <f>+DD3</f>
        <v>30/11/2019</v>
      </c>
      <c r="DE24" s="33"/>
      <c r="DF24" s="35" t="str">
        <f>+DF3</f>
        <v>31/12/2019</v>
      </c>
      <c r="DG24" s="33"/>
      <c r="DH24" s="35" t="str">
        <f>+DH3</f>
        <v>31/01/2020</v>
      </c>
      <c r="DI24" s="33"/>
      <c r="DJ24" s="35" t="str">
        <f>+DJ3</f>
        <v>29/02/2020</v>
      </c>
      <c r="DK24" s="33"/>
      <c r="DL24" s="35" t="str">
        <f>+DL3</f>
        <v>31/03/2020</v>
      </c>
      <c r="DM24" s="33"/>
      <c r="DN24" s="35" t="str">
        <f>+DN3</f>
        <v>30/04/2020</v>
      </c>
      <c r="DO24" s="33"/>
      <c r="DP24" s="35" t="str">
        <f>+DP3</f>
        <v>31/05/2020</v>
      </c>
      <c r="DQ24" s="33"/>
      <c r="DR24" s="35" t="str">
        <f>+DR3</f>
        <v>30/06/2020</v>
      </c>
      <c r="DS24" s="33"/>
      <c r="DT24" s="35" t="str">
        <f>+DT3</f>
        <v>31/07/2020</v>
      </c>
      <c r="DU24" s="33"/>
      <c r="DV24" s="35" t="str">
        <f>+DV3</f>
        <v>31/08/2020</v>
      </c>
      <c r="DW24" s="33"/>
      <c r="DX24" s="35" t="str">
        <f>+DX3</f>
        <v>30/09/2020</v>
      </c>
      <c r="DY24" s="33"/>
      <c r="DZ24" s="35" t="str">
        <f>+DZ3</f>
        <v>31/10/2020</v>
      </c>
      <c r="EA24" s="33"/>
      <c r="EB24" s="35" t="str">
        <f>+EB3</f>
        <v>30/11/2020</v>
      </c>
      <c r="EC24" s="33"/>
      <c r="ED24" s="35" t="str">
        <f>+ED3</f>
        <v>31/12/2020</v>
      </c>
      <c r="EE24" s="33"/>
      <c r="EF24" s="35" t="str">
        <f>+EF3</f>
        <v>31/01/2021</v>
      </c>
      <c r="EG24" s="33"/>
      <c r="EH24" s="35" t="str">
        <f>+EH3</f>
        <v>28/02/2021</v>
      </c>
      <c r="EI24" s="33"/>
      <c r="EJ24" s="35" t="str">
        <f>+EJ3</f>
        <v>31/03/2021</v>
      </c>
      <c r="EK24" s="33"/>
      <c r="EL24" s="35" t="str">
        <f>+EL3</f>
        <v>30/04/2021</v>
      </c>
      <c r="EM24" s="33"/>
      <c r="EN24" s="35" t="str">
        <f>+EN3</f>
        <v>31/05/2021</v>
      </c>
      <c r="EO24" s="33"/>
      <c r="EP24" s="35" t="str">
        <f>+EP3</f>
        <v>30/06/2021</v>
      </c>
      <c r="EQ24" s="33"/>
    </row>
    <row r="25" spans="1:163" x14ac:dyDescent="0.2">
      <c r="A25" s="2" t="s">
        <v>97</v>
      </c>
      <c r="B25" s="36">
        <v>10000000</v>
      </c>
      <c r="C25" s="33"/>
      <c r="D25" s="36">
        <v>20000000</v>
      </c>
      <c r="E25" s="33"/>
      <c r="F25" s="36">
        <v>15000000</v>
      </c>
      <c r="G25" s="33"/>
      <c r="H25" s="36">
        <v>0</v>
      </c>
      <c r="I25" s="33"/>
      <c r="J25" s="36">
        <v>10000000</v>
      </c>
      <c r="K25" s="33"/>
      <c r="L25" s="36">
        <v>10000000</v>
      </c>
      <c r="M25" s="33"/>
      <c r="N25" s="36">
        <v>10000000</v>
      </c>
      <c r="O25" s="33"/>
      <c r="P25" s="36">
        <v>10000000</v>
      </c>
      <c r="Q25" s="33"/>
      <c r="R25" s="36">
        <v>5000000</v>
      </c>
      <c r="S25" s="33"/>
      <c r="T25" s="36">
        <v>20000000</v>
      </c>
      <c r="U25" s="33"/>
      <c r="V25" s="36">
        <v>15000000</v>
      </c>
      <c r="W25" s="33"/>
      <c r="X25" s="36">
        <v>20000000</v>
      </c>
      <c r="Y25" s="33"/>
      <c r="Z25" s="36">
        <v>15000000</v>
      </c>
      <c r="AA25" s="33"/>
      <c r="AB25" s="36">
        <v>15000000</v>
      </c>
      <c r="AC25" s="33"/>
      <c r="AD25" s="36">
        <v>20000000</v>
      </c>
      <c r="AE25" s="33"/>
      <c r="AF25" s="36">
        <v>15000000</v>
      </c>
      <c r="AG25" s="33"/>
      <c r="AH25" s="36">
        <v>15000000</v>
      </c>
      <c r="AI25" s="33"/>
      <c r="AJ25" s="36">
        <v>30000000</v>
      </c>
      <c r="AK25" s="33"/>
      <c r="AL25" s="36">
        <v>25000000</v>
      </c>
      <c r="AM25" s="33"/>
      <c r="AN25" s="36">
        <v>35000000</v>
      </c>
      <c r="AO25" s="33"/>
      <c r="AP25" s="36">
        <v>45000000</v>
      </c>
      <c r="AQ25" s="33"/>
      <c r="AR25" s="36">
        <v>45000000</v>
      </c>
      <c r="AS25" s="33"/>
      <c r="AT25" s="36">
        <v>55000000</v>
      </c>
      <c r="AU25" s="33"/>
      <c r="AV25" s="36">
        <v>35000000</v>
      </c>
      <c r="AW25" s="33"/>
      <c r="AX25" s="36">
        <v>15000000</v>
      </c>
      <c r="AY25" s="33"/>
      <c r="AZ25" s="36">
        <v>15000000</v>
      </c>
      <c r="BA25" s="33"/>
      <c r="BB25" s="36">
        <v>25000000</v>
      </c>
      <c r="BC25" s="33"/>
      <c r="BD25" s="36">
        <v>30000000</v>
      </c>
      <c r="BE25" s="33"/>
      <c r="BF25" s="36">
        <v>20000000</v>
      </c>
      <c r="BG25" s="33"/>
      <c r="BH25" s="36">
        <v>25000000</v>
      </c>
      <c r="BI25" s="33"/>
      <c r="BJ25" s="36">
        <v>25000000</v>
      </c>
      <c r="BK25" s="33"/>
      <c r="BL25" s="36">
        <v>25000000</v>
      </c>
      <c r="BM25" s="33"/>
      <c r="BN25" s="36">
        <v>25000000</v>
      </c>
      <c r="BO25" s="33"/>
      <c r="BP25" s="36">
        <v>15000000</v>
      </c>
      <c r="BQ25" s="33"/>
      <c r="BR25" s="36">
        <v>30000000</v>
      </c>
      <c r="BS25" s="33"/>
      <c r="BT25" s="36">
        <v>20000000</v>
      </c>
      <c r="BU25" s="33"/>
      <c r="BV25" s="36">
        <v>5000000</v>
      </c>
      <c r="BW25" s="33"/>
      <c r="BX25" s="36">
        <v>15000000</v>
      </c>
      <c r="BY25" s="33"/>
      <c r="BZ25" s="36">
        <v>10000000</v>
      </c>
      <c r="CA25" s="33"/>
      <c r="CB25" s="36">
        <v>15000000</v>
      </c>
      <c r="CC25" s="33"/>
      <c r="CD25" s="36">
        <v>5000000</v>
      </c>
      <c r="CE25" s="33"/>
      <c r="CF25" s="36">
        <v>5000000</v>
      </c>
      <c r="CG25" s="33"/>
      <c r="CH25" s="36">
        <v>5000000</v>
      </c>
      <c r="CI25" s="33"/>
      <c r="CJ25" s="36">
        <v>15000000</v>
      </c>
      <c r="CK25" s="33"/>
      <c r="CL25" s="36">
        <v>10000000</v>
      </c>
      <c r="CM25" s="33"/>
      <c r="CN25" s="36">
        <v>10000000</v>
      </c>
      <c r="CO25" s="33"/>
      <c r="CP25" s="36">
        <v>0</v>
      </c>
      <c r="CQ25" s="33"/>
      <c r="CR25" s="36">
        <v>0</v>
      </c>
      <c r="CS25" s="33"/>
      <c r="CT25" s="36">
        <v>0</v>
      </c>
      <c r="CU25" s="33"/>
      <c r="CV25" s="36">
        <v>10000000</v>
      </c>
      <c r="CW25" s="33"/>
      <c r="CX25" s="36">
        <v>10000000</v>
      </c>
      <c r="CY25" s="33"/>
      <c r="CZ25" s="36">
        <v>5000000</v>
      </c>
      <c r="DA25" s="33"/>
      <c r="DB25" s="36">
        <v>0</v>
      </c>
      <c r="DC25" s="33"/>
      <c r="DD25" s="36">
        <v>5000000</v>
      </c>
      <c r="DE25" s="33"/>
      <c r="DF25" s="36">
        <v>5000000</v>
      </c>
      <c r="DG25" s="33"/>
      <c r="DH25" s="36">
        <v>5000000</v>
      </c>
      <c r="DI25" s="33"/>
      <c r="DJ25" s="36">
        <v>5000000</v>
      </c>
      <c r="DK25" s="33"/>
      <c r="DL25" s="36">
        <v>5000000</v>
      </c>
      <c r="DM25" s="33"/>
      <c r="DN25" s="36">
        <v>0</v>
      </c>
      <c r="DO25" s="33"/>
      <c r="DP25" s="36">
        <v>0</v>
      </c>
      <c r="DQ25" s="33"/>
      <c r="DR25" s="36">
        <v>0</v>
      </c>
      <c r="DS25" s="33"/>
      <c r="DT25" s="36">
        <v>0</v>
      </c>
      <c r="DU25" s="33"/>
      <c r="DV25" s="36">
        <v>30000000</v>
      </c>
      <c r="DW25" s="33"/>
      <c r="DX25" s="36">
        <v>20000000</v>
      </c>
      <c r="DY25" s="33"/>
      <c r="DZ25" s="36">
        <v>30000000</v>
      </c>
      <c r="EA25" s="33"/>
      <c r="EB25" s="36">
        <v>30000000</v>
      </c>
      <c r="EC25" s="33"/>
      <c r="ED25" s="36">
        <v>20000000</v>
      </c>
      <c r="EE25" s="33"/>
      <c r="EF25" s="36">
        <v>20000000</v>
      </c>
      <c r="EG25" s="33"/>
      <c r="EH25" s="36">
        <v>25000000</v>
      </c>
      <c r="EI25" s="33"/>
      <c r="EJ25" s="36">
        <v>25000000</v>
      </c>
      <c r="EK25" s="33"/>
      <c r="EL25" s="36">
        <v>30000000</v>
      </c>
      <c r="EM25" s="33"/>
      <c r="EN25" s="36">
        <v>30000000</v>
      </c>
      <c r="EO25" s="33"/>
      <c r="EP25" s="36">
        <v>25000000</v>
      </c>
      <c r="EQ25" s="33"/>
    </row>
    <row r="26" spans="1:163" x14ac:dyDescent="0.2">
      <c r="A26" s="2" t="s">
        <v>98</v>
      </c>
      <c r="B26" s="36">
        <v>5000000</v>
      </c>
      <c r="C26" s="33"/>
      <c r="D26" s="36">
        <v>25000000</v>
      </c>
      <c r="E26" s="33"/>
      <c r="F26" s="36">
        <v>15000000</v>
      </c>
      <c r="G26" s="33"/>
      <c r="H26" s="36">
        <v>5000000</v>
      </c>
      <c r="I26" s="33"/>
      <c r="J26" s="36">
        <v>20000000</v>
      </c>
      <c r="K26" s="33"/>
      <c r="L26" s="36">
        <v>20000000</v>
      </c>
      <c r="M26" s="33"/>
      <c r="N26" s="36">
        <v>20000000</v>
      </c>
      <c r="O26" s="33"/>
      <c r="P26" s="36">
        <v>20000000</v>
      </c>
      <c r="Q26" s="33"/>
      <c r="R26" s="36">
        <v>20000000</v>
      </c>
      <c r="S26" s="33"/>
      <c r="T26" s="36">
        <v>35000000</v>
      </c>
      <c r="U26" s="33"/>
      <c r="V26" s="36">
        <v>30000000</v>
      </c>
      <c r="W26" s="33"/>
      <c r="X26" s="36">
        <v>50000000</v>
      </c>
      <c r="Y26" s="33"/>
      <c r="Z26" s="36">
        <v>40000000</v>
      </c>
      <c r="AA26" s="33"/>
      <c r="AB26" s="36">
        <v>40000000</v>
      </c>
      <c r="AC26" s="33"/>
      <c r="AD26" s="36">
        <v>45000000</v>
      </c>
      <c r="AE26" s="33"/>
      <c r="AF26" s="36">
        <v>30000000</v>
      </c>
      <c r="AG26" s="33"/>
      <c r="AH26" s="36">
        <v>35000000</v>
      </c>
      <c r="AI26" s="33"/>
      <c r="AJ26" s="36">
        <v>50000000</v>
      </c>
      <c r="AK26" s="33"/>
      <c r="AL26" s="36">
        <v>50000000</v>
      </c>
      <c r="AM26" s="33"/>
      <c r="AN26" s="36">
        <v>45000000</v>
      </c>
      <c r="AO26" s="33"/>
      <c r="AP26" s="36">
        <v>50000000</v>
      </c>
      <c r="AQ26" s="33"/>
      <c r="AR26" s="36">
        <v>45000000</v>
      </c>
      <c r="AS26" s="33"/>
      <c r="AT26" s="36">
        <v>50000000</v>
      </c>
      <c r="AU26" s="33"/>
      <c r="AV26" s="36">
        <v>60000000</v>
      </c>
      <c r="AW26" s="33"/>
      <c r="AX26" s="36">
        <v>40000000</v>
      </c>
      <c r="AY26" s="33"/>
      <c r="AZ26" s="36">
        <v>45000000</v>
      </c>
      <c r="BA26" s="33"/>
      <c r="BB26" s="36">
        <v>40000000</v>
      </c>
      <c r="BC26" s="33"/>
      <c r="BD26" s="36">
        <v>35000000</v>
      </c>
      <c r="BE26" s="33"/>
      <c r="BF26" s="36">
        <v>20000000</v>
      </c>
      <c r="BG26" s="33"/>
      <c r="BH26" s="36">
        <v>20000000</v>
      </c>
      <c r="BI26" s="33"/>
      <c r="BJ26" s="36">
        <v>20000000</v>
      </c>
      <c r="BK26" s="33"/>
      <c r="BL26" s="36">
        <v>35000000</v>
      </c>
      <c r="BM26" s="33"/>
      <c r="BN26" s="36">
        <v>30000000</v>
      </c>
      <c r="BO26" s="33"/>
      <c r="BP26" s="36">
        <v>20000000</v>
      </c>
      <c r="BQ26" s="33"/>
      <c r="BR26" s="36">
        <v>40000000</v>
      </c>
      <c r="BS26" s="33"/>
      <c r="BT26" s="36">
        <v>35000000</v>
      </c>
      <c r="BU26" s="33"/>
      <c r="BV26" s="36">
        <v>15000000</v>
      </c>
      <c r="BW26" s="33"/>
      <c r="BX26" s="36">
        <v>20000000</v>
      </c>
      <c r="BY26" s="33"/>
      <c r="BZ26" s="36">
        <v>15000000</v>
      </c>
      <c r="CA26" s="33"/>
      <c r="CB26" s="36">
        <v>15000000</v>
      </c>
      <c r="CC26" s="33"/>
      <c r="CD26" s="36">
        <v>10000000</v>
      </c>
      <c r="CE26" s="33"/>
      <c r="CF26" s="36">
        <v>10000000</v>
      </c>
      <c r="CG26" s="33"/>
      <c r="CH26" s="36">
        <v>10000000</v>
      </c>
      <c r="CI26" s="33"/>
      <c r="CJ26" s="36">
        <v>15000000</v>
      </c>
      <c r="CK26" s="33"/>
      <c r="CL26" s="36">
        <v>20000000</v>
      </c>
      <c r="CM26" s="33"/>
      <c r="CN26" s="36">
        <v>10000000</v>
      </c>
      <c r="CO26" s="33"/>
      <c r="CP26" s="36">
        <v>20000000</v>
      </c>
      <c r="CQ26" s="33"/>
      <c r="CR26" s="36">
        <v>15000000</v>
      </c>
      <c r="CS26" s="33"/>
      <c r="CT26" s="36">
        <v>10000000</v>
      </c>
      <c r="CU26" s="33"/>
      <c r="CV26" s="36">
        <v>25000000</v>
      </c>
      <c r="CW26" s="33"/>
      <c r="CX26" s="36">
        <v>20000000</v>
      </c>
      <c r="CY26" s="33"/>
      <c r="CZ26" s="36">
        <v>5000000</v>
      </c>
      <c r="DA26" s="33"/>
      <c r="DB26" s="36">
        <v>10000000</v>
      </c>
      <c r="DC26" s="33"/>
      <c r="DD26" s="36">
        <v>25000000</v>
      </c>
      <c r="DE26" s="33"/>
      <c r="DF26" s="36">
        <v>25000000</v>
      </c>
      <c r="DG26" s="33"/>
      <c r="DH26" s="36">
        <v>35000000</v>
      </c>
      <c r="DI26" s="33"/>
      <c r="DJ26" s="36">
        <v>35000000</v>
      </c>
      <c r="DK26" s="33"/>
      <c r="DL26" s="36">
        <v>25000000</v>
      </c>
      <c r="DM26" s="33"/>
      <c r="DN26" s="36">
        <v>25000000</v>
      </c>
      <c r="DO26" s="33"/>
      <c r="DP26" s="36">
        <v>10000000</v>
      </c>
      <c r="DQ26" s="33"/>
      <c r="DR26" s="36">
        <v>5000000</v>
      </c>
      <c r="DS26" s="33"/>
      <c r="DT26" s="36">
        <v>20000000</v>
      </c>
      <c r="DU26" s="33"/>
      <c r="DV26" s="36">
        <v>30000000</v>
      </c>
      <c r="DW26" s="33"/>
      <c r="DX26" s="36">
        <v>15000000</v>
      </c>
      <c r="DY26" s="33"/>
      <c r="DZ26" s="36">
        <v>20000000</v>
      </c>
      <c r="EA26" s="33"/>
      <c r="EB26" s="36">
        <v>25000000</v>
      </c>
      <c r="EC26" s="33"/>
      <c r="ED26" s="36">
        <v>45000000</v>
      </c>
      <c r="EE26" s="33"/>
      <c r="EF26" s="36">
        <v>55000000</v>
      </c>
      <c r="EG26" s="33"/>
      <c r="EH26" s="36">
        <v>55000000</v>
      </c>
      <c r="EI26" s="33"/>
      <c r="EJ26" s="36">
        <v>50000000</v>
      </c>
      <c r="EK26" s="33"/>
      <c r="EL26" s="36">
        <v>55000000</v>
      </c>
      <c r="EM26" s="33"/>
      <c r="EN26" s="36">
        <v>50000000</v>
      </c>
      <c r="EO26" s="33"/>
      <c r="EP26" s="36">
        <v>45000000</v>
      </c>
      <c r="EQ26" s="33"/>
    </row>
    <row r="27" spans="1:163" x14ac:dyDescent="0.2">
      <c r="A27" s="2" t="s">
        <v>99</v>
      </c>
      <c r="B27" s="36">
        <v>0</v>
      </c>
      <c r="C27" s="33"/>
      <c r="D27" s="36">
        <v>5000000</v>
      </c>
      <c r="E27" s="33"/>
      <c r="F27" s="36">
        <v>5000000</v>
      </c>
      <c r="G27" s="33"/>
      <c r="H27" s="36">
        <v>0</v>
      </c>
      <c r="I27" s="33"/>
      <c r="J27" s="36">
        <v>0</v>
      </c>
      <c r="K27" s="33"/>
      <c r="L27" s="36">
        <v>0</v>
      </c>
      <c r="M27" s="33"/>
      <c r="N27" s="36">
        <v>0</v>
      </c>
      <c r="O27" s="33"/>
      <c r="P27" s="36">
        <v>0</v>
      </c>
      <c r="Q27" s="33"/>
      <c r="R27" s="36">
        <v>0</v>
      </c>
      <c r="S27" s="33"/>
      <c r="T27" s="36">
        <v>0</v>
      </c>
      <c r="U27" s="33"/>
      <c r="V27" s="36">
        <v>0</v>
      </c>
      <c r="W27" s="33"/>
      <c r="X27" s="36">
        <v>0</v>
      </c>
      <c r="Y27" s="33"/>
      <c r="Z27" s="36">
        <v>0</v>
      </c>
      <c r="AA27" s="33"/>
      <c r="AB27" s="36">
        <v>0</v>
      </c>
      <c r="AC27" s="33"/>
      <c r="AD27" s="36">
        <v>0</v>
      </c>
      <c r="AE27" s="33"/>
      <c r="AF27" s="36">
        <v>0</v>
      </c>
      <c r="AG27" s="33"/>
      <c r="AH27" s="36">
        <v>0</v>
      </c>
      <c r="AI27" s="33"/>
      <c r="AJ27" s="36">
        <v>0</v>
      </c>
      <c r="AK27" s="33"/>
      <c r="AL27" s="36">
        <v>0</v>
      </c>
      <c r="AM27" s="33"/>
      <c r="AN27" s="36">
        <v>0</v>
      </c>
      <c r="AO27" s="33"/>
      <c r="AP27" s="36">
        <v>0</v>
      </c>
      <c r="AQ27" s="33"/>
      <c r="AR27" s="36">
        <v>0</v>
      </c>
      <c r="AS27" s="33"/>
      <c r="AT27" s="36">
        <v>0</v>
      </c>
      <c r="AU27" s="33"/>
      <c r="AV27" s="36">
        <v>0</v>
      </c>
      <c r="AW27" s="33"/>
      <c r="AX27" s="36">
        <v>0</v>
      </c>
      <c r="AY27" s="33"/>
      <c r="AZ27" s="36">
        <v>5000000</v>
      </c>
      <c r="BA27" s="33"/>
      <c r="BB27" s="36">
        <v>10000000</v>
      </c>
      <c r="BC27" s="33"/>
      <c r="BD27" s="36">
        <v>5000000</v>
      </c>
      <c r="BE27" s="33"/>
      <c r="BF27" s="36">
        <v>5000000</v>
      </c>
      <c r="BG27" s="33"/>
      <c r="BH27" s="36">
        <v>15000000</v>
      </c>
      <c r="BI27" s="33"/>
      <c r="BJ27" s="36">
        <v>15000000</v>
      </c>
      <c r="BK27" s="33"/>
      <c r="BL27" s="36">
        <v>20000000</v>
      </c>
      <c r="BM27" s="33"/>
      <c r="BN27" s="36">
        <v>20000000</v>
      </c>
      <c r="BO27" s="33"/>
      <c r="BP27" s="36">
        <v>15000000</v>
      </c>
      <c r="BQ27" s="33"/>
      <c r="BR27" s="36">
        <v>25000000</v>
      </c>
      <c r="BS27" s="33"/>
      <c r="BT27" s="36">
        <v>20000000</v>
      </c>
      <c r="BU27" s="33"/>
      <c r="BV27" s="36">
        <v>10000000</v>
      </c>
      <c r="BW27" s="33"/>
      <c r="BX27" s="36">
        <v>5000000</v>
      </c>
      <c r="BY27" s="33"/>
      <c r="BZ27" s="36">
        <v>5000000</v>
      </c>
      <c r="CA27" s="33"/>
      <c r="CB27" s="36">
        <v>0</v>
      </c>
      <c r="CC27" s="33"/>
      <c r="CD27" s="36">
        <v>0</v>
      </c>
      <c r="CE27" s="33"/>
      <c r="CF27" s="36">
        <v>0</v>
      </c>
      <c r="CG27" s="33"/>
      <c r="CH27" s="36">
        <v>0</v>
      </c>
      <c r="CI27" s="33"/>
      <c r="CJ27" s="36">
        <v>0</v>
      </c>
      <c r="CK27" s="33"/>
      <c r="CL27" s="36">
        <v>0</v>
      </c>
      <c r="CM27" s="33"/>
      <c r="CN27" s="36">
        <v>5000000</v>
      </c>
      <c r="CO27" s="33"/>
      <c r="CP27" s="36">
        <v>10000000</v>
      </c>
      <c r="CQ27" s="33"/>
      <c r="CR27" s="36">
        <v>10000000</v>
      </c>
      <c r="CS27" s="33"/>
      <c r="CT27" s="36">
        <v>0</v>
      </c>
      <c r="CU27" s="33"/>
      <c r="CV27" s="36">
        <v>0</v>
      </c>
      <c r="CW27" s="33"/>
      <c r="CX27" s="36">
        <v>0</v>
      </c>
      <c r="CY27" s="33"/>
      <c r="CZ27" s="36">
        <v>0</v>
      </c>
      <c r="DA27" s="33"/>
      <c r="DB27" s="36">
        <v>0</v>
      </c>
      <c r="DC27" s="33"/>
      <c r="DD27" s="36">
        <v>10000000</v>
      </c>
      <c r="DE27" s="33"/>
      <c r="DF27" s="36">
        <v>10000000</v>
      </c>
      <c r="DG27" s="33"/>
      <c r="DH27" s="36">
        <v>15000000</v>
      </c>
      <c r="DI27" s="33"/>
      <c r="DJ27" s="36">
        <v>20000000</v>
      </c>
      <c r="DK27" s="33"/>
      <c r="DL27" s="36">
        <v>15000000</v>
      </c>
      <c r="DM27" s="33"/>
      <c r="DN27" s="36">
        <v>5000000</v>
      </c>
      <c r="DO27" s="33"/>
      <c r="DP27" s="36">
        <v>5000000</v>
      </c>
      <c r="DQ27" s="33"/>
      <c r="DR27" s="36">
        <v>0</v>
      </c>
      <c r="DS27" s="33"/>
      <c r="DT27" s="36">
        <v>35000000</v>
      </c>
      <c r="DU27" s="33"/>
      <c r="DV27" s="36">
        <v>15000000</v>
      </c>
      <c r="DW27" s="33"/>
      <c r="DX27" s="36">
        <v>15000000</v>
      </c>
      <c r="DY27" s="33"/>
      <c r="DZ27" s="36">
        <v>20000000</v>
      </c>
      <c r="EA27" s="33"/>
      <c r="EB27" s="36">
        <v>20000000</v>
      </c>
      <c r="EC27" s="33"/>
      <c r="ED27" s="36">
        <v>25000000</v>
      </c>
      <c r="EE27" s="33"/>
      <c r="EF27" s="36">
        <v>15000000</v>
      </c>
      <c r="EG27" s="33"/>
      <c r="EH27" s="36">
        <v>10000000</v>
      </c>
      <c r="EI27" s="33"/>
      <c r="EJ27" s="36">
        <v>10000000</v>
      </c>
      <c r="EK27" s="33"/>
      <c r="EL27" s="36">
        <v>5000000</v>
      </c>
      <c r="EM27" s="33"/>
      <c r="EN27" s="36">
        <v>10000000</v>
      </c>
      <c r="EO27" s="33"/>
      <c r="EP27" s="36">
        <v>10000000</v>
      </c>
      <c r="EQ27" s="33"/>
    </row>
    <row r="28" spans="1:163" x14ac:dyDescent="0.2">
      <c r="A28" s="2" t="s">
        <v>100</v>
      </c>
      <c r="B28" s="36">
        <v>5000000</v>
      </c>
      <c r="C28" s="33"/>
      <c r="D28" s="36">
        <v>20000000</v>
      </c>
      <c r="E28" s="33"/>
      <c r="F28" s="36">
        <v>20000000</v>
      </c>
      <c r="G28" s="33"/>
      <c r="H28" s="36">
        <v>0</v>
      </c>
      <c r="I28" s="33"/>
      <c r="J28" s="36">
        <v>10000000</v>
      </c>
      <c r="K28" s="33"/>
      <c r="L28" s="36">
        <v>10000000</v>
      </c>
      <c r="M28" s="33"/>
      <c r="N28" s="36">
        <v>10000000</v>
      </c>
      <c r="O28" s="33"/>
      <c r="P28" s="36">
        <v>10000000</v>
      </c>
      <c r="Q28" s="33"/>
      <c r="R28" s="36">
        <v>5000000</v>
      </c>
      <c r="S28" s="33"/>
      <c r="T28" s="36">
        <v>0</v>
      </c>
      <c r="U28" s="33"/>
      <c r="V28" s="36">
        <v>0</v>
      </c>
      <c r="W28" s="33"/>
      <c r="X28" s="36">
        <v>20000000</v>
      </c>
      <c r="Y28" s="33"/>
      <c r="Z28" s="36">
        <v>30000000</v>
      </c>
      <c r="AA28" s="33"/>
      <c r="AB28" s="36">
        <v>25000000</v>
      </c>
      <c r="AC28" s="33"/>
      <c r="AD28" s="36">
        <v>25000000</v>
      </c>
      <c r="AE28" s="33"/>
      <c r="AF28" s="36">
        <v>10000000</v>
      </c>
      <c r="AG28" s="33"/>
      <c r="AH28" s="36">
        <v>25000000</v>
      </c>
      <c r="AI28" s="33"/>
      <c r="AJ28" s="36">
        <v>35000000</v>
      </c>
      <c r="AK28" s="33"/>
      <c r="AL28" s="36">
        <v>30000000</v>
      </c>
      <c r="AM28" s="33"/>
      <c r="AN28" s="36">
        <v>30000000</v>
      </c>
      <c r="AO28" s="33"/>
      <c r="AP28" s="36">
        <v>40000000</v>
      </c>
      <c r="AQ28" s="33"/>
      <c r="AR28" s="36">
        <v>35000000</v>
      </c>
      <c r="AS28" s="33"/>
      <c r="AT28" s="36">
        <v>30000000</v>
      </c>
      <c r="AU28" s="33"/>
      <c r="AV28" s="36">
        <v>40000000</v>
      </c>
      <c r="AW28" s="33"/>
      <c r="AX28" s="36">
        <v>30000000</v>
      </c>
      <c r="AY28" s="33"/>
      <c r="AZ28" s="36">
        <v>30000000</v>
      </c>
      <c r="BA28" s="33"/>
      <c r="BB28" s="36">
        <v>30000000</v>
      </c>
      <c r="BC28" s="33"/>
      <c r="BD28" s="36">
        <v>25000000</v>
      </c>
      <c r="BE28" s="33"/>
      <c r="BF28" s="36">
        <v>15000000</v>
      </c>
      <c r="BG28" s="33"/>
      <c r="BH28" s="36">
        <v>20000000</v>
      </c>
      <c r="BI28" s="33"/>
      <c r="BJ28" s="36">
        <v>20000000</v>
      </c>
      <c r="BK28" s="33"/>
      <c r="BL28" s="36">
        <v>25000000</v>
      </c>
      <c r="BM28" s="33"/>
      <c r="BN28" s="36">
        <v>20000000</v>
      </c>
      <c r="BO28" s="33"/>
      <c r="BP28" s="36">
        <v>15000000</v>
      </c>
      <c r="BQ28" s="33"/>
      <c r="BR28" s="36">
        <v>35000000</v>
      </c>
      <c r="BS28" s="33"/>
      <c r="BT28" s="36">
        <v>30000000</v>
      </c>
      <c r="BU28" s="33"/>
      <c r="BV28" s="36">
        <v>10000000</v>
      </c>
      <c r="BW28" s="33"/>
      <c r="BX28" s="36">
        <v>20000000</v>
      </c>
      <c r="BY28" s="33"/>
      <c r="BZ28" s="36">
        <v>15000000</v>
      </c>
      <c r="CA28" s="33"/>
      <c r="CB28" s="36">
        <v>10000000</v>
      </c>
      <c r="CC28" s="33"/>
      <c r="CD28" s="36">
        <v>5000000</v>
      </c>
      <c r="CE28" s="33"/>
      <c r="CF28" s="36">
        <v>10000000</v>
      </c>
      <c r="CG28" s="33"/>
      <c r="CH28" s="36">
        <v>10000000</v>
      </c>
      <c r="CI28" s="33"/>
      <c r="CJ28" s="36">
        <v>10000000</v>
      </c>
      <c r="CK28" s="33"/>
      <c r="CL28" s="36">
        <v>15000000</v>
      </c>
      <c r="CM28" s="33"/>
      <c r="CN28" s="36">
        <v>15000000</v>
      </c>
      <c r="CO28" s="33"/>
      <c r="CP28" s="36">
        <v>20000000</v>
      </c>
      <c r="CQ28" s="33"/>
      <c r="CR28" s="36">
        <v>10000000</v>
      </c>
      <c r="CS28" s="33"/>
      <c r="CT28" s="36">
        <v>5000000</v>
      </c>
      <c r="CU28" s="33"/>
      <c r="CV28" s="36">
        <v>15000000</v>
      </c>
      <c r="CW28" s="33"/>
      <c r="CX28" s="36">
        <v>5000000</v>
      </c>
      <c r="CY28" s="33"/>
      <c r="CZ28" s="36">
        <v>0</v>
      </c>
      <c r="DA28" s="33"/>
      <c r="DB28" s="36">
        <v>10000000</v>
      </c>
      <c r="DC28" s="33"/>
      <c r="DD28" s="36">
        <v>25000000</v>
      </c>
      <c r="DE28" s="33"/>
      <c r="DF28" s="36">
        <v>25000000</v>
      </c>
      <c r="DG28" s="33"/>
      <c r="DH28" s="36">
        <v>25000000</v>
      </c>
      <c r="DI28" s="33"/>
      <c r="DJ28" s="36">
        <v>35000000</v>
      </c>
      <c r="DK28" s="33"/>
      <c r="DL28" s="36">
        <v>20000000</v>
      </c>
      <c r="DM28" s="33"/>
      <c r="DN28" s="36">
        <v>15000000</v>
      </c>
      <c r="DO28" s="33"/>
      <c r="DP28" s="36">
        <v>15000000</v>
      </c>
      <c r="DQ28" s="33"/>
      <c r="DR28" s="36">
        <v>10000000</v>
      </c>
      <c r="DS28" s="33"/>
      <c r="DT28" s="36">
        <v>10000000</v>
      </c>
      <c r="DU28" s="33"/>
      <c r="DV28" s="36">
        <v>45000000</v>
      </c>
      <c r="DW28" s="33"/>
      <c r="DX28" s="36">
        <v>30000000</v>
      </c>
      <c r="DY28" s="33"/>
      <c r="DZ28" s="36">
        <v>40000000</v>
      </c>
      <c r="EA28" s="33"/>
      <c r="EB28" s="36">
        <v>45000000</v>
      </c>
      <c r="EC28" s="33"/>
      <c r="ED28" s="36">
        <v>60000000</v>
      </c>
      <c r="EE28" s="33"/>
      <c r="EF28" s="36">
        <v>60000000</v>
      </c>
      <c r="EG28" s="33"/>
      <c r="EH28" s="36">
        <v>55000000</v>
      </c>
      <c r="EI28" s="33"/>
      <c r="EJ28" s="36">
        <v>45000000</v>
      </c>
      <c r="EK28" s="33"/>
      <c r="EL28" s="36">
        <v>35000000</v>
      </c>
      <c r="EM28" s="33"/>
      <c r="EN28" s="36">
        <v>30000000</v>
      </c>
      <c r="EO28" s="33"/>
      <c r="EP28" s="36">
        <v>20000000</v>
      </c>
      <c r="EQ28" s="33"/>
    </row>
    <row r="29" spans="1:163" x14ac:dyDescent="0.2">
      <c r="A29" s="2" t="s">
        <v>101</v>
      </c>
      <c r="B29" s="36">
        <v>10000000</v>
      </c>
      <c r="C29" s="33"/>
      <c r="D29" s="36">
        <v>30000000</v>
      </c>
      <c r="E29" s="33"/>
      <c r="F29" s="36">
        <v>10000000</v>
      </c>
      <c r="G29" s="33"/>
      <c r="H29" s="36">
        <v>5000000</v>
      </c>
      <c r="I29" s="33"/>
      <c r="J29" s="36">
        <v>15000000</v>
      </c>
      <c r="K29" s="33"/>
      <c r="L29" s="36">
        <v>15000000</v>
      </c>
      <c r="M29" s="33"/>
      <c r="N29" s="36">
        <v>15000000</v>
      </c>
      <c r="O29" s="33"/>
      <c r="P29" s="36">
        <v>30000000</v>
      </c>
      <c r="Q29" s="33"/>
      <c r="R29" s="36">
        <v>30000000</v>
      </c>
      <c r="S29" s="33"/>
      <c r="T29" s="36">
        <v>25000000</v>
      </c>
      <c r="U29" s="33"/>
      <c r="V29" s="36">
        <v>25000000</v>
      </c>
      <c r="W29" s="33"/>
      <c r="X29" s="36">
        <v>30000000</v>
      </c>
      <c r="Y29" s="33"/>
      <c r="Z29" s="36">
        <v>5000000</v>
      </c>
      <c r="AA29" s="33"/>
      <c r="AB29" s="36">
        <v>30000000</v>
      </c>
      <c r="AC29" s="33"/>
      <c r="AD29" s="36">
        <v>30000000</v>
      </c>
      <c r="AE29" s="33"/>
      <c r="AF29" s="36">
        <v>15000000</v>
      </c>
      <c r="AG29" s="33"/>
      <c r="AH29" s="36">
        <v>25000000</v>
      </c>
      <c r="AI29" s="33"/>
      <c r="AJ29" s="36">
        <v>40000000</v>
      </c>
      <c r="AK29" s="33"/>
      <c r="AL29" s="36">
        <v>35000000</v>
      </c>
      <c r="AM29" s="33"/>
      <c r="AN29" s="36">
        <v>40000000</v>
      </c>
      <c r="AO29" s="33"/>
      <c r="AP29" s="36">
        <v>30000000</v>
      </c>
      <c r="AQ29" s="33"/>
      <c r="AR29" s="36">
        <v>30000000</v>
      </c>
      <c r="AS29" s="33"/>
      <c r="AT29" s="36">
        <v>20000000</v>
      </c>
      <c r="AU29" s="33"/>
      <c r="AV29" s="36">
        <v>15000000</v>
      </c>
      <c r="AW29" s="33"/>
      <c r="AX29" s="36">
        <v>5000000</v>
      </c>
      <c r="AY29" s="33"/>
      <c r="AZ29" s="36">
        <v>25000000</v>
      </c>
      <c r="BA29" s="33"/>
      <c r="BB29" s="36">
        <v>25000000</v>
      </c>
      <c r="BC29" s="33"/>
      <c r="BD29" s="36">
        <v>25000000</v>
      </c>
      <c r="BE29" s="33"/>
      <c r="BF29" s="36">
        <v>20000000</v>
      </c>
      <c r="BG29" s="33"/>
      <c r="BH29" s="36">
        <v>25000000</v>
      </c>
      <c r="BI29" s="33"/>
      <c r="BJ29" s="36">
        <v>25000000</v>
      </c>
      <c r="BK29" s="33"/>
      <c r="BL29" s="36">
        <v>30000000</v>
      </c>
      <c r="BM29" s="33"/>
      <c r="BN29" s="36">
        <v>20000000</v>
      </c>
      <c r="BO29" s="33"/>
      <c r="BP29" s="36">
        <v>15000000</v>
      </c>
      <c r="BQ29" s="33"/>
      <c r="BR29" s="36">
        <v>10000000</v>
      </c>
      <c r="BS29" s="33"/>
      <c r="BT29" s="36">
        <v>5000000</v>
      </c>
      <c r="BU29" s="33"/>
      <c r="BV29" s="36">
        <v>5000000</v>
      </c>
      <c r="BW29" s="33"/>
      <c r="BX29" s="36">
        <v>15000000</v>
      </c>
      <c r="BY29" s="33"/>
      <c r="BZ29" s="36">
        <v>10000000</v>
      </c>
      <c r="CA29" s="33"/>
      <c r="CB29" s="36">
        <v>5000000</v>
      </c>
      <c r="CC29" s="33"/>
      <c r="CD29" s="36">
        <v>5000000</v>
      </c>
      <c r="CE29" s="33"/>
      <c r="CF29" s="36">
        <v>0</v>
      </c>
      <c r="CG29" s="33"/>
      <c r="CH29" s="36">
        <v>0</v>
      </c>
      <c r="CI29" s="33"/>
      <c r="CJ29" s="36">
        <v>0</v>
      </c>
      <c r="CK29" s="33"/>
      <c r="CL29" s="36">
        <v>0</v>
      </c>
      <c r="CM29" s="33"/>
      <c r="CN29" s="36">
        <v>0</v>
      </c>
      <c r="CO29" s="33"/>
      <c r="CP29" s="36">
        <v>0</v>
      </c>
      <c r="CQ29" s="33"/>
      <c r="CR29" s="36">
        <v>0</v>
      </c>
      <c r="CS29" s="33"/>
      <c r="CT29" s="36">
        <v>0</v>
      </c>
      <c r="CU29" s="33"/>
      <c r="CV29" s="36">
        <v>0</v>
      </c>
      <c r="CW29" s="33"/>
      <c r="CX29" s="36">
        <v>0</v>
      </c>
      <c r="CY29" s="33"/>
      <c r="CZ29" s="36">
        <v>0</v>
      </c>
      <c r="DA29" s="33"/>
      <c r="DB29" s="36">
        <v>0</v>
      </c>
      <c r="DC29" s="33"/>
      <c r="DD29" s="36">
        <v>0</v>
      </c>
      <c r="DE29" s="33"/>
      <c r="DF29" s="36">
        <v>0</v>
      </c>
      <c r="DG29" s="33"/>
      <c r="DH29" s="36">
        <v>5000000</v>
      </c>
      <c r="DI29" s="33"/>
      <c r="DJ29" s="36">
        <v>5000000</v>
      </c>
      <c r="DK29" s="33"/>
      <c r="DL29" s="36">
        <v>5000000</v>
      </c>
      <c r="DM29" s="33"/>
      <c r="DN29" s="36">
        <v>5000000</v>
      </c>
      <c r="DO29" s="33"/>
      <c r="DP29" s="36">
        <v>0</v>
      </c>
      <c r="DQ29" s="33"/>
      <c r="DR29" s="36">
        <v>0</v>
      </c>
      <c r="DS29" s="33"/>
      <c r="DT29" s="36">
        <v>30000000</v>
      </c>
      <c r="DU29" s="33"/>
      <c r="DV29" s="36">
        <v>0</v>
      </c>
      <c r="DW29" s="33"/>
      <c r="DX29" s="36">
        <v>0</v>
      </c>
      <c r="DY29" s="33"/>
      <c r="DZ29" s="36">
        <v>0</v>
      </c>
      <c r="EA29" s="33"/>
      <c r="EB29" s="36">
        <v>5000000</v>
      </c>
      <c r="EC29" s="33"/>
      <c r="ED29" s="36">
        <v>5000000</v>
      </c>
      <c r="EE29" s="33"/>
      <c r="EF29" s="36">
        <v>5000000</v>
      </c>
      <c r="EG29" s="33"/>
      <c r="EH29" s="36">
        <v>5000000</v>
      </c>
      <c r="EI29" s="33"/>
      <c r="EJ29" s="36">
        <v>5000000</v>
      </c>
      <c r="EK29" s="33"/>
      <c r="EL29" s="36">
        <v>5000000</v>
      </c>
      <c r="EM29" s="33"/>
      <c r="EN29" s="36">
        <v>0</v>
      </c>
      <c r="EO29" s="33"/>
      <c r="EP29" s="36">
        <v>0</v>
      </c>
      <c r="EQ29" s="33"/>
    </row>
    <row r="30" spans="1:163" x14ac:dyDescent="0.2">
      <c r="A30" s="2" t="s">
        <v>102</v>
      </c>
      <c r="B30" s="37">
        <f>SUM(B25:B29)</f>
        <v>30000000</v>
      </c>
      <c r="C30" s="33"/>
      <c r="D30" s="37">
        <f>SUM(D25:D29)</f>
        <v>100000000</v>
      </c>
      <c r="E30" s="33"/>
      <c r="F30" s="37">
        <f>SUM(F25:F29)</f>
        <v>65000000</v>
      </c>
      <c r="G30" s="33"/>
      <c r="H30" s="37">
        <f>SUM(H25:H29)</f>
        <v>10000000</v>
      </c>
      <c r="I30" s="33"/>
      <c r="J30" s="37">
        <f>SUM(J25:J29)</f>
        <v>55000000</v>
      </c>
      <c r="K30" s="33"/>
      <c r="L30" s="37">
        <f>SUM(L25:L29)</f>
        <v>55000000</v>
      </c>
      <c r="M30" s="33"/>
      <c r="N30" s="37">
        <f>SUM(N25:N29)</f>
        <v>55000000</v>
      </c>
      <c r="O30" s="33"/>
      <c r="P30" s="37">
        <f>SUM(P25:P29)</f>
        <v>70000000</v>
      </c>
      <c r="Q30" s="33"/>
      <c r="R30" s="37">
        <f>SUM(R25:R29)</f>
        <v>60000000</v>
      </c>
      <c r="S30" s="33"/>
      <c r="T30" s="37">
        <f>SUM(T25:T29)</f>
        <v>80000000</v>
      </c>
      <c r="U30" s="33"/>
      <c r="V30" s="37">
        <f>SUM(V25:V29)</f>
        <v>70000000</v>
      </c>
      <c r="W30" s="33"/>
      <c r="X30" s="37">
        <f>SUM(X25:X29)</f>
        <v>120000000</v>
      </c>
      <c r="Y30" s="33"/>
      <c r="Z30" s="37">
        <f>SUM(Z25:Z29)</f>
        <v>90000000</v>
      </c>
      <c r="AA30" s="33"/>
      <c r="AB30" s="37">
        <f>SUM(AB25:AB29)</f>
        <v>110000000</v>
      </c>
      <c r="AC30" s="33"/>
      <c r="AD30" s="37">
        <f>SUM(AD25:AD29)</f>
        <v>120000000</v>
      </c>
      <c r="AE30" s="33"/>
      <c r="AF30" s="37">
        <f>SUM(AF25:AF29)</f>
        <v>70000000</v>
      </c>
      <c r="AG30" s="33"/>
      <c r="AH30" s="37">
        <f>SUM(AH25:AH29)</f>
        <v>100000000</v>
      </c>
      <c r="AI30" s="33"/>
      <c r="AJ30" s="37">
        <f>SUM(AJ25:AJ29)</f>
        <v>155000000</v>
      </c>
      <c r="AK30" s="33"/>
      <c r="AL30" s="37">
        <f>SUM(AL25:AL29)</f>
        <v>140000000</v>
      </c>
      <c r="AM30" s="33"/>
      <c r="AN30" s="37">
        <f>SUM(AN25:AN29)</f>
        <v>150000000</v>
      </c>
      <c r="AO30" s="33"/>
      <c r="AP30" s="37">
        <f>SUM(AP25:AP29)</f>
        <v>165000000</v>
      </c>
      <c r="AQ30" s="33"/>
      <c r="AR30" s="37">
        <f>SUM(AR25:AR29)</f>
        <v>155000000</v>
      </c>
      <c r="AS30" s="33"/>
      <c r="AT30" s="37">
        <f>SUM(AT25:AT29)</f>
        <v>155000000</v>
      </c>
      <c r="AU30" s="33"/>
      <c r="AV30" s="37">
        <f>SUM(AV25:AV29)</f>
        <v>150000000</v>
      </c>
      <c r="AW30" s="33"/>
      <c r="AX30" s="37">
        <f>SUM(AX25:AX29)</f>
        <v>90000000</v>
      </c>
      <c r="AY30" s="33"/>
      <c r="AZ30" s="37">
        <f>SUM(AZ25:AZ29)</f>
        <v>120000000</v>
      </c>
      <c r="BA30" s="33"/>
      <c r="BB30" s="37">
        <f>SUM(BB25:BB29)</f>
        <v>130000000</v>
      </c>
      <c r="BC30" s="33"/>
      <c r="BD30" s="37">
        <f>SUM(BD25:BD29)</f>
        <v>120000000</v>
      </c>
      <c r="BE30" s="33"/>
      <c r="BF30" s="37">
        <f>SUM(BF25:BF29)</f>
        <v>80000000</v>
      </c>
      <c r="BG30" s="33"/>
      <c r="BH30" s="37">
        <f>SUM(BH25:BH29)</f>
        <v>105000000</v>
      </c>
      <c r="BI30" s="33"/>
      <c r="BJ30" s="37">
        <f>SUM(BJ25:BJ29)</f>
        <v>105000000</v>
      </c>
      <c r="BK30" s="33"/>
      <c r="BL30" s="37">
        <f>SUM(BL25:BL29)</f>
        <v>135000000</v>
      </c>
      <c r="BM30" s="33"/>
      <c r="BN30" s="37">
        <f>SUM(BN25:BN29)</f>
        <v>115000000</v>
      </c>
      <c r="BO30" s="33"/>
      <c r="BP30" s="37">
        <f>SUM(BP25:BP29)</f>
        <v>80000000</v>
      </c>
      <c r="BQ30" s="33"/>
      <c r="BR30" s="37">
        <f>SUM(BR25:BR29)</f>
        <v>140000000</v>
      </c>
      <c r="BS30" s="33"/>
      <c r="BT30" s="37">
        <f>SUM(BT25:BT29)</f>
        <v>110000000</v>
      </c>
      <c r="BU30" s="33"/>
      <c r="BV30" s="37">
        <f>SUM(BV25:BV29)</f>
        <v>45000000</v>
      </c>
      <c r="BW30" s="33"/>
      <c r="BX30" s="37">
        <f>SUM(BX25:BX29)</f>
        <v>75000000</v>
      </c>
      <c r="BY30" s="33"/>
      <c r="BZ30" s="37">
        <f>SUM(BZ25:BZ29)</f>
        <v>55000000</v>
      </c>
      <c r="CA30" s="33"/>
      <c r="CB30" s="37">
        <f>SUM(CB25:CB29)</f>
        <v>45000000</v>
      </c>
      <c r="CC30" s="33"/>
      <c r="CD30" s="37">
        <f>SUM(CD25:CD29)</f>
        <v>25000000</v>
      </c>
      <c r="CE30" s="33"/>
      <c r="CF30" s="37">
        <f>SUM(CF25:CF29)</f>
        <v>25000000</v>
      </c>
      <c r="CG30" s="33"/>
      <c r="CH30" s="37">
        <f>SUM(CH25:CH29)</f>
        <v>25000000</v>
      </c>
      <c r="CI30" s="33"/>
      <c r="CJ30" s="37">
        <f>SUM(CJ25:CJ29)</f>
        <v>40000000</v>
      </c>
      <c r="CK30" s="33"/>
      <c r="CL30" s="37">
        <f>SUM(CL25:CL29)</f>
        <v>45000000</v>
      </c>
      <c r="CM30" s="33"/>
      <c r="CN30" s="37">
        <f>SUM(CN25:CN29)</f>
        <v>40000000</v>
      </c>
      <c r="CO30" s="33"/>
      <c r="CP30" s="37">
        <f>SUM(CP25:CP29)</f>
        <v>50000000</v>
      </c>
      <c r="CQ30" s="33"/>
      <c r="CR30" s="37">
        <f>SUM(CR25:CR29)</f>
        <v>35000000</v>
      </c>
      <c r="CS30" s="33"/>
      <c r="CT30" s="37">
        <f>SUM(CT25:CT29)</f>
        <v>15000000</v>
      </c>
      <c r="CU30" s="33"/>
      <c r="CV30" s="37">
        <f>SUM(CV25:CV29)</f>
        <v>50000000</v>
      </c>
      <c r="CW30" s="33"/>
      <c r="CX30" s="37">
        <f>SUM(CX25:CX29)</f>
        <v>35000000</v>
      </c>
      <c r="CY30" s="33"/>
      <c r="CZ30" s="37">
        <f>SUM(CZ25:CZ29)</f>
        <v>10000000</v>
      </c>
      <c r="DA30" s="33"/>
      <c r="DB30" s="37">
        <f>SUM(DB25:DB29)</f>
        <v>20000000</v>
      </c>
      <c r="DC30" s="33"/>
      <c r="DD30" s="37">
        <f>SUM(DD25:DD29)</f>
        <v>65000000</v>
      </c>
      <c r="DE30" s="33"/>
      <c r="DF30" s="37">
        <f>SUM(DF25:DF29)</f>
        <v>65000000</v>
      </c>
      <c r="DG30" s="33"/>
      <c r="DH30" s="37">
        <f>SUM(DH25:DH29)</f>
        <v>85000000</v>
      </c>
      <c r="DI30" s="33"/>
      <c r="DJ30" s="37">
        <f>SUM(DJ25:DJ29)</f>
        <v>100000000</v>
      </c>
      <c r="DK30" s="33"/>
      <c r="DL30" s="37">
        <f>SUM(DL25:DL29)</f>
        <v>70000000</v>
      </c>
      <c r="DM30" s="33"/>
      <c r="DN30" s="37">
        <f>SUM(DN25:DN29)</f>
        <v>50000000</v>
      </c>
      <c r="DO30" s="33"/>
      <c r="DP30" s="37">
        <f>SUM(DP25:DP29)</f>
        <v>30000000</v>
      </c>
      <c r="DQ30" s="33"/>
      <c r="DR30" s="37">
        <f>SUM(DR25:DR29)</f>
        <v>15000000</v>
      </c>
      <c r="DS30" s="33"/>
      <c r="DT30" s="37">
        <f>SUM(DT25:DT29)</f>
        <v>95000000</v>
      </c>
      <c r="DU30" s="33"/>
      <c r="DV30" s="37">
        <f>SUM(DV25:DV29)</f>
        <v>120000000</v>
      </c>
      <c r="DW30" s="33"/>
      <c r="DX30" s="37">
        <f>SUM(DX25:DX29)</f>
        <v>80000000</v>
      </c>
      <c r="DY30" s="33"/>
      <c r="DZ30" s="37">
        <f>SUM(DZ25:DZ29)</f>
        <v>110000000</v>
      </c>
      <c r="EA30" s="33"/>
      <c r="EB30" s="37">
        <f>SUM(EB25:EB29)</f>
        <v>125000000</v>
      </c>
      <c r="EC30" s="33"/>
      <c r="ED30" s="37">
        <f>SUM(ED25:ED29)</f>
        <v>155000000</v>
      </c>
      <c r="EE30" s="33"/>
      <c r="EF30" s="37">
        <f>SUM(EF25:EF29)</f>
        <v>155000000</v>
      </c>
      <c r="EG30" s="33"/>
      <c r="EH30" s="37">
        <f>SUM(EH25:EH29)</f>
        <v>150000000</v>
      </c>
      <c r="EI30" s="33"/>
      <c r="EJ30" s="37">
        <f>SUM(EJ25:EJ29)</f>
        <v>135000000</v>
      </c>
      <c r="EK30" s="33"/>
      <c r="EL30" s="37">
        <f>SUM(EL25:EL29)</f>
        <v>130000000</v>
      </c>
      <c r="EM30" s="33"/>
      <c r="EN30" s="37">
        <f>SUM(EN25:EN29)</f>
        <v>120000000</v>
      </c>
      <c r="EO30" s="33"/>
      <c r="EP30" s="37">
        <f>SUM(EP25:EP29)</f>
        <v>100000000</v>
      </c>
      <c r="EQ30" s="33"/>
    </row>
    <row r="31" spans="1:163" x14ac:dyDescent="0.2">
      <c r="B31" s="38"/>
      <c r="C31" s="33"/>
      <c r="D31" s="38"/>
      <c r="E31" s="33"/>
      <c r="F31" s="38"/>
      <c r="G31" s="33"/>
      <c r="H31" s="38"/>
      <c r="I31" s="33"/>
      <c r="J31" s="38"/>
      <c r="K31" s="33"/>
      <c r="L31" s="38"/>
      <c r="M31" s="33"/>
      <c r="N31" s="38"/>
      <c r="O31" s="33"/>
      <c r="P31" s="38"/>
      <c r="Q31" s="33"/>
      <c r="R31" s="38"/>
      <c r="S31" s="33"/>
      <c r="T31" s="38"/>
      <c r="U31" s="33"/>
      <c r="V31" s="38"/>
      <c r="W31" s="33"/>
      <c r="X31" s="38"/>
      <c r="Y31" s="33"/>
      <c r="Z31" s="38"/>
      <c r="AA31" s="33"/>
      <c r="AB31" s="38"/>
      <c r="AC31" s="33"/>
      <c r="AD31" s="38"/>
      <c r="AE31" s="33"/>
      <c r="AF31" s="38"/>
      <c r="AG31" s="33"/>
      <c r="AH31" s="38"/>
      <c r="AI31" s="33"/>
      <c r="AJ31" s="38"/>
      <c r="AK31" s="33"/>
      <c r="AL31" s="38"/>
      <c r="AM31" s="33"/>
      <c r="AN31" s="38"/>
      <c r="AO31" s="33"/>
      <c r="AP31" s="38"/>
      <c r="AQ31" s="33"/>
      <c r="AR31" s="38"/>
      <c r="AS31" s="33"/>
      <c r="AT31" s="38"/>
      <c r="AU31" s="33"/>
      <c r="AV31" s="38"/>
      <c r="AW31" s="33"/>
      <c r="AX31" s="38"/>
      <c r="AY31" s="33"/>
      <c r="AZ31" s="38"/>
      <c r="BA31" s="33"/>
      <c r="BB31" s="38"/>
      <c r="BC31" s="33"/>
      <c r="BD31" s="38"/>
      <c r="BE31" s="33"/>
      <c r="BF31" s="38"/>
      <c r="BG31" s="33"/>
      <c r="BH31" s="38"/>
      <c r="BI31" s="33"/>
      <c r="BJ31" s="38"/>
      <c r="BK31" s="33"/>
      <c r="BL31" s="38"/>
      <c r="BM31" s="33"/>
      <c r="BN31" s="38"/>
      <c r="BO31" s="33"/>
      <c r="BP31" s="38"/>
      <c r="BQ31" s="33"/>
      <c r="BR31" s="38"/>
      <c r="BS31" s="33"/>
      <c r="BT31" s="38"/>
      <c r="BU31" s="33"/>
      <c r="BV31" s="38"/>
      <c r="BW31" s="33"/>
      <c r="BX31" s="38"/>
      <c r="BY31" s="33"/>
      <c r="BZ31" s="38"/>
      <c r="CA31" s="33"/>
      <c r="CB31" s="38"/>
      <c r="CC31" s="33"/>
      <c r="CD31" s="38"/>
      <c r="CE31" s="33"/>
      <c r="CF31" s="38"/>
      <c r="CG31" s="33"/>
      <c r="CH31" s="38"/>
      <c r="CI31" s="33"/>
      <c r="CJ31" s="38"/>
      <c r="CK31" s="33"/>
      <c r="CL31" s="38"/>
      <c r="CM31" s="33"/>
      <c r="CN31" s="38"/>
      <c r="CO31" s="33"/>
      <c r="CP31" s="38"/>
      <c r="CQ31" s="33"/>
      <c r="CR31" s="38"/>
      <c r="CS31" s="33"/>
      <c r="CT31" s="38"/>
      <c r="CU31" s="33"/>
      <c r="CV31" s="38"/>
      <c r="CW31" s="33"/>
      <c r="CX31" s="38"/>
      <c r="CY31" s="33"/>
      <c r="CZ31" s="38"/>
      <c r="DA31" s="33"/>
      <c r="DB31" s="38"/>
      <c r="DC31" s="33"/>
      <c r="DD31" s="38"/>
      <c r="DE31" s="33"/>
      <c r="DF31" s="38"/>
      <c r="DG31" s="33"/>
      <c r="DH31" s="38"/>
      <c r="DI31" s="33"/>
      <c r="DJ31" s="38"/>
      <c r="DK31" s="33"/>
      <c r="DL31" s="38"/>
      <c r="DM31" s="33"/>
      <c r="DN31" s="38"/>
      <c r="DO31" s="33"/>
      <c r="DP31" s="38"/>
      <c r="DQ31" s="33"/>
      <c r="DR31" s="38"/>
      <c r="DS31" s="33"/>
      <c r="DT31" s="38"/>
      <c r="DU31" s="33"/>
      <c r="DV31" s="38"/>
      <c r="DW31" s="33"/>
      <c r="DX31" s="38"/>
      <c r="DY31" s="33"/>
      <c r="DZ31" s="38"/>
      <c r="EA31" s="33"/>
      <c r="EB31" s="38"/>
      <c r="EC31" s="33"/>
      <c r="ED31" s="38"/>
      <c r="EE31" s="33"/>
      <c r="EF31" s="38"/>
      <c r="EG31" s="33"/>
      <c r="EH31" s="38"/>
      <c r="EI31" s="33"/>
      <c r="EJ31" s="38"/>
      <c r="EK31" s="33"/>
      <c r="EL31" s="38"/>
      <c r="EM31" s="33"/>
      <c r="EN31" s="38"/>
      <c r="EO31" s="33"/>
      <c r="EP31" s="38"/>
      <c r="EQ31" s="33"/>
    </row>
    <row r="32" spans="1:163" x14ac:dyDescent="0.2">
      <c r="A32" s="2" t="s">
        <v>103</v>
      </c>
      <c r="B32" s="39">
        <v>98503891.950000003</v>
      </c>
      <c r="C32" s="33"/>
      <c r="D32" s="39">
        <v>65942865.600000001</v>
      </c>
      <c r="E32" s="33"/>
      <c r="F32" s="39">
        <v>89500858.599999994</v>
      </c>
      <c r="G32" s="33"/>
      <c r="H32" s="39">
        <v>102586683.42</v>
      </c>
      <c r="I32" s="33"/>
      <c r="J32" s="39">
        <v>67135401.010000005</v>
      </c>
      <c r="K32" s="33"/>
      <c r="L32" s="39">
        <v>93178454.980000004</v>
      </c>
      <c r="M32" s="33"/>
      <c r="N32" s="39">
        <v>82243432.870000005</v>
      </c>
      <c r="O32" s="33"/>
      <c r="P32" s="39">
        <v>81842077.859999999</v>
      </c>
      <c r="Q32" s="33"/>
      <c r="R32" s="39">
        <v>82239710.129999995</v>
      </c>
      <c r="S32" s="33"/>
      <c r="T32" s="39">
        <v>66907316.119999997</v>
      </c>
      <c r="U32" s="33"/>
      <c r="V32" s="39">
        <v>66330893.840000004</v>
      </c>
      <c r="W32" s="33"/>
      <c r="X32" s="39">
        <v>72514617.900000006</v>
      </c>
      <c r="Y32" s="33"/>
      <c r="Z32" s="39">
        <v>92546325</v>
      </c>
      <c r="AA32" s="33"/>
      <c r="AB32" s="39">
        <v>78672142.140000001</v>
      </c>
      <c r="AC32" s="33"/>
      <c r="AD32" s="39">
        <v>81251628.799999997</v>
      </c>
      <c r="AE32" s="33"/>
      <c r="AF32" s="39">
        <v>101071837.61</v>
      </c>
      <c r="AG32" s="33"/>
      <c r="AH32" s="39">
        <v>86852352.579999998</v>
      </c>
      <c r="AI32" s="33"/>
      <c r="AJ32" s="39">
        <v>34468160.520000003</v>
      </c>
      <c r="AK32" s="33"/>
      <c r="AL32" s="39">
        <v>73524384.590000004</v>
      </c>
      <c r="AM32" s="33"/>
      <c r="AN32" s="39">
        <v>72900107.219999999</v>
      </c>
      <c r="AO32" s="33"/>
      <c r="AP32" s="39">
        <v>51237702.43</v>
      </c>
      <c r="AQ32" s="33"/>
      <c r="AR32" s="39">
        <v>73560152.099999994</v>
      </c>
      <c r="AS32" s="33"/>
      <c r="AT32" s="39">
        <v>70576795.469999999</v>
      </c>
      <c r="AU32" s="33"/>
      <c r="AV32" s="39">
        <v>74837738.299999997</v>
      </c>
      <c r="AW32" s="33"/>
      <c r="AX32" s="39">
        <v>72748097.739999995</v>
      </c>
      <c r="AY32" s="33"/>
      <c r="AZ32" s="39">
        <v>87385415.390000001</v>
      </c>
      <c r="BA32" s="33"/>
      <c r="BB32" s="39">
        <v>80086008.310000002</v>
      </c>
      <c r="BC32" s="33"/>
      <c r="BD32" s="39">
        <v>52004933.509999998</v>
      </c>
      <c r="BE32" s="33"/>
      <c r="BF32" s="39">
        <v>93026885.980000004</v>
      </c>
      <c r="BG32" s="33"/>
      <c r="BH32" s="39">
        <v>49829632.340000004</v>
      </c>
      <c r="BI32" s="33"/>
      <c r="BJ32" s="39">
        <v>85040842.859999999</v>
      </c>
      <c r="BK32" s="33"/>
      <c r="BL32" s="39">
        <v>64260894.859999999</v>
      </c>
      <c r="BM32" s="33"/>
      <c r="BN32" s="39">
        <v>77183477.049999997</v>
      </c>
      <c r="BO32" s="33"/>
      <c r="BP32" s="39">
        <f>71086587.71+70000000</f>
        <v>141086587.70999998</v>
      </c>
      <c r="BQ32" s="33"/>
      <c r="BR32" s="39">
        <v>76619612.129999995</v>
      </c>
      <c r="BS32" s="33"/>
      <c r="BT32" s="39">
        <f>16785463.91+70000000</f>
        <v>86785463.909999996</v>
      </c>
      <c r="BU32" s="33"/>
      <c r="BV32" s="39">
        <v>84930108.280000001</v>
      </c>
      <c r="BW32" s="33"/>
      <c r="BX32" s="39">
        <v>89012240.189999998</v>
      </c>
      <c r="BY32" s="33"/>
      <c r="BZ32" s="39">
        <v>106429038.42</v>
      </c>
      <c r="CA32" s="33"/>
      <c r="CB32" s="39">
        <v>81801185.370000362</v>
      </c>
      <c r="CC32" s="33"/>
      <c r="CD32" s="39">
        <v>108541759.91</v>
      </c>
      <c r="CE32" s="33"/>
      <c r="CF32" s="39">
        <v>88001410.320000023</v>
      </c>
      <c r="CG32" s="33"/>
      <c r="CH32" s="39">
        <v>106829284.59999999</v>
      </c>
      <c r="CI32" s="33"/>
      <c r="CJ32" s="39">
        <v>104291563.17</v>
      </c>
      <c r="CK32" s="33"/>
      <c r="CL32" s="39">
        <v>102133408.14</v>
      </c>
      <c r="CM32" s="33"/>
      <c r="CN32" s="39">
        <v>89839954.799999997</v>
      </c>
      <c r="CO32" s="33"/>
      <c r="CP32" s="39">
        <v>96348998.049999997</v>
      </c>
      <c r="CQ32" s="33"/>
      <c r="CR32" s="39">
        <v>106013816.56999999</v>
      </c>
      <c r="CS32" s="33"/>
      <c r="CT32" s="39">
        <v>83483374.760000005</v>
      </c>
      <c r="CU32" s="33"/>
      <c r="CV32" s="39">
        <v>102923228.73999999</v>
      </c>
      <c r="CW32" s="33"/>
      <c r="CX32" s="39">
        <v>109950015.83</v>
      </c>
      <c r="CY32" s="33"/>
      <c r="CZ32" s="39">
        <v>112025456.90000001</v>
      </c>
      <c r="DA32" s="33"/>
      <c r="DB32" s="39">
        <v>115770918.12100001</v>
      </c>
      <c r="DC32" s="33"/>
      <c r="DD32" s="39">
        <v>76730912.189999998</v>
      </c>
      <c r="DE32" s="33"/>
      <c r="DF32" s="39">
        <v>103880022.39</v>
      </c>
      <c r="DG32" s="33"/>
      <c r="DH32" s="39">
        <v>85878240.219999999</v>
      </c>
      <c r="DI32" s="33"/>
      <c r="DJ32" s="39">
        <v>83210952.890000209</v>
      </c>
      <c r="DK32" s="33"/>
      <c r="DL32" s="39">
        <v>119732297.58</v>
      </c>
      <c r="DM32" s="33"/>
      <c r="DN32" s="39">
        <v>133377793.62000033</v>
      </c>
      <c r="DO32" s="33"/>
      <c r="DP32" s="39">
        <v>157763978.18000001</v>
      </c>
      <c r="DQ32" s="33"/>
      <c r="DR32" s="39">
        <v>145423759.31999999</v>
      </c>
      <c r="DS32" s="33"/>
      <c r="DT32" s="39">
        <v>123845325.63</v>
      </c>
      <c r="DU32" s="33"/>
      <c r="DV32" s="39">
        <v>125895079.56000033</v>
      </c>
      <c r="DW32" s="33"/>
      <c r="DX32" s="39">
        <v>106879750.20000026</v>
      </c>
      <c r="DY32" s="33"/>
      <c r="DZ32" s="39">
        <v>96009998.219999999</v>
      </c>
      <c r="EA32" s="33"/>
      <c r="EB32" s="39">
        <v>76223739.739999995</v>
      </c>
      <c r="EC32" s="33"/>
      <c r="ED32" s="39">
        <v>86802017.400000006</v>
      </c>
      <c r="EE32" s="33"/>
      <c r="EF32" s="39">
        <v>91062614.010000199</v>
      </c>
      <c r="EG32" s="33"/>
      <c r="EH32" s="39">
        <v>84181437.150000006</v>
      </c>
      <c r="EI32" s="33"/>
      <c r="EJ32" s="39">
        <v>114200055.43000026</v>
      </c>
      <c r="EK32" s="33"/>
      <c r="EL32" s="39">
        <v>100620024.90000001</v>
      </c>
      <c r="EM32" s="33"/>
      <c r="EN32" s="39">
        <v>95788683.980000243</v>
      </c>
      <c r="EO32" s="33"/>
      <c r="EP32" s="39">
        <v>74118838.080000311</v>
      </c>
      <c r="EQ32" s="33"/>
    </row>
    <row r="33" spans="1:147" x14ac:dyDescent="0.2">
      <c r="A33" s="2" t="s">
        <v>104</v>
      </c>
      <c r="B33" s="39">
        <v>30325</v>
      </c>
      <c r="C33" s="33"/>
      <c r="D33" s="39">
        <v>30325</v>
      </c>
      <c r="E33" s="33"/>
      <c r="F33" s="39">
        <v>30325</v>
      </c>
      <c r="G33" s="33"/>
      <c r="H33" s="39">
        <v>30325</v>
      </c>
      <c r="I33" s="33"/>
      <c r="J33" s="39">
        <v>30325</v>
      </c>
      <c r="K33" s="33"/>
      <c r="L33" s="39">
        <v>30485</v>
      </c>
      <c r="M33" s="33"/>
      <c r="N33" s="39">
        <v>30485</v>
      </c>
      <c r="O33" s="33"/>
      <c r="P33" s="39">
        <v>32485</v>
      </c>
      <c r="Q33" s="33"/>
      <c r="R33" s="39">
        <v>32485</v>
      </c>
      <c r="S33" s="33"/>
      <c r="T33" s="39">
        <v>32485</v>
      </c>
      <c r="U33" s="33"/>
      <c r="V33" s="39">
        <v>32325</v>
      </c>
      <c r="W33" s="33"/>
      <c r="X33" s="39">
        <v>32325</v>
      </c>
      <c r="Y33" s="33"/>
      <c r="Z33" s="39">
        <v>31825</v>
      </c>
      <c r="AA33" s="33"/>
      <c r="AB33" s="39">
        <v>31825</v>
      </c>
      <c r="AC33" s="33"/>
      <c r="AD33" s="39">
        <v>31825</v>
      </c>
      <c r="AE33" s="33"/>
      <c r="AF33" s="39">
        <v>31825</v>
      </c>
      <c r="AG33" s="33"/>
      <c r="AH33" s="39">
        <v>31825</v>
      </c>
      <c r="AI33" s="33"/>
      <c r="AJ33" s="39">
        <v>31925</v>
      </c>
      <c r="AK33" s="33"/>
      <c r="AL33" s="39">
        <v>31985</v>
      </c>
      <c r="AM33" s="33"/>
      <c r="AN33" s="39">
        <v>31985</v>
      </c>
      <c r="AO33" s="33"/>
      <c r="AP33" s="39">
        <v>31985</v>
      </c>
      <c r="AQ33" s="33"/>
      <c r="AR33" s="39">
        <v>31985</v>
      </c>
      <c r="AS33" s="33"/>
      <c r="AT33" s="39">
        <v>31825</v>
      </c>
      <c r="AU33" s="33"/>
      <c r="AV33" s="39">
        <v>31825</v>
      </c>
      <c r="AW33" s="33"/>
      <c r="AX33" s="39">
        <v>31825</v>
      </c>
      <c r="AY33" s="33"/>
      <c r="AZ33" s="39">
        <v>31825</v>
      </c>
      <c r="BA33" s="33"/>
      <c r="BB33" s="39">
        <v>31825</v>
      </c>
      <c r="BC33" s="33"/>
      <c r="BD33" s="39">
        <v>31825</v>
      </c>
      <c r="BE33" s="33"/>
      <c r="BF33" s="39">
        <v>31825</v>
      </c>
      <c r="BG33" s="33"/>
      <c r="BH33" s="39">
        <v>31825</v>
      </c>
      <c r="BI33" s="33"/>
      <c r="BJ33" s="39">
        <v>31825</v>
      </c>
      <c r="BK33" s="33"/>
      <c r="BL33" s="39">
        <v>31825</v>
      </c>
      <c r="BM33" s="33"/>
      <c r="BN33" s="39">
        <v>31825</v>
      </c>
      <c r="BO33" s="33"/>
      <c r="BP33" s="39">
        <v>31825</v>
      </c>
      <c r="BQ33" s="33"/>
      <c r="BR33" s="39">
        <v>31825</v>
      </c>
      <c r="BS33" s="33"/>
      <c r="BT33" s="39">
        <v>31825</v>
      </c>
      <c r="BU33" s="33"/>
      <c r="BV33" s="39">
        <v>31825</v>
      </c>
      <c r="BW33" s="33"/>
      <c r="BX33" s="39">
        <v>31825</v>
      </c>
      <c r="BY33" s="33"/>
      <c r="BZ33" s="39">
        <v>13811</v>
      </c>
      <c r="CA33" s="33"/>
      <c r="CB33" s="39">
        <v>13811</v>
      </c>
      <c r="CC33" s="33"/>
      <c r="CD33" s="39">
        <v>13811</v>
      </c>
      <c r="CE33" s="33"/>
      <c r="CF33" s="39">
        <v>13811</v>
      </c>
      <c r="CG33" s="33"/>
      <c r="CH33" s="39">
        <v>13811</v>
      </c>
      <c r="CI33" s="33"/>
      <c r="CJ33" s="39">
        <v>13811</v>
      </c>
      <c r="CK33" s="33"/>
      <c r="CL33" s="39">
        <v>13811</v>
      </c>
      <c r="CM33" s="33"/>
      <c r="CN33" s="39">
        <v>13811</v>
      </c>
      <c r="CO33" s="33"/>
      <c r="CP33" s="39">
        <v>13811</v>
      </c>
      <c r="CQ33" s="33"/>
      <c r="CR33" s="39">
        <v>13811</v>
      </c>
      <c r="CS33" s="33"/>
      <c r="CT33" s="39">
        <v>13811</v>
      </c>
      <c r="CU33" s="33"/>
      <c r="CV33" s="39">
        <v>13811</v>
      </c>
      <c r="CW33" s="33"/>
      <c r="CX33" s="39">
        <v>13811</v>
      </c>
      <c r="CY33" s="33"/>
      <c r="CZ33" s="39">
        <v>13175</v>
      </c>
      <c r="DA33" s="33"/>
      <c r="DB33" s="39">
        <v>13175</v>
      </c>
      <c r="DC33" s="33"/>
      <c r="DD33" s="39">
        <v>13175</v>
      </c>
      <c r="DE33" s="33"/>
      <c r="DF33" s="39">
        <v>13175</v>
      </c>
      <c r="DG33" s="33"/>
      <c r="DH33" s="39">
        <v>13175</v>
      </c>
      <c r="DI33" s="33"/>
      <c r="DJ33" s="39">
        <v>13175</v>
      </c>
      <c r="DK33" s="33"/>
      <c r="DL33" s="39">
        <v>13175</v>
      </c>
      <c r="DM33" s="33"/>
      <c r="DN33" s="39">
        <v>13175</v>
      </c>
      <c r="DO33" s="33"/>
      <c r="DP33" s="39">
        <v>13175</v>
      </c>
      <c r="DQ33" s="33"/>
      <c r="DR33" s="39">
        <v>13175</v>
      </c>
      <c r="DS33" s="33"/>
      <c r="DT33" s="39">
        <v>13175</v>
      </c>
      <c r="DU33" s="33"/>
      <c r="DV33" s="39">
        <v>13175</v>
      </c>
      <c r="DW33" s="33"/>
      <c r="DX33" s="39">
        <v>13175</v>
      </c>
      <c r="DY33" s="33"/>
      <c r="DZ33" s="39">
        <v>13175</v>
      </c>
      <c r="EA33" s="33"/>
      <c r="EB33" s="39">
        <v>13175</v>
      </c>
      <c r="EC33" s="33"/>
      <c r="ED33" s="39">
        <v>13175</v>
      </c>
      <c r="EE33" s="33"/>
      <c r="EF33" s="39">
        <v>13175</v>
      </c>
      <c r="EG33" s="33"/>
      <c r="EH33" s="39">
        <v>13175</v>
      </c>
      <c r="EI33" s="33"/>
      <c r="EJ33" s="39">
        <v>13175</v>
      </c>
      <c r="EK33" s="33"/>
      <c r="EL33" s="39">
        <v>13175</v>
      </c>
      <c r="EM33" s="33"/>
      <c r="EN33" s="39">
        <v>13175</v>
      </c>
      <c r="EO33" s="33"/>
      <c r="EP33" s="39">
        <v>13175</v>
      </c>
      <c r="EQ33" s="33"/>
    </row>
    <row r="34" spans="1:147" ht="13.5" thickBot="1" x14ac:dyDescent="0.25">
      <c r="B34" s="40">
        <f>SUM(B30:B33)</f>
        <v>128534216.95</v>
      </c>
      <c r="C34" s="33"/>
      <c r="D34" s="40">
        <f>SUM(D30:D33)</f>
        <v>165973190.59999999</v>
      </c>
      <c r="E34" s="33"/>
      <c r="F34" s="40">
        <f>SUM(F30:F33)</f>
        <v>154531183.59999999</v>
      </c>
      <c r="G34" s="33"/>
      <c r="H34" s="40">
        <f>SUM(H30:H33)</f>
        <v>112617008.42</v>
      </c>
      <c r="I34" s="33"/>
      <c r="J34" s="40">
        <f>SUM(J30:J33)</f>
        <v>122165726.01000001</v>
      </c>
      <c r="K34" s="33"/>
      <c r="L34" s="40">
        <f>SUM(L30:L33)</f>
        <v>148208939.98000002</v>
      </c>
      <c r="M34" s="33"/>
      <c r="N34" s="40">
        <f>SUM(N30:N33)</f>
        <v>137273917.87</v>
      </c>
      <c r="O34" s="33"/>
      <c r="P34" s="40">
        <f>SUM(P30:P33)</f>
        <v>151874562.86000001</v>
      </c>
      <c r="Q34" s="33"/>
      <c r="R34" s="40">
        <f>SUM(R30:R33)</f>
        <v>142272195.13</v>
      </c>
      <c r="S34" s="33"/>
      <c r="T34" s="40">
        <f>SUM(T30:T33)</f>
        <v>146939801.12</v>
      </c>
      <c r="U34" s="33"/>
      <c r="V34" s="40">
        <f>SUM(V30:V33)</f>
        <v>136363218.84</v>
      </c>
      <c r="W34" s="33"/>
      <c r="X34" s="40">
        <f>SUM(X30:X33)</f>
        <v>192546942.90000001</v>
      </c>
      <c r="Y34" s="33"/>
      <c r="Z34" s="40">
        <f>SUM(Z30:Z33)</f>
        <v>182578150</v>
      </c>
      <c r="AA34" s="33"/>
      <c r="AB34" s="40">
        <f>SUM(AB30:AB33)</f>
        <v>188703967.13999999</v>
      </c>
      <c r="AC34" s="33"/>
      <c r="AD34" s="40">
        <f>SUM(AD30:AD33)</f>
        <v>201283453.80000001</v>
      </c>
      <c r="AE34" s="33"/>
      <c r="AF34" s="40">
        <f>SUM(AF30:AF33)</f>
        <v>171103662.61000001</v>
      </c>
      <c r="AG34" s="33"/>
      <c r="AH34" s="40">
        <f>SUM(AH30:AH33)</f>
        <v>186884177.57999998</v>
      </c>
      <c r="AI34" s="33"/>
      <c r="AJ34" s="40">
        <f>SUM(AJ30:AJ33)</f>
        <v>189500085.52000001</v>
      </c>
      <c r="AK34" s="33"/>
      <c r="AL34" s="40">
        <f>SUM(AL30:AL33)</f>
        <v>213556369.59</v>
      </c>
      <c r="AM34" s="33"/>
      <c r="AN34" s="40">
        <f>SUM(AN30:AN33)</f>
        <v>222932092.22</v>
      </c>
      <c r="AO34" s="33"/>
      <c r="AP34" s="40">
        <f>SUM(AP30:AP33)</f>
        <v>216269687.43000001</v>
      </c>
      <c r="AQ34" s="33"/>
      <c r="AR34" s="40">
        <f>SUM(AR30:AR33)</f>
        <v>228592137.09999999</v>
      </c>
      <c r="AS34" s="33"/>
      <c r="AT34" s="40">
        <f>SUM(AT30:AT33)</f>
        <v>225608620.47</v>
      </c>
      <c r="AU34" s="33"/>
      <c r="AV34" s="40">
        <f>SUM(AV30:AV33)</f>
        <v>224869563.30000001</v>
      </c>
      <c r="AW34" s="33"/>
      <c r="AX34" s="40">
        <f>SUM(AX30:AX33)</f>
        <v>162779922.74000001</v>
      </c>
      <c r="AY34" s="33"/>
      <c r="AZ34" s="40">
        <f>SUM(AZ30:AZ33)</f>
        <v>207417240.38999999</v>
      </c>
      <c r="BA34" s="33"/>
      <c r="BB34" s="40">
        <f>SUM(BB30:BB33)</f>
        <v>210117833.31</v>
      </c>
      <c r="BC34" s="33"/>
      <c r="BD34" s="40">
        <f>SUM(BD30:BD33)</f>
        <v>172036758.50999999</v>
      </c>
      <c r="BE34" s="33"/>
      <c r="BF34" s="40">
        <f>SUM(BF30:BF33)</f>
        <v>173058710.98000002</v>
      </c>
      <c r="BG34" s="33"/>
      <c r="BH34" s="40">
        <f>SUM(BH30:BH33)</f>
        <v>154861457.34</v>
      </c>
      <c r="BI34" s="33"/>
      <c r="BJ34" s="40">
        <f>SUM(BJ30:BJ33)</f>
        <v>190072667.86000001</v>
      </c>
      <c r="BK34" s="33"/>
      <c r="BL34" s="40">
        <f>SUM(BL30:BL33)</f>
        <v>199292719.86000001</v>
      </c>
      <c r="BM34" s="33"/>
      <c r="BN34" s="40">
        <f>SUM(BN30:BN33)</f>
        <v>192215302.05000001</v>
      </c>
      <c r="BO34" s="33"/>
      <c r="BP34" s="40">
        <f>SUM(BP30:BP33)</f>
        <v>221118412.70999998</v>
      </c>
      <c r="BQ34" s="33"/>
      <c r="BR34" s="40">
        <f>SUM(BR30:BR33)</f>
        <v>216651437.13</v>
      </c>
      <c r="BS34" s="33"/>
      <c r="BT34" s="40">
        <f>SUM(BT30:BT33)</f>
        <v>196817288.91</v>
      </c>
      <c r="BU34" s="33"/>
      <c r="BV34" s="40">
        <f>SUM(BV30:BV33)</f>
        <v>129961933.28</v>
      </c>
      <c r="BW34" s="33"/>
      <c r="BX34" s="40">
        <f>SUM(BX30:BX33)</f>
        <v>164044065.19</v>
      </c>
      <c r="BY34" s="33"/>
      <c r="BZ34" s="40">
        <f>SUM(BZ30:BZ33)</f>
        <v>161442849.42000002</v>
      </c>
      <c r="CA34" s="33"/>
      <c r="CB34" s="40">
        <f>SUM(CB30:CB33)</f>
        <v>126814996.37000036</v>
      </c>
      <c r="CC34" s="33"/>
      <c r="CD34" s="40">
        <f>SUM(CD30:CD33)</f>
        <v>133555570.91</v>
      </c>
      <c r="CE34" s="33"/>
      <c r="CF34" s="40">
        <f>SUM(CF30:CF33)</f>
        <v>113015221.32000002</v>
      </c>
      <c r="CG34" s="33"/>
      <c r="CH34" s="40">
        <f>SUM(CH30:CH33)</f>
        <v>131843095.59999999</v>
      </c>
      <c r="CI34" s="33"/>
      <c r="CJ34" s="40">
        <f>SUM(CJ30:CJ33)</f>
        <v>144305374.17000002</v>
      </c>
      <c r="CK34" s="33"/>
      <c r="CL34" s="40">
        <f>SUM(CL30:CL33)</f>
        <v>147147219.13999999</v>
      </c>
      <c r="CM34" s="33"/>
      <c r="CN34" s="40">
        <f>SUM(CN30:CN33)</f>
        <v>129853765.8</v>
      </c>
      <c r="CO34" s="33"/>
      <c r="CP34" s="40">
        <f>SUM(CP30:CP33)</f>
        <v>146362809.05000001</v>
      </c>
      <c r="CQ34" s="33"/>
      <c r="CR34" s="40">
        <f>SUM(CR30:CR33)</f>
        <v>141027627.56999999</v>
      </c>
      <c r="CS34" s="33"/>
      <c r="CT34" s="40">
        <f>SUM(CT30:CT33)</f>
        <v>98497185.760000005</v>
      </c>
      <c r="CU34" s="33"/>
      <c r="CV34" s="40">
        <f>SUM(CV30:CV33)</f>
        <v>152937039.74000001</v>
      </c>
      <c r="CW34" s="33"/>
      <c r="CX34" s="40">
        <f>SUM(CX30:CX33)</f>
        <v>144963826.82999998</v>
      </c>
      <c r="CY34" s="33"/>
      <c r="CZ34" s="40">
        <f>SUM(CZ30:CZ33)</f>
        <v>122038631.90000001</v>
      </c>
      <c r="DA34" s="33"/>
      <c r="DB34" s="40">
        <f>SUM(DB30:DB33)</f>
        <v>135784093.12099999</v>
      </c>
      <c r="DC34" s="33"/>
      <c r="DD34" s="40">
        <f>SUM(DD30:DD33)</f>
        <v>141744087.19</v>
      </c>
      <c r="DE34" s="33"/>
      <c r="DF34" s="40">
        <f>SUM(DF30:DF33)</f>
        <v>168893197.38999999</v>
      </c>
      <c r="DG34" s="33"/>
      <c r="DH34" s="40">
        <f>SUM(DH30:DH33)</f>
        <v>170891415.22</v>
      </c>
      <c r="DI34" s="33"/>
      <c r="DJ34" s="40">
        <f>SUM(DJ30:DJ33)</f>
        <v>183224127.89000022</v>
      </c>
      <c r="DK34" s="33"/>
      <c r="DL34" s="40">
        <f>SUM(DL30:DL33)</f>
        <v>189745472.57999998</v>
      </c>
      <c r="DM34" s="33"/>
      <c r="DN34" s="40">
        <f>SUM(DN30:DN33)</f>
        <v>183390968.62000033</v>
      </c>
      <c r="DO34" s="33"/>
      <c r="DP34" s="40">
        <f>SUM(DP30:DP33)</f>
        <v>187777153.18000001</v>
      </c>
      <c r="DQ34" s="33"/>
      <c r="DR34" s="41">
        <f>SUM(DR30:DR33)</f>
        <v>160436934.31999999</v>
      </c>
      <c r="DS34" s="33"/>
      <c r="DT34" s="40">
        <f>SUM(DT30:DT33)</f>
        <v>218858500.63</v>
      </c>
      <c r="DU34" s="33"/>
      <c r="DV34" s="40">
        <f>SUM(DV30:DV33)</f>
        <v>245908254.56000033</v>
      </c>
      <c r="DW34" s="33"/>
      <c r="DX34" s="40">
        <f>SUM(DX30:DX33)</f>
        <v>186892925.20000026</v>
      </c>
      <c r="DY34" s="33"/>
      <c r="DZ34" s="40">
        <f>SUM(DZ30:DZ33)</f>
        <v>206023173.22</v>
      </c>
      <c r="EA34" s="33"/>
      <c r="EB34" s="40">
        <f>SUM(EB30:EB33)</f>
        <v>201236914.74000001</v>
      </c>
      <c r="EC34" s="33"/>
      <c r="ED34" s="40">
        <f>SUM(ED30:ED33)</f>
        <v>241815192.40000001</v>
      </c>
      <c r="EE34" s="33"/>
      <c r="EF34" s="40">
        <f>SUM(EF30:EF33)</f>
        <v>246075789.0100002</v>
      </c>
      <c r="EG34" s="33"/>
      <c r="EH34" s="40">
        <f>SUM(EH30:EH33)</f>
        <v>234194612.15000001</v>
      </c>
      <c r="EI34" s="33"/>
      <c r="EJ34" s="40">
        <f>SUM(EJ30:EJ33)</f>
        <v>249213230.43000025</v>
      </c>
      <c r="EK34" s="33"/>
      <c r="EL34" s="40">
        <f>SUM(EL30:EL33)</f>
        <v>230633199.90000001</v>
      </c>
      <c r="EM34" s="33"/>
      <c r="EN34" s="40">
        <f>SUM(EN30:EN33)</f>
        <v>215801858.98000026</v>
      </c>
      <c r="EO34" s="33"/>
      <c r="EP34" s="41">
        <f>SUM(EP30:EP33)</f>
        <v>174132013.08000031</v>
      </c>
      <c r="EQ34" s="33"/>
    </row>
    <row r="35" spans="1:147" x14ac:dyDescent="0.2">
      <c r="B35" s="32"/>
      <c r="C35" s="33"/>
      <c r="D35" s="32"/>
      <c r="E35" s="33"/>
      <c r="F35" s="32"/>
      <c r="G35" s="33"/>
      <c r="H35" s="32"/>
      <c r="I35" s="33"/>
      <c r="J35" s="32"/>
      <c r="K35" s="33"/>
      <c r="L35" s="32"/>
      <c r="M35" s="33"/>
      <c r="N35" s="32"/>
      <c r="O35" s="33"/>
      <c r="P35" s="32"/>
      <c r="Q35" s="33"/>
      <c r="R35" s="32"/>
      <c r="S35" s="33"/>
      <c r="T35" s="32"/>
      <c r="U35" s="33"/>
      <c r="V35" s="32"/>
      <c r="W35" s="33"/>
      <c r="X35" s="32"/>
      <c r="Y35" s="33"/>
      <c r="Z35" s="32"/>
      <c r="AA35" s="33"/>
      <c r="AB35" s="32"/>
      <c r="AC35" s="33"/>
      <c r="AD35" s="32"/>
      <c r="AE35" s="33"/>
      <c r="AF35" s="32"/>
      <c r="AG35" s="33"/>
      <c r="AH35" s="32"/>
      <c r="AI35" s="33"/>
      <c r="AJ35" s="32"/>
      <c r="AK35" s="33"/>
      <c r="AL35" s="32"/>
      <c r="AM35" s="33"/>
      <c r="AN35" s="32"/>
      <c r="AO35" s="33"/>
      <c r="AP35" s="32"/>
      <c r="AQ35" s="33"/>
      <c r="AR35" s="32"/>
      <c r="AS35" s="33"/>
      <c r="AT35" s="32"/>
      <c r="AU35" s="33"/>
      <c r="AV35" s="32"/>
      <c r="AW35" s="33"/>
      <c r="AX35" s="32"/>
      <c r="AY35" s="33"/>
      <c r="AZ35" s="32"/>
      <c r="BA35" s="33"/>
      <c r="BB35" s="32"/>
      <c r="BC35" s="33"/>
      <c r="BD35" s="32"/>
      <c r="BE35" s="33"/>
      <c r="BF35" s="32"/>
      <c r="BG35" s="33"/>
      <c r="BH35" s="32"/>
      <c r="BI35" s="33"/>
      <c r="BJ35" s="32"/>
      <c r="BK35" s="33"/>
      <c r="BL35" s="32"/>
      <c r="BM35" s="33"/>
      <c r="BN35" s="32"/>
      <c r="BO35" s="33"/>
      <c r="BP35" s="32"/>
      <c r="BQ35" s="33"/>
      <c r="BR35" s="32"/>
      <c r="BS35" s="33"/>
      <c r="BT35" s="32"/>
      <c r="BU35" s="33"/>
      <c r="BV35" s="32"/>
      <c r="BW35" s="33"/>
      <c r="BX35" s="32"/>
      <c r="BY35" s="33"/>
      <c r="BZ35" s="32"/>
      <c r="CA35" s="33"/>
      <c r="CB35" s="32"/>
      <c r="CC35" s="33"/>
      <c r="CD35" s="32"/>
      <c r="CE35" s="33"/>
      <c r="CF35" s="32"/>
      <c r="CG35" s="33"/>
      <c r="CH35" s="32"/>
      <c r="CI35" s="33"/>
      <c r="CJ35" s="32"/>
      <c r="CK35" s="33"/>
      <c r="CL35" s="32"/>
      <c r="CM35" s="33"/>
      <c r="CN35" s="32"/>
      <c r="CO35" s="33"/>
      <c r="CP35" s="32"/>
      <c r="CQ35" s="33"/>
      <c r="CR35" s="32"/>
      <c r="CS35" s="33"/>
      <c r="CT35" s="32"/>
      <c r="CU35" s="33"/>
      <c r="CV35" s="32"/>
      <c r="CW35" s="33"/>
      <c r="CX35" s="32"/>
      <c r="CY35" s="33"/>
      <c r="CZ35" s="32"/>
      <c r="DA35" s="33"/>
      <c r="DB35" s="32"/>
      <c r="DC35" s="33"/>
      <c r="DD35" s="32"/>
      <c r="DE35" s="33"/>
      <c r="DF35" s="32"/>
      <c r="DG35" s="33"/>
      <c r="DH35" s="32"/>
      <c r="DI35" s="33"/>
      <c r="DJ35" s="32"/>
      <c r="DK35" s="33"/>
      <c r="DL35" s="32"/>
      <c r="DM35" s="33"/>
      <c r="DN35" s="32"/>
      <c r="DO35" s="33"/>
      <c r="DP35" s="32"/>
      <c r="DQ35" s="33"/>
      <c r="DR35" s="32"/>
      <c r="DS35" s="33"/>
      <c r="DT35" s="32"/>
      <c r="DU35" s="33"/>
      <c r="DV35" s="32"/>
      <c r="DW35" s="33"/>
      <c r="DX35" s="32"/>
      <c r="DY35" s="33"/>
      <c r="DZ35" s="32"/>
      <c r="EA35" s="33"/>
      <c r="EB35" s="32"/>
      <c r="EC35" s="33"/>
      <c r="ED35" s="32"/>
      <c r="EE35" s="33"/>
      <c r="EF35" s="32"/>
      <c r="EG35" s="33"/>
      <c r="EH35" s="32"/>
      <c r="EI35" s="33"/>
      <c r="EJ35" s="32"/>
      <c r="EK35" s="33"/>
      <c r="EL35" s="32"/>
      <c r="EM35" s="33"/>
      <c r="EN35" s="32"/>
      <c r="EO35" s="33"/>
      <c r="EP35" s="32"/>
      <c r="EQ35" s="33"/>
    </row>
    <row r="36" spans="1:147" x14ac:dyDescent="0.2">
      <c r="B36" s="42">
        <f>B34-B19</f>
        <v>16354313.948408753</v>
      </c>
      <c r="D36" s="42">
        <f>D34-D19</f>
        <v>22908283.748408765</v>
      </c>
      <c r="F36" s="42">
        <f>F34-F19</f>
        <v>14477013.728408754</v>
      </c>
      <c r="H36" s="42">
        <f>H34-H19</f>
        <v>-14968622.331591263</v>
      </c>
      <c r="J36" s="42">
        <f>J34-J19</f>
        <v>-207846.99159124494</v>
      </c>
      <c r="L36" s="42">
        <f>L34-L19</f>
        <v>35566363.298408762</v>
      </c>
      <c r="N36" s="42">
        <f>N34-N19</f>
        <v>18158489.688408762</v>
      </c>
      <c r="P36" s="42">
        <f>P34-P19</f>
        <v>14242925.768408746</v>
      </c>
      <c r="R36" s="42">
        <f>R34-R19</f>
        <v>2282069.9884087443</v>
      </c>
      <c r="T36" s="42">
        <f>T34-T19</f>
        <v>3928896.3484087586</v>
      </c>
      <c r="V36" s="42">
        <f>V34-V19</f>
        <v>513435.71840879321</v>
      </c>
      <c r="X36" s="42">
        <f>X34-X19</f>
        <v>68498767.068408772</v>
      </c>
      <c r="Z36" s="42">
        <f>Z34-Z19</f>
        <v>38103590.578408748</v>
      </c>
      <c r="AB36" s="42">
        <f>AB34-AB19</f>
        <v>64352661.198408753</v>
      </c>
      <c r="AD36" s="42">
        <f>AD34-AD19</f>
        <v>69564164.448408782</v>
      </c>
      <c r="AF36" s="42">
        <f>AF34-AF19</f>
        <v>31644784.108408779</v>
      </c>
      <c r="AH36" s="42">
        <f>AH34-AH19</f>
        <v>62808335.568408757</v>
      </c>
      <c r="AJ36" s="42">
        <f>AJ34-AJ19</f>
        <v>64453733.128408775</v>
      </c>
      <c r="AL36" s="42">
        <f>AL34-AL19</f>
        <v>56988103.608408779</v>
      </c>
      <c r="AN36" s="42">
        <f>AN34-AN19</f>
        <v>79480540.208408803</v>
      </c>
      <c r="AP36" s="42">
        <f>AP34-AP19</f>
        <v>72842804.002260387</v>
      </c>
      <c r="AR36" s="42">
        <f>AR34-AR19</f>
        <v>68246806.120000005</v>
      </c>
      <c r="AT36" s="42">
        <f>AT34-AT19</f>
        <v>69195344.476666689</v>
      </c>
      <c r="AV36" s="42">
        <f>AV34-AV19</f>
        <v>66636986.452260375</v>
      </c>
      <c r="AX36" s="42">
        <f>AX34-AX19</f>
        <v>30888785.692260355</v>
      </c>
      <c r="AZ36" s="42">
        <f>AZ34-AZ19</f>
        <v>48863144.962260336</v>
      </c>
      <c r="BB36" s="42">
        <f>BB34-BB19</f>
        <v>59139586.363927007</v>
      </c>
      <c r="BD36" s="42">
        <f>BD34-BD19</f>
        <v>55036380.773926988</v>
      </c>
      <c r="BF36" s="42">
        <f>BF34-BF19</f>
        <v>31450804.393927038</v>
      </c>
      <c r="BH36" s="42">
        <f>BH34-BH19</f>
        <v>8744885.0639270246</v>
      </c>
      <c r="BJ36" s="42">
        <f>BJ34-BJ19</f>
        <v>21491784.743927002</v>
      </c>
      <c r="BL36" s="42">
        <f>BL34-BL19</f>
        <v>38248795.973927021</v>
      </c>
      <c r="BN36" s="42">
        <f>BN34-BN19</f>
        <v>34905948.813926995</v>
      </c>
      <c r="BP36" s="42">
        <f>BP34-BP19</f>
        <v>33328743.70392698</v>
      </c>
      <c r="BR36" s="42">
        <f>BR34-BR19</f>
        <v>24695624.94392699</v>
      </c>
      <c r="BT36" s="42">
        <f>BT34-BT19</f>
        <v>43223249.189999998</v>
      </c>
      <c r="BV36" s="42">
        <f>BV34-BV19</f>
        <v>15869164.883926973</v>
      </c>
      <c r="BX36" s="42">
        <f>BX34-BX19</f>
        <v>833582.71392700076</v>
      </c>
      <c r="BZ36" s="42">
        <f>BZ34-BZ19</f>
        <v>625113.42226037383</v>
      </c>
      <c r="CB36" s="42">
        <f>CB34-CB19</f>
        <v>1879515.5622606874</v>
      </c>
      <c r="CD36" s="42">
        <f>CD34-CD19</f>
        <v>11556603.292260349</v>
      </c>
      <c r="CF36" s="42">
        <f>CF34-CF19</f>
        <v>410049.46226035058</v>
      </c>
      <c r="CH36" s="42">
        <f>CH34-CH19</f>
        <v>718035.48226031661</v>
      </c>
      <c r="CJ36" s="42">
        <f>CJ34-CJ19</f>
        <v>5248021.392260313</v>
      </c>
      <c r="CL36" s="42">
        <v>0</v>
      </c>
      <c r="CN36" s="42">
        <v>0</v>
      </c>
      <c r="CP36" s="42">
        <v>0</v>
      </c>
      <c r="CR36" s="42">
        <v>0</v>
      </c>
      <c r="CT36" s="42">
        <v>0</v>
      </c>
      <c r="CV36" s="42">
        <v>0</v>
      </c>
      <c r="CX36" s="42">
        <v>0</v>
      </c>
      <c r="CZ36" s="42">
        <v>0</v>
      </c>
      <c r="DB36" s="42">
        <v>0</v>
      </c>
      <c r="DD36" s="42">
        <v>0</v>
      </c>
      <c r="DF36" s="42">
        <v>0</v>
      </c>
      <c r="DH36" s="42">
        <v>0</v>
      </c>
      <c r="DJ36" s="42">
        <v>0</v>
      </c>
      <c r="DL36" s="42">
        <v>0</v>
      </c>
      <c r="DN36" s="42">
        <v>0</v>
      </c>
      <c r="DP36" s="42">
        <v>0</v>
      </c>
      <c r="DR36" s="42"/>
      <c r="DT36" s="42">
        <v>0</v>
      </c>
      <c r="DV36" s="42">
        <v>0</v>
      </c>
      <c r="DX36" s="42">
        <v>0</v>
      </c>
      <c r="DZ36" s="42">
        <v>0</v>
      </c>
      <c r="EB36" s="42">
        <v>0</v>
      </c>
      <c r="ED36" s="42">
        <v>0</v>
      </c>
      <c r="EF36" s="42">
        <v>0</v>
      </c>
      <c r="EH36" s="42">
        <v>0</v>
      </c>
      <c r="EJ36" s="42">
        <v>0</v>
      </c>
      <c r="EL36" s="42"/>
      <c r="EM36" s="43"/>
      <c r="EN36" s="42">
        <v>0</v>
      </c>
      <c r="EP36" s="42">
        <v>0</v>
      </c>
    </row>
    <row r="37" spans="1:147" x14ac:dyDescent="0.2">
      <c r="DU37" s="43"/>
      <c r="DY37" s="43"/>
      <c r="EM37" s="43"/>
    </row>
    <row r="38" spans="1:147" x14ac:dyDescent="0.2">
      <c r="A38" s="34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  <c r="CW38" s="2"/>
      <c r="CY38" s="2"/>
      <c r="DA38" s="2"/>
      <c r="DC38" s="2"/>
      <c r="DE38" s="2"/>
      <c r="DG38" s="2"/>
      <c r="DI38" s="2"/>
      <c r="DK38" s="2"/>
      <c r="DM38" s="2"/>
      <c r="DO38" s="2"/>
      <c r="DQ38" s="2"/>
      <c r="DS38" s="2"/>
      <c r="DU38" s="2"/>
      <c r="DW38" s="2"/>
      <c r="DY38" s="2"/>
      <c r="EA38" s="2"/>
      <c r="EC38" s="2"/>
      <c r="EE38" s="2"/>
      <c r="EG38" s="2"/>
      <c r="EI38" s="2"/>
      <c r="EK38" s="2"/>
      <c r="EM38" s="2"/>
      <c r="EO38" s="2"/>
      <c r="EQ38" s="2"/>
    </row>
    <row r="39" spans="1:147" x14ac:dyDescent="0.2">
      <c r="A39"/>
      <c r="B39" s="44"/>
      <c r="D39" s="44"/>
      <c r="F39" s="44"/>
      <c r="H39" s="44"/>
      <c r="J39" s="44"/>
      <c r="L39" s="44"/>
      <c r="N39" s="44"/>
      <c r="P39" s="44"/>
      <c r="R39" s="44"/>
      <c r="T39" s="44"/>
      <c r="V39" s="44"/>
      <c r="X39" s="44"/>
      <c r="Z39" s="44"/>
      <c r="AB39" s="44"/>
      <c r="AD39" s="44"/>
      <c r="AF39" s="44"/>
      <c r="AH39" s="44"/>
      <c r="AJ39" s="44"/>
      <c r="AL39" s="44"/>
      <c r="AN39" s="44"/>
      <c r="AP39" s="44"/>
      <c r="AR39" s="44"/>
      <c r="AT39" s="44"/>
      <c r="AV39" s="44"/>
      <c r="AX39" s="44"/>
      <c r="AZ39" s="44"/>
      <c r="BB39" s="44"/>
      <c r="BD39" s="44"/>
      <c r="BF39" s="44"/>
      <c r="BH39" s="44"/>
      <c r="BJ39" s="44"/>
      <c r="BL39" s="44"/>
      <c r="BN39" s="44"/>
      <c r="BP39" s="44"/>
      <c r="BR39" s="44"/>
      <c r="BT39" s="44"/>
      <c r="BV39" s="44"/>
      <c r="BX39" s="44"/>
      <c r="BZ39" s="44"/>
      <c r="CB39" s="44"/>
      <c r="CD39" s="44"/>
      <c r="CF39" s="44"/>
      <c r="CH39" s="44"/>
      <c r="CJ39" s="44"/>
      <c r="CL39" s="44"/>
      <c r="CN39" s="44"/>
      <c r="CP39" s="44"/>
      <c r="CR39" s="44"/>
      <c r="CT39" s="44"/>
      <c r="CV39" s="44"/>
      <c r="CX39" s="44"/>
      <c r="CZ39" s="44"/>
      <c r="DB39" s="44"/>
      <c r="DD39" s="44"/>
      <c r="DF39" s="44"/>
      <c r="DH39" s="44"/>
      <c r="DJ39" s="44"/>
      <c r="DL39" s="44"/>
      <c r="DN39" s="44"/>
      <c r="DP39" s="44"/>
      <c r="DR39" s="44"/>
      <c r="DT39" s="44"/>
      <c r="DU39" s="43"/>
      <c r="DV39" s="44"/>
      <c r="DW39" s="43"/>
      <c r="DX39" s="44"/>
      <c r="DY39" s="43"/>
      <c r="DZ39" s="44"/>
      <c r="EA39" s="43"/>
      <c r="EB39" s="44"/>
      <c r="EC39" s="43"/>
      <c r="ED39" s="44"/>
      <c r="EE39" s="43"/>
      <c r="EF39" s="44"/>
      <c r="EH39" s="44"/>
      <c r="EJ39" s="44"/>
      <c r="EL39" s="44"/>
      <c r="EM39" s="43"/>
      <c r="EN39" s="44"/>
      <c r="EO39" s="43"/>
      <c r="EP39" s="44"/>
    </row>
    <row r="40" spans="1:147" ht="13.5" thickBot="1" x14ac:dyDescent="0.25">
      <c r="A40"/>
      <c r="B40" s="44"/>
      <c r="D40" s="45"/>
      <c r="E40" s="46"/>
      <c r="F40" s="44"/>
      <c r="H40" s="44"/>
      <c r="J40" s="45"/>
      <c r="K40" s="46"/>
      <c r="L40" s="44"/>
      <c r="N40" s="45"/>
      <c r="O40" s="46"/>
      <c r="P40" s="45"/>
      <c r="Q40" s="46"/>
      <c r="R40" s="44"/>
      <c r="T40" s="45"/>
      <c r="U40" s="46"/>
      <c r="V40" s="44"/>
      <c r="X40" s="44"/>
      <c r="Z40" s="44"/>
      <c r="AB40" s="44"/>
      <c r="AD40" s="45"/>
      <c r="AE40" s="46"/>
      <c r="AF40" s="45"/>
      <c r="AG40" s="46"/>
      <c r="AH40" s="45"/>
      <c r="AI40" s="46"/>
      <c r="AJ40" s="44"/>
      <c r="AL40" s="45"/>
      <c r="AM40" s="46"/>
      <c r="AN40" s="45"/>
      <c r="AO40" s="46"/>
      <c r="AP40" s="45"/>
      <c r="AQ40" s="46"/>
      <c r="AR40" s="45"/>
      <c r="AS40" s="46"/>
      <c r="AT40" s="45"/>
      <c r="AU40" s="46"/>
      <c r="AV40" s="45"/>
      <c r="AW40" s="46"/>
      <c r="AX40" s="44"/>
      <c r="AZ40" s="45"/>
      <c r="BA40" s="46"/>
      <c r="BB40" s="45"/>
      <c r="BC40" s="46"/>
      <c r="BD40" s="45"/>
      <c r="BE40" s="46"/>
      <c r="BF40" s="45"/>
      <c r="BG40" s="46"/>
      <c r="BH40" s="45"/>
      <c r="BI40" s="46"/>
      <c r="BJ40" s="44"/>
      <c r="BL40" s="44"/>
      <c r="BN40" s="45"/>
      <c r="BO40" s="46"/>
      <c r="BP40" s="44"/>
      <c r="BR40" s="44"/>
      <c r="BT40" s="44"/>
      <c r="BV40" s="44"/>
      <c r="BX40" s="44"/>
      <c r="BZ40" s="45"/>
      <c r="CA40" s="46"/>
      <c r="CB40" s="45"/>
      <c r="CC40" s="46"/>
      <c r="CD40" s="45"/>
      <c r="CE40" s="46"/>
      <c r="CF40" s="45"/>
      <c r="CG40" s="46"/>
      <c r="CH40" s="45"/>
      <c r="CI40" s="46"/>
      <c r="CJ40" s="45"/>
      <c r="CK40" s="46"/>
      <c r="CL40" s="45"/>
      <c r="CM40" s="46"/>
      <c r="CN40" s="45"/>
      <c r="CO40" s="46"/>
      <c r="CP40" s="45"/>
      <c r="CQ40" s="46"/>
      <c r="CR40" s="45"/>
      <c r="CS40" s="46"/>
      <c r="CT40" s="45"/>
      <c r="CU40" s="46"/>
      <c r="CV40" s="44"/>
      <c r="CW40" s="43"/>
      <c r="CX40" s="45"/>
      <c r="CY40" s="46"/>
      <c r="CZ40" s="45"/>
      <c r="DA40" s="46"/>
      <c r="DB40" s="45"/>
      <c r="DC40" s="46"/>
      <c r="DD40" s="44"/>
      <c r="DE40" s="43"/>
      <c r="DF40" s="44"/>
      <c r="DG40" s="43"/>
      <c r="DH40" s="44"/>
      <c r="DI40" s="43"/>
      <c r="DJ40" s="44"/>
      <c r="DK40" s="43"/>
      <c r="DL40" s="45"/>
      <c r="DM40" s="46"/>
      <c r="DN40" s="44"/>
      <c r="DO40" s="43"/>
      <c r="DP40" s="44"/>
      <c r="DQ40" s="43"/>
      <c r="DR40" s="44"/>
      <c r="DS40" s="43"/>
      <c r="DT40" s="44"/>
      <c r="DU40" s="43"/>
      <c r="DV40" s="44"/>
      <c r="DW40" s="43"/>
      <c r="DX40" s="44"/>
      <c r="DY40" s="43"/>
      <c r="DZ40" s="44"/>
      <c r="EA40" s="43"/>
      <c r="EB40" s="44"/>
      <c r="EC40" s="43"/>
      <c r="ED40" s="44"/>
      <c r="EE40" s="43"/>
      <c r="EF40" s="44"/>
      <c r="EG40" s="43"/>
      <c r="EH40" s="44"/>
      <c r="EI40" s="43"/>
      <c r="EJ40" s="44"/>
      <c r="EK40" s="43"/>
      <c r="EL40" s="44"/>
      <c r="EM40" s="43"/>
      <c r="EN40" s="44"/>
      <c r="EO40" s="43"/>
      <c r="EP40" s="45"/>
      <c r="EQ40" s="46"/>
    </row>
    <row r="41" spans="1:147" x14ac:dyDescent="0.2">
      <c r="A41"/>
      <c r="B41" s="44"/>
      <c r="D41" s="44" t="s">
        <v>105</v>
      </c>
      <c r="F41" s="44"/>
      <c r="H41" s="44"/>
      <c r="J41" s="44"/>
      <c r="L41" s="44"/>
      <c r="N41" s="44"/>
      <c r="P41" s="44"/>
      <c r="R41" s="44"/>
      <c r="T41" s="44"/>
      <c r="V41" s="44"/>
      <c r="X41" s="44"/>
      <c r="Z41" s="44"/>
      <c r="AB41" s="44"/>
      <c r="AD41" s="44"/>
      <c r="AF41" s="44"/>
      <c r="AH41" s="44"/>
      <c r="AJ41" s="44"/>
      <c r="AL41" s="44"/>
      <c r="AN41" s="44"/>
      <c r="AP41" s="44"/>
      <c r="AR41" s="44" t="s">
        <v>106</v>
      </c>
      <c r="AT41" s="44"/>
      <c r="AV41" s="44" t="s">
        <v>106</v>
      </c>
      <c r="AX41" s="44"/>
      <c r="AZ41" s="44"/>
      <c r="BB41" s="44"/>
      <c r="BD41" s="44" t="s">
        <v>106</v>
      </c>
      <c r="BF41" s="44"/>
      <c r="BH41" s="44"/>
      <c r="BJ41" s="44"/>
      <c r="BL41" s="44"/>
      <c r="BN41" s="44" t="s">
        <v>106</v>
      </c>
      <c r="BP41" s="44"/>
      <c r="BR41" s="44"/>
      <c r="BT41" s="44"/>
      <c r="BV41" s="44"/>
      <c r="BX41" s="44"/>
      <c r="BZ41" s="44" t="s">
        <v>106</v>
      </c>
      <c r="CB41" s="44" t="s">
        <v>106</v>
      </c>
      <c r="CD41" s="44" t="s">
        <v>106</v>
      </c>
      <c r="CF41" s="44" t="s">
        <v>106</v>
      </c>
      <c r="CH41" s="44" t="s">
        <v>106</v>
      </c>
      <c r="CJ41" s="44" t="s">
        <v>106</v>
      </c>
      <c r="CL41" s="44" t="s">
        <v>106</v>
      </c>
      <c r="CN41" s="44" t="s">
        <v>106</v>
      </c>
      <c r="CP41" s="44" t="s">
        <v>106</v>
      </c>
      <c r="CR41" s="44"/>
      <c r="CT41" s="44" t="s">
        <v>106</v>
      </c>
      <c r="CV41" s="44"/>
      <c r="CW41" s="43"/>
      <c r="CX41" s="44"/>
      <c r="CZ41" s="44" t="s">
        <v>106</v>
      </c>
      <c r="DB41" s="44"/>
      <c r="DD41" s="44"/>
      <c r="DE41" s="43"/>
      <c r="DF41" s="44"/>
      <c r="DG41" s="43"/>
      <c r="DH41" s="44"/>
      <c r="DI41" s="43"/>
      <c r="DJ41" s="44"/>
      <c r="DK41" s="43"/>
      <c r="DL41" s="44"/>
      <c r="DN41" s="44"/>
      <c r="DO41" s="43"/>
      <c r="DP41" s="44"/>
      <c r="DQ41" s="43"/>
      <c r="DR41" s="44"/>
      <c r="DT41" s="44"/>
      <c r="DU41" s="43"/>
      <c r="DV41" s="44"/>
      <c r="DW41" s="43"/>
      <c r="DX41" s="44"/>
      <c r="DY41" s="43"/>
      <c r="DZ41" s="44"/>
      <c r="EA41" s="43"/>
      <c r="EB41" s="44"/>
      <c r="EC41" s="43"/>
      <c r="ED41" s="44"/>
      <c r="EE41" s="43"/>
      <c r="EF41" s="44"/>
      <c r="EG41" s="43"/>
      <c r="EH41" s="44"/>
      <c r="EI41" s="43"/>
      <c r="EJ41" s="44"/>
      <c r="EK41" s="43"/>
      <c r="EL41" s="44"/>
      <c r="EM41" s="43"/>
      <c r="EN41" s="44"/>
      <c r="EO41" s="43"/>
      <c r="EP41" s="44" t="s">
        <v>106</v>
      </c>
    </row>
    <row r="42" spans="1:147" x14ac:dyDescent="0.2">
      <c r="A42"/>
      <c r="B42" s="44"/>
      <c r="D42" s="44"/>
      <c r="F42" s="44"/>
      <c r="H42" s="44"/>
      <c r="J42" s="44"/>
      <c r="L42" s="44"/>
      <c r="N42" s="44"/>
      <c r="P42" s="44"/>
      <c r="R42" s="44"/>
      <c r="T42" s="44"/>
      <c r="V42" s="44"/>
      <c r="X42" s="44"/>
      <c r="Z42" s="44"/>
      <c r="AB42" s="44"/>
      <c r="AD42" s="44"/>
      <c r="AF42" s="44"/>
      <c r="AH42" s="44"/>
      <c r="AJ42" s="44"/>
      <c r="AL42" s="44"/>
      <c r="AN42" s="44"/>
      <c r="AP42" s="44"/>
      <c r="AR42" s="44"/>
      <c r="AT42" s="44"/>
      <c r="AV42" s="44"/>
      <c r="AX42" s="44"/>
      <c r="AZ42" s="44"/>
      <c r="BB42" s="44"/>
      <c r="BD42" s="44"/>
      <c r="BF42" s="44"/>
      <c r="BH42" s="44"/>
      <c r="BJ42" s="44"/>
      <c r="BL42" s="44"/>
      <c r="BN42" s="44"/>
      <c r="BP42" s="44"/>
      <c r="BR42" s="44"/>
      <c r="BT42" s="44"/>
      <c r="BV42" s="44"/>
      <c r="BX42" s="44"/>
      <c r="BZ42" s="44"/>
      <c r="CB42" s="44"/>
      <c r="CD42" s="44"/>
      <c r="CF42" s="44"/>
      <c r="CH42" s="44"/>
      <c r="CJ42" s="44"/>
      <c r="CL42" s="44"/>
      <c r="CN42" s="44"/>
      <c r="CP42" s="44"/>
      <c r="CR42" s="44"/>
      <c r="CT42" s="44"/>
      <c r="CV42" s="44"/>
      <c r="CW42" s="43"/>
      <c r="CX42" s="44"/>
      <c r="CZ42" s="44"/>
      <c r="DB42" s="44"/>
      <c r="DD42" s="44"/>
      <c r="DE42" s="43"/>
      <c r="DF42" s="44"/>
      <c r="DG42" s="43"/>
      <c r="DH42" s="44"/>
      <c r="DI42" s="43"/>
      <c r="DJ42" s="44"/>
      <c r="DK42" s="43"/>
      <c r="DL42" s="44"/>
      <c r="DN42" s="44"/>
      <c r="DO42" s="43"/>
      <c r="DP42" s="44"/>
      <c r="DQ42" s="43"/>
      <c r="DR42" s="44"/>
      <c r="DT42" s="44"/>
      <c r="DU42" s="43"/>
      <c r="DV42" s="44"/>
      <c r="DW42" s="43"/>
      <c r="DX42" s="44"/>
      <c r="DY42" s="43"/>
      <c r="DZ42" s="44"/>
      <c r="EA42" s="43"/>
      <c r="EB42" s="44"/>
      <c r="EC42" s="43"/>
      <c r="ED42" s="44"/>
      <c r="EE42" s="43"/>
      <c r="EF42" s="44"/>
      <c r="EG42" s="43"/>
      <c r="EH42" s="44"/>
      <c r="EJ42" s="44"/>
      <c r="EK42" s="43"/>
      <c r="EL42" s="44"/>
      <c r="EM42" s="43"/>
      <c r="EN42" s="44"/>
      <c r="EO42" s="43"/>
      <c r="EP42" s="44"/>
    </row>
    <row r="43" spans="1:147" x14ac:dyDescent="0.2">
      <c r="A43"/>
      <c r="B43" s="44"/>
      <c r="D43" s="44" t="s">
        <v>107</v>
      </c>
      <c r="E43" s="47">
        <v>42230</v>
      </c>
      <c r="F43" s="44"/>
      <c r="G43" s="47"/>
      <c r="H43" s="44"/>
      <c r="I43" s="47"/>
      <c r="J43" s="44"/>
      <c r="K43" s="47"/>
      <c r="L43" s="44"/>
      <c r="M43" s="47"/>
      <c r="N43" s="44" t="s">
        <v>107</v>
      </c>
      <c r="O43" s="47">
        <v>42382</v>
      </c>
      <c r="P43" s="44"/>
      <c r="Q43" s="47"/>
      <c r="R43" s="44"/>
      <c r="S43" s="47"/>
      <c r="T43" s="44"/>
      <c r="U43" s="47"/>
      <c r="V43" s="44"/>
      <c r="W43" s="47"/>
      <c r="X43" s="44"/>
      <c r="Y43" s="47"/>
      <c r="Z43" s="44"/>
      <c r="AA43" s="47"/>
      <c r="AB43" s="44"/>
      <c r="AC43" s="47"/>
      <c r="AD43" s="44"/>
      <c r="AE43" s="47"/>
      <c r="AF43" s="44"/>
      <c r="AG43" s="47"/>
      <c r="AH43" s="44"/>
      <c r="AI43" s="47"/>
      <c r="AJ43" s="44"/>
      <c r="AK43" s="47"/>
      <c r="AL43" s="44"/>
      <c r="AM43" s="47"/>
      <c r="AN43" s="44"/>
      <c r="AO43" s="47"/>
      <c r="AP43" s="44"/>
      <c r="AQ43" s="47"/>
      <c r="AR43" s="44" t="s">
        <v>107</v>
      </c>
      <c r="AS43" s="47">
        <v>42805</v>
      </c>
      <c r="AT43" s="44"/>
      <c r="AU43" s="47"/>
      <c r="AV43" s="44" t="s">
        <v>107</v>
      </c>
      <c r="AW43" s="47">
        <v>42864</v>
      </c>
      <c r="AX43" s="44"/>
      <c r="AY43" s="47"/>
      <c r="AZ43" s="44"/>
      <c r="BA43" s="47"/>
      <c r="BB43" s="44"/>
      <c r="BC43" s="47"/>
      <c r="BD43" s="44" t="s">
        <v>107</v>
      </c>
      <c r="BE43" s="47">
        <v>43020</v>
      </c>
      <c r="BF43" s="44"/>
      <c r="BG43" s="47"/>
      <c r="BH43" s="44"/>
      <c r="BI43" s="47"/>
      <c r="BJ43" s="44"/>
      <c r="BK43" s="47"/>
      <c r="BL43" s="44"/>
      <c r="BM43" s="47"/>
      <c r="BN43" s="44" t="s">
        <v>107</v>
      </c>
      <c r="BO43" s="47">
        <v>43169</v>
      </c>
      <c r="BP43" s="44"/>
      <c r="BQ43" s="47"/>
      <c r="BR43" s="44"/>
      <c r="BS43" s="47"/>
      <c r="BT43" s="44"/>
      <c r="BU43" s="47"/>
      <c r="BV43" s="44"/>
      <c r="BW43" s="47"/>
      <c r="BX43" s="44"/>
      <c r="BY43" s="47"/>
      <c r="BZ43" s="44" t="s">
        <v>107</v>
      </c>
      <c r="CA43" s="47">
        <v>43353</v>
      </c>
      <c r="CB43" s="44" t="s">
        <v>107</v>
      </c>
      <c r="CC43" s="47">
        <v>43353</v>
      </c>
      <c r="CD43" s="44" t="s">
        <v>107</v>
      </c>
      <c r="CE43" s="47">
        <v>43353</v>
      </c>
      <c r="CF43" s="44" t="s">
        <v>107</v>
      </c>
      <c r="CG43" s="47">
        <v>43446</v>
      </c>
      <c r="CH43" s="44" t="s">
        <v>107</v>
      </c>
      <c r="CI43" s="47">
        <v>43446</v>
      </c>
      <c r="CJ43" s="44" t="s">
        <v>107</v>
      </c>
      <c r="CK43" s="47">
        <v>43508</v>
      </c>
      <c r="CL43" s="44" t="s">
        <v>107</v>
      </c>
      <c r="CM43" s="47">
        <v>43535</v>
      </c>
      <c r="CN43" s="44" t="s">
        <v>107</v>
      </c>
      <c r="CO43" s="47">
        <v>43566</v>
      </c>
      <c r="CP43" s="44" t="s">
        <v>107</v>
      </c>
      <c r="CQ43" s="47">
        <v>43566</v>
      </c>
      <c r="CR43" s="44"/>
      <c r="CS43" s="47"/>
      <c r="CT43" s="44" t="s">
        <v>107</v>
      </c>
      <c r="CU43" s="47">
        <v>43654</v>
      </c>
      <c r="CV43" s="44"/>
      <c r="CW43" s="48"/>
      <c r="CX43" s="44"/>
      <c r="CY43" s="47"/>
      <c r="CZ43" s="44" t="s">
        <v>107</v>
      </c>
      <c r="DA43" s="47">
        <v>43746</v>
      </c>
      <c r="DB43" s="44"/>
      <c r="DC43" s="47"/>
      <c r="DD43" s="44"/>
      <c r="DE43" s="48"/>
      <c r="DF43" s="44"/>
      <c r="DG43" s="48"/>
      <c r="DH43" s="44"/>
      <c r="DI43" s="48"/>
      <c r="DJ43" s="44"/>
      <c r="DK43" s="48"/>
      <c r="DL43" s="44"/>
      <c r="DM43" s="47"/>
      <c r="DN43" s="44"/>
      <c r="DO43" s="47"/>
      <c r="DP43" s="44"/>
      <c r="DQ43" s="48"/>
      <c r="DR43" s="44"/>
      <c r="DS43" s="47"/>
      <c r="DT43" s="44"/>
      <c r="DU43" s="48"/>
      <c r="DV43" s="44"/>
      <c r="DW43" s="48"/>
      <c r="DX43" s="44"/>
      <c r="DY43" s="48"/>
      <c r="DZ43" s="44"/>
      <c r="EA43" s="48"/>
      <c r="EB43" s="44"/>
      <c r="EC43" s="48"/>
      <c r="ED43" s="44"/>
      <c r="EE43" s="48"/>
      <c r="EF43" s="44"/>
      <c r="EG43" s="48"/>
      <c r="EH43" s="44"/>
      <c r="EI43" s="47"/>
      <c r="EJ43" s="44"/>
      <c r="EK43" s="48"/>
      <c r="EL43" s="44"/>
      <c r="EM43" s="48"/>
      <c r="EN43" s="44"/>
      <c r="EO43" s="48"/>
      <c r="EP43" s="44" t="s">
        <v>107</v>
      </c>
      <c r="EQ43" s="49" t="s">
        <v>108</v>
      </c>
    </row>
    <row r="44" spans="1:147" x14ac:dyDescent="0.2">
      <c r="A44"/>
      <c r="B44" s="44"/>
      <c r="D44" s="44"/>
      <c r="F44" s="44"/>
      <c r="H44" s="44"/>
      <c r="J44" s="44"/>
      <c r="L44" s="44"/>
      <c r="N44" s="44"/>
      <c r="P44" s="44"/>
      <c r="R44" s="44"/>
      <c r="T44" s="44"/>
      <c r="V44" s="44"/>
      <c r="X44" s="44"/>
      <c r="Z44" s="44">
        <v>173614043</v>
      </c>
      <c r="AB44" s="44"/>
      <c r="AD44" s="44"/>
      <c r="AF44" s="44"/>
      <c r="AH44" s="44"/>
      <c r="AJ44" s="44"/>
      <c r="AL44" s="44"/>
      <c r="AN44" s="44"/>
      <c r="AP44" s="44"/>
      <c r="AR44" s="44"/>
      <c r="AT44" s="44"/>
      <c r="AV44" s="44"/>
      <c r="AX44" s="44"/>
      <c r="AZ44" s="44"/>
      <c r="BB44" s="44"/>
      <c r="BD44" s="44"/>
      <c r="BF44" s="44"/>
      <c r="BH44" s="44"/>
      <c r="BJ44" s="44"/>
      <c r="BL44" s="44"/>
      <c r="BN44" s="44"/>
      <c r="BP44" s="44"/>
      <c r="BR44" s="44"/>
      <c r="BT44" s="44"/>
      <c r="BV44" s="44"/>
      <c r="BX44" s="44"/>
      <c r="BZ44" s="44"/>
      <c r="CB44" s="44"/>
      <c r="CD44" s="44"/>
      <c r="CF44" s="44"/>
      <c r="CH44" s="44"/>
      <c r="CJ44" s="44"/>
      <c r="CL44" s="44"/>
      <c r="CN44" s="44"/>
      <c r="CP44" s="44"/>
      <c r="CR44" s="44"/>
      <c r="CT44" s="44"/>
      <c r="CV44" s="44"/>
      <c r="CW44" s="43"/>
      <c r="CX44" s="44"/>
      <c r="CZ44" s="44"/>
      <c r="DB44" s="44"/>
      <c r="DD44" s="44"/>
      <c r="DE44" s="43"/>
      <c r="DF44" s="44"/>
      <c r="DG44" s="43"/>
      <c r="DH44" s="44"/>
      <c r="DI44" s="43"/>
      <c r="DJ44" s="44"/>
      <c r="DK44" s="43"/>
      <c r="DL44" s="44"/>
      <c r="DN44" s="44"/>
      <c r="DP44" s="44"/>
      <c r="DQ44" s="43"/>
      <c r="DR44" s="44"/>
      <c r="DT44" s="44"/>
      <c r="DV44" s="44"/>
      <c r="DX44" s="44"/>
      <c r="DZ44" s="44"/>
      <c r="EB44" s="44"/>
      <c r="ED44" s="44"/>
      <c r="EE44" s="43"/>
      <c r="EF44" s="44"/>
      <c r="EG44" s="43"/>
      <c r="EH44" s="44"/>
      <c r="EJ44" s="44"/>
      <c r="EK44" s="43"/>
      <c r="EL44" s="44"/>
      <c r="EM44" s="43"/>
      <c r="EN44" s="44"/>
      <c r="EO44" s="43"/>
      <c r="EP44" s="44"/>
    </row>
    <row r="45" spans="1:147" x14ac:dyDescent="0.2">
      <c r="A45" s="50"/>
      <c r="B45" s="44"/>
      <c r="D45" s="44"/>
      <c r="F45" s="44"/>
      <c r="H45" s="44"/>
      <c r="J45" s="44"/>
      <c r="L45" s="44"/>
      <c r="N45" s="44"/>
      <c r="P45" s="44"/>
      <c r="R45" s="44"/>
      <c r="T45" s="44"/>
      <c r="V45" s="44"/>
      <c r="X45" s="44"/>
      <c r="Z45" s="44">
        <v>16932404</v>
      </c>
      <c r="AB45" s="44"/>
      <c r="AD45" s="44"/>
      <c r="AF45" s="44"/>
      <c r="AH45" s="44"/>
      <c r="AJ45" s="44"/>
      <c r="AL45" s="44"/>
      <c r="AN45" s="44"/>
      <c r="AP45" s="44"/>
      <c r="AR45" s="44"/>
      <c r="AT45" s="44"/>
      <c r="AV45" s="44"/>
      <c r="AX45" s="44"/>
      <c r="AZ45" s="44"/>
      <c r="BB45" s="44"/>
      <c r="BD45" s="44"/>
      <c r="BF45" s="44"/>
      <c r="BH45" s="44"/>
      <c r="BJ45" s="44"/>
      <c r="BL45" s="44"/>
      <c r="BN45" s="44"/>
      <c r="BP45" s="44"/>
      <c r="BR45" s="44"/>
      <c r="BT45" s="44"/>
      <c r="BV45" s="44"/>
      <c r="BX45" s="44"/>
      <c r="BZ45" s="44"/>
      <c r="CB45" s="44"/>
      <c r="CD45" s="44"/>
      <c r="CF45" s="44"/>
      <c r="CH45" s="44"/>
      <c r="CJ45" s="44"/>
      <c r="CL45" s="44"/>
      <c r="CN45" s="44"/>
      <c r="CP45" s="44"/>
      <c r="CR45" s="44"/>
      <c r="CT45" s="44"/>
      <c r="CV45" s="44"/>
      <c r="CW45" s="43"/>
      <c r="CX45" s="44"/>
      <c r="CZ45" s="44"/>
      <c r="DB45" s="44"/>
      <c r="DD45" s="44"/>
      <c r="DF45" s="44"/>
      <c r="DH45" s="44"/>
      <c r="DI45" s="43"/>
      <c r="DJ45" s="44"/>
      <c r="DL45" s="44"/>
      <c r="DN45" s="44"/>
      <c r="DP45" s="44"/>
      <c r="DQ45" s="43"/>
      <c r="DR45" s="44"/>
      <c r="DT45" s="44"/>
      <c r="DV45" s="44"/>
      <c r="DX45" s="44"/>
      <c r="DZ45" s="44"/>
      <c r="EB45" s="44"/>
      <c r="ED45" s="44"/>
      <c r="EF45" s="44"/>
      <c r="EG45" s="43"/>
      <c r="EH45" s="44"/>
      <c r="EJ45" s="44"/>
      <c r="EL45" s="44"/>
      <c r="EM45" s="43"/>
      <c r="EN45" s="44"/>
      <c r="EO45" s="43"/>
      <c r="EP45" s="44"/>
    </row>
    <row r="46" spans="1:147" x14ac:dyDescent="0.2">
      <c r="B46" s="44"/>
      <c r="D46" s="44"/>
      <c r="F46" s="44"/>
      <c r="H46" s="44"/>
      <c r="J46" s="44"/>
      <c r="L46" s="44"/>
      <c r="N46" s="44"/>
      <c r="P46" s="44"/>
      <c r="R46" s="44"/>
      <c r="T46" s="44"/>
      <c r="V46" s="44"/>
      <c r="X46" s="44"/>
      <c r="Z46" s="51">
        <v>6005586</v>
      </c>
      <c r="AB46" s="44"/>
      <c r="AD46" s="44"/>
      <c r="AF46" s="44"/>
      <c r="AH46" s="44"/>
      <c r="AJ46" s="44"/>
      <c r="AL46" s="44"/>
      <c r="AN46" s="44"/>
      <c r="AP46" s="44"/>
      <c r="AR46" s="44"/>
      <c r="AT46" s="44"/>
      <c r="AV46" s="44"/>
      <c r="AX46" s="44"/>
      <c r="AZ46" s="44"/>
      <c r="BB46" s="44"/>
      <c r="BD46" s="44"/>
      <c r="BF46" s="44"/>
      <c r="BH46" s="44"/>
      <c r="BJ46" s="44"/>
      <c r="BL46" s="44"/>
      <c r="BN46" s="44"/>
      <c r="BP46" s="44"/>
      <c r="BR46" s="44"/>
      <c r="BT46" s="44"/>
      <c r="BV46" s="44"/>
      <c r="BX46" s="44"/>
      <c r="BZ46" s="44"/>
      <c r="CB46" s="44"/>
      <c r="CD46" s="44"/>
      <c r="CF46" s="44"/>
      <c r="CH46" s="44"/>
      <c r="CJ46" s="44"/>
      <c r="CL46" s="44"/>
      <c r="CN46" s="44"/>
      <c r="CP46" s="44"/>
      <c r="CR46" s="44"/>
      <c r="CT46" s="44"/>
      <c r="CV46" s="44"/>
      <c r="CX46" s="44"/>
      <c r="CZ46" s="44"/>
      <c r="DB46" s="44"/>
      <c r="DD46" s="44"/>
      <c r="DF46" s="44"/>
      <c r="DH46" s="44"/>
      <c r="DJ46" s="44"/>
      <c r="DL46" s="44"/>
      <c r="DN46" s="44"/>
      <c r="DP46" s="44"/>
      <c r="DR46" s="44"/>
      <c r="DT46" s="44"/>
      <c r="DV46" s="44"/>
      <c r="DX46" s="44"/>
      <c r="DZ46" s="44"/>
      <c r="EB46" s="44"/>
      <c r="ED46" s="44"/>
      <c r="EF46" s="44"/>
      <c r="EH46" s="44"/>
      <c r="EJ46" s="44"/>
      <c r="EL46" s="44"/>
      <c r="EN46" s="44"/>
      <c r="EP46" s="44"/>
    </row>
    <row r="47" spans="1:147" x14ac:dyDescent="0.2">
      <c r="B47" s="44"/>
      <c r="D47" s="44"/>
      <c r="F47" s="44"/>
      <c r="H47" s="44"/>
      <c r="J47" s="44"/>
      <c r="L47" s="44"/>
      <c r="N47" s="44"/>
      <c r="P47" s="44"/>
      <c r="R47" s="44"/>
      <c r="T47" s="44"/>
      <c r="V47" s="44"/>
      <c r="X47" s="44"/>
      <c r="Z47" s="44">
        <f>Z44-Z45-Z46</f>
        <v>150676053</v>
      </c>
      <c r="AB47" s="44"/>
      <c r="AD47" s="44"/>
      <c r="AF47" s="44"/>
      <c r="AH47" s="44"/>
      <c r="AJ47" s="44"/>
      <c r="AL47" s="44"/>
      <c r="AN47" s="44"/>
      <c r="AP47" s="44"/>
      <c r="AR47" s="44"/>
      <c r="AT47" s="44"/>
      <c r="AV47" s="44"/>
      <c r="AX47" s="44"/>
      <c r="AZ47" s="44"/>
      <c r="BB47" s="44"/>
      <c r="BD47" s="44"/>
      <c r="BF47" s="44"/>
      <c r="BH47" s="44"/>
      <c r="BJ47" s="44"/>
      <c r="BL47" s="44"/>
      <c r="BN47" s="44"/>
      <c r="BP47" s="44"/>
      <c r="BR47" s="44"/>
      <c r="BT47" s="44"/>
      <c r="BV47" s="44"/>
      <c r="BX47" s="44"/>
      <c r="BZ47" s="44"/>
      <c r="CB47" s="44"/>
      <c r="CD47" s="44"/>
      <c r="CF47" s="44"/>
      <c r="CH47" s="44"/>
      <c r="CJ47" s="44"/>
      <c r="CL47" s="44"/>
      <c r="CN47" s="44"/>
      <c r="CP47" s="44"/>
      <c r="CR47" s="44"/>
      <c r="CT47" s="44"/>
      <c r="CV47" s="44"/>
      <c r="CX47" s="44"/>
      <c r="CZ47" s="44"/>
      <c r="DB47" s="44"/>
      <c r="DD47" s="44"/>
      <c r="DF47" s="44"/>
      <c r="DH47" s="44"/>
      <c r="DJ47" s="44"/>
      <c r="DL47" s="44"/>
      <c r="DN47" s="44"/>
      <c r="DP47" s="44"/>
      <c r="DR47" s="44"/>
      <c r="DT47" s="44"/>
      <c r="DV47" s="44"/>
      <c r="DX47" s="44"/>
      <c r="DZ47" s="44"/>
      <c r="EB47" s="44"/>
      <c r="ED47" s="44"/>
      <c r="EF47" s="44"/>
      <c r="EH47" s="44"/>
      <c r="EJ47" s="44"/>
      <c r="EL47" s="44"/>
      <c r="EN47" s="44"/>
      <c r="EP47" s="44"/>
    </row>
    <row r="48" spans="1:147" x14ac:dyDescent="0.2">
      <c r="B48" s="44"/>
      <c r="D48" s="44"/>
      <c r="F48" s="44"/>
      <c r="H48" s="44"/>
      <c r="J48" s="44"/>
      <c r="L48" s="44"/>
      <c r="N48" s="44"/>
      <c r="P48" s="44"/>
      <c r="R48" s="44"/>
      <c r="T48" s="44"/>
      <c r="V48" s="44"/>
      <c r="X48" s="44"/>
      <c r="Z48" s="44">
        <v>141088078</v>
      </c>
      <c r="AB48" s="44"/>
      <c r="AD48" s="44">
        <v>131719289.81</v>
      </c>
      <c r="AF48" s="44">
        <v>131719289.81</v>
      </c>
      <c r="AH48" s="44">
        <v>131719289.81</v>
      </c>
      <c r="AJ48" s="44">
        <v>131719289.81</v>
      </c>
      <c r="AL48" s="44">
        <v>131719289.81</v>
      </c>
      <c r="AN48" s="44">
        <v>131719289.81</v>
      </c>
      <c r="AP48" s="44"/>
      <c r="AR48" s="44"/>
      <c r="AS48" s="52">
        <v>163919322.09999999</v>
      </c>
      <c r="AT48" s="44"/>
      <c r="AU48" s="52">
        <v>163561258.23333335</v>
      </c>
      <c r="AV48" s="44"/>
      <c r="AW48" s="52">
        <v>163561258.23333335</v>
      </c>
      <c r="AX48" s="44"/>
      <c r="AY48" s="52">
        <v>163561258.23333335</v>
      </c>
      <c r="AZ48" s="44"/>
      <c r="BA48" s="52">
        <v>163561258.23333335</v>
      </c>
      <c r="BB48" s="44"/>
      <c r="BC48" s="52">
        <v>163561258.23333335</v>
      </c>
      <c r="BD48" s="44"/>
      <c r="BE48" s="52">
        <v>163561258.23333335</v>
      </c>
      <c r="BF48" s="44"/>
      <c r="BG48" s="52"/>
      <c r="BH48" s="44"/>
      <c r="BI48" s="52"/>
      <c r="BJ48" s="44"/>
      <c r="BK48" s="52"/>
      <c r="BL48" s="44"/>
      <c r="BM48" s="52"/>
      <c r="BN48" s="44"/>
      <c r="BO48" s="52"/>
      <c r="BP48" s="44"/>
      <c r="BQ48" s="52"/>
      <c r="BR48" s="44"/>
      <c r="BS48" s="52"/>
      <c r="BT48" s="44"/>
      <c r="BU48" s="52"/>
      <c r="BV48" s="44"/>
      <c r="BW48" s="52"/>
      <c r="BX48" s="44"/>
      <c r="BY48" s="52"/>
      <c r="BZ48" s="44"/>
      <c r="CA48" s="52"/>
      <c r="CB48" s="44"/>
      <c r="CC48" s="52"/>
      <c r="CD48" s="44"/>
      <c r="CE48" s="52"/>
      <c r="CF48" s="44"/>
      <c r="CG48" s="52"/>
      <c r="CH48" s="44"/>
      <c r="CI48" s="52"/>
      <c r="CJ48" s="44"/>
      <c r="CK48" s="52"/>
      <c r="CL48" s="44"/>
      <c r="CM48" s="52"/>
      <c r="CN48" s="44"/>
      <c r="CO48" s="52"/>
      <c r="CP48" s="44"/>
      <c r="CQ48" s="52"/>
      <c r="CR48" s="44"/>
      <c r="CS48" s="52"/>
      <c r="CT48" s="44"/>
      <c r="CU48" s="52"/>
      <c r="CV48" s="44"/>
      <c r="CW48" s="52"/>
      <c r="CX48" s="44"/>
      <c r="CY48" s="52"/>
      <c r="CZ48" s="44"/>
      <c r="DA48" s="52"/>
      <c r="DB48" s="44"/>
      <c r="DC48" s="52"/>
      <c r="DD48" s="44"/>
      <c r="DE48" s="52"/>
      <c r="DF48" s="44"/>
      <c r="DG48" s="52"/>
      <c r="DH48" s="44"/>
      <c r="DI48" s="52"/>
      <c r="DJ48" s="44"/>
      <c r="DK48" s="52"/>
      <c r="DL48" s="44"/>
      <c r="DM48" s="52"/>
      <c r="DN48" s="44"/>
      <c r="DO48" s="52"/>
      <c r="DP48" s="44"/>
      <c r="DQ48" s="52"/>
      <c r="DR48" s="44"/>
      <c r="DS48" s="52"/>
      <c r="DT48" s="44"/>
      <c r="DU48" s="52"/>
      <c r="DV48" s="44"/>
      <c r="DW48" s="52"/>
      <c r="DX48" s="44"/>
      <c r="DY48" s="52"/>
      <c r="DZ48" s="44"/>
      <c r="EA48" s="52"/>
      <c r="EB48" s="44"/>
      <c r="EC48" s="52"/>
      <c r="ED48" s="44"/>
      <c r="EE48" s="52"/>
      <c r="EF48" s="44"/>
      <c r="EG48" s="52"/>
      <c r="EH48" s="44"/>
      <c r="EI48" s="52"/>
      <c r="EJ48" s="44"/>
      <c r="EK48" s="52"/>
      <c r="EL48" s="44"/>
      <c r="EM48" s="52"/>
      <c r="EN48" s="44"/>
      <c r="EO48" s="52"/>
      <c r="EP48" s="44"/>
      <c r="EQ48" s="52"/>
    </row>
    <row r="49" spans="2:147" x14ac:dyDescent="0.2">
      <c r="B49" s="44"/>
      <c r="D49" s="44"/>
      <c r="F49" s="44"/>
      <c r="H49" s="44"/>
      <c r="J49" s="44"/>
      <c r="L49" s="44"/>
      <c r="N49" s="44"/>
      <c r="P49" s="44"/>
      <c r="R49" s="44"/>
      <c r="T49" s="44"/>
      <c r="V49" s="44"/>
      <c r="X49" s="44"/>
      <c r="Z49" s="44">
        <f>Z45*20%</f>
        <v>3386480.8000000003</v>
      </c>
      <c r="AB49" s="44"/>
      <c r="AD49" s="44"/>
      <c r="AF49" s="44"/>
      <c r="AH49" s="44"/>
      <c r="AJ49" s="44"/>
      <c r="AL49" s="44"/>
      <c r="AN49" s="44"/>
      <c r="AP49" s="44"/>
      <c r="AR49" s="44"/>
      <c r="AS49" s="52">
        <v>135200216.58773965</v>
      </c>
      <c r="AT49" s="44"/>
      <c r="AU49" s="52">
        <v>136370699.15773967</v>
      </c>
      <c r="AV49" s="44"/>
      <c r="AW49" s="52">
        <v>136370699.15773967</v>
      </c>
      <c r="AX49" s="44"/>
      <c r="AY49" s="52">
        <v>136370699.15773967</v>
      </c>
      <c r="AZ49" s="44"/>
      <c r="BA49" s="52">
        <v>136370699.15773967</v>
      </c>
      <c r="BB49" s="44"/>
      <c r="BC49" s="52">
        <v>136370699.15773967</v>
      </c>
      <c r="BD49" s="44"/>
      <c r="BE49" s="52">
        <v>136370699.15773967</v>
      </c>
      <c r="BF49" s="44"/>
      <c r="BG49" s="52"/>
      <c r="BH49" s="44"/>
      <c r="BI49" s="52"/>
      <c r="BJ49" s="44"/>
      <c r="BK49" s="52"/>
      <c r="BL49" s="44"/>
      <c r="BM49" s="52"/>
      <c r="BN49" s="44"/>
      <c r="BO49" s="52"/>
      <c r="BP49" s="44"/>
      <c r="BQ49" s="52"/>
      <c r="BR49" s="44"/>
      <c r="BS49" s="52"/>
      <c r="BT49" s="44"/>
      <c r="BU49" s="52"/>
      <c r="BV49" s="44"/>
      <c r="BW49" s="52"/>
      <c r="BX49" s="44"/>
      <c r="BY49" s="52"/>
      <c r="BZ49" s="44"/>
      <c r="CA49" s="52"/>
      <c r="CB49" s="44"/>
      <c r="CC49" s="52"/>
      <c r="CD49" s="44"/>
      <c r="CE49" s="52"/>
      <c r="CF49" s="44"/>
      <c r="CG49" s="52"/>
      <c r="CH49" s="44"/>
      <c r="CI49" s="52"/>
      <c r="CJ49" s="44"/>
      <c r="CK49" s="52"/>
      <c r="CL49" s="44"/>
      <c r="CM49" s="52"/>
      <c r="CN49" s="44"/>
      <c r="CO49" s="52"/>
      <c r="CP49" s="44"/>
      <c r="CQ49" s="52"/>
      <c r="CR49" s="44"/>
      <c r="CS49" s="52"/>
      <c r="CT49" s="44"/>
      <c r="CU49" s="52"/>
      <c r="CV49" s="44"/>
      <c r="CW49" s="52"/>
      <c r="CX49" s="44"/>
      <c r="CY49" s="52"/>
      <c r="CZ49" s="44"/>
      <c r="DA49" s="52"/>
      <c r="DB49" s="44"/>
      <c r="DC49" s="52"/>
      <c r="DD49" s="44"/>
      <c r="DE49" s="52"/>
      <c r="DF49" s="44"/>
      <c r="DG49" s="52"/>
      <c r="DH49" s="44"/>
      <c r="DI49" s="52"/>
      <c r="DJ49" s="44"/>
      <c r="DK49" s="52"/>
      <c r="DL49" s="44"/>
      <c r="DM49" s="52"/>
      <c r="DN49" s="44"/>
      <c r="DO49" s="52"/>
      <c r="DP49" s="44"/>
      <c r="DQ49" s="52"/>
      <c r="DR49" s="44"/>
      <c r="DS49" s="52"/>
      <c r="DT49" s="44"/>
      <c r="DU49" s="52"/>
      <c r="DV49" s="44"/>
      <c r="DW49" s="52"/>
      <c r="DX49" s="44"/>
      <c r="DY49" s="52"/>
      <c r="DZ49" s="44"/>
      <c r="EA49" s="52"/>
      <c r="EB49" s="44"/>
      <c r="EC49" s="52"/>
      <c r="ED49" s="44"/>
      <c r="EE49" s="52"/>
      <c r="EF49" s="44"/>
      <c r="EG49" s="52"/>
      <c r="EH49" s="44"/>
      <c r="EI49" s="52"/>
      <c r="EJ49" s="44"/>
      <c r="EK49" s="52"/>
      <c r="EL49" s="44"/>
      <c r="EM49" s="52"/>
      <c r="EN49" s="44"/>
      <c r="EO49" s="52"/>
      <c r="EP49" s="44"/>
      <c r="EQ49" s="52"/>
    </row>
    <row r="50" spans="2:147" ht="13.5" thickBot="1" x14ac:dyDescent="0.25">
      <c r="B50" s="44"/>
      <c r="D50" s="44"/>
      <c r="F50" s="44"/>
      <c r="H50" s="44"/>
      <c r="J50" s="44"/>
      <c r="L50" s="44"/>
      <c r="N50" s="44"/>
      <c r="P50" s="44"/>
      <c r="R50" s="44"/>
      <c r="T50" s="44"/>
      <c r="V50" s="44"/>
      <c r="X50" s="44"/>
      <c r="Z50" s="53">
        <f>SUM(Z48:Z49)</f>
        <v>144474558.80000001</v>
      </c>
      <c r="AB50" s="44"/>
      <c r="AD50" s="44">
        <f>AD48-AD19</f>
        <v>0.45840877294540405</v>
      </c>
      <c r="AF50" s="44">
        <f>AF48-AF19</f>
        <v>-7739588.691591233</v>
      </c>
      <c r="AH50" s="44">
        <f>AH48-AH19</f>
        <v>7643447.7984087765</v>
      </c>
      <c r="AJ50" s="44">
        <f>AJ48-AJ19</f>
        <v>6672937.4184087664</v>
      </c>
      <c r="AL50" s="44">
        <f>AL48-AL19</f>
        <v>-24848976.171591222</v>
      </c>
      <c r="AN50" s="44">
        <f>AN48-AN19</f>
        <v>-11732262.201591194</v>
      </c>
      <c r="AP50" s="44"/>
      <c r="AR50" s="44"/>
      <c r="AS50" s="52">
        <f>AS48-AS49</f>
        <v>28719105.512260348</v>
      </c>
      <c r="AT50" s="44"/>
      <c r="AU50" s="52">
        <f>AU48-AU49</f>
        <v>27190559.07559368</v>
      </c>
      <c r="AV50" s="44"/>
      <c r="AW50" s="52">
        <f>AW48-AW49</f>
        <v>27190559.07559368</v>
      </c>
      <c r="AX50" s="44"/>
      <c r="AY50" s="52">
        <f>AY48-AY49</f>
        <v>27190559.07559368</v>
      </c>
      <c r="AZ50" s="44"/>
      <c r="BA50" s="52">
        <f>BA48-BA49</f>
        <v>27190559.07559368</v>
      </c>
      <c r="BB50" s="44"/>
      <c r="BC50" s="52">
        <f>BC48-BC49</f>
        <v>27190559.07559368</v>
      </c>
      <c r="BD50" s="44"/>
      <c r="BE50" s="52">
        <f>BE48-BE49</f>
        <v>27190559.07559368</v>
      </c>
      <c r="BF50" s="44"/>
      <c r="BG50" s="52"/>
      <c r="BH50" s="44"/>
      <c r="BI50" s="52"/>
      <c r="BJ50" s="44"/>
      <c r="BK50" s="52"/>
      <c r="BL50" s="44"/>
      <c r="BM50" s="52"/>
      <c r="BN50" s="44"/>
      <c r="BO50" s="52"/>
      <c r="BP50" s="44"/>
      <c r="BQ50" s="52"/>
      <c r="BR50" s="44"/>
      <c r="BS50" s="52"/>
      <c r="BT50" s="44"/>
      <c r="BU50" s="52"/>
      <c r="BV50" s="44"/>
      <c r="BW50" s="52"/>
      <c r="BX50" s="44"/>
      <c r="BY50" s="52"/>
      <c r="BZ50" s="44"/>
      <c r="CA50" s="52"/>
      <c r="CB50" s="44"/>
      <c r="CC50" s="52"/>
      <c r="CD50" s="44"/>
      <c r="CE50" s="52"/>
      <c r="CF50" s="44"/>
      <c r="CG50" s="52"/>
      <c r="CH50" s="44"/>
      <c r="CI50" s="52"/>
      <c r="CJ50" s="44"/>
      <c r="CK50" s="52"/>
      <c r="CL50" s="44"/>
      <c r="CM50" s="52"/>
      <c r="CN50" s="44"/>
      <c r="CO50" s="52"/>
      <c r="CP50" s="44"/>
      <c r="CQ50" s="52"/>
      <c r="CR50" s="44"/>
      <c r="CS50" s="52"/>
      <c r="CT50" s="44"/>
      <c r="CU50" s="52"/>
      <c r="CV50" s="44"/>
      <c r="CW50" s="52"/>
      <c r="CX50" s="44"/>
      <c r="CY50" s="52"/>
      <c r="CZ50" s="44"/>
      <c r="DA50" s="52"/>
      <c r="DB50" s="44"/>
      <c r="DC50" s="52"/>
      <c r="DD50" s="44"/>
      <c r="DE50" s="52"/>
      <c r="DF50" s="44"/>
      <c r="DG50" s="52"/>
      <c r="DH50" s="44"/>
      <c r="DI50" s="52"/>
      <c r="DJ50" s="44"/>
      <c r="DK50" s="52"/>
      <c r="DL50" s="44"/>
      <c r="DM50" s="52"/>
      <c r="DN50" s="44"/>
      <c r="DO50" s="52"/>
      <c r="DP50" s="44"/>
      <c r="DQ50" s="52"/>
      <c r="DR50" s="44"/>
      <c r="DS50" s="52"/>
      <c r="DT50" s="44"/>
      <c r="DU50" s="52"/>
      <c r="DV50" s="44"/>
      <c r="DW50" s="52"/>
      <c r="DX50" s="44"/>
      <c r="DY50" s="52"/>
      <c r="DZ50" s="44"/>
      <c r="EA50" s="52"/>
      <c r="EB50" s="44"/>
      <c r="EC50" s="52"/>
      <c r="ED50" s="44"/>
      <c r="EE50" s="52"/>
      <c r="EF50" s="44"/>
      <c r="EG50" s="52"/>
      <c r="EH50" s="44"/>
      <c r="EI50" s="52"/>
      <c r="EJ50" s="44"/>
      <c r="EK50" s="52"/>
      <c r="EL50" s="44"/>
      <c r="EM50" s="52"/>
      <c r="EN50" s="44"/>
      <c r="EO50" s="52"/>
      <c r="EP50" s="44"/>
      <c r="EQ50" s="52"/>
    </row>
    <row r="51" spans="2:147" ht="13.5" thickTop="1" x14ac:dyDescent="0.2">
      <c r="B51" s="44"/>
      <c r="D51" s="44"/>
      <c r="F51" s="44"/>
      <c r="H51" s="44"/>
      <c r="J51" s="44"/>
      <c r="L51" s="44"/>
      <c r="N51" s="44"/>
      <c r="P51" s="44"/>
      <c r="R51" s="44"/>
      <c r="T51" s="44"/>
      <c r="V51" s="44"/>
      <c r="X51" s="44"/>
      <c r="Z51" s="44"/>
      <c r="AB51" s="44"/>
      <c r="AD51" s="44"/>
      <c r="AF51" s="44"/>
      <c r="AH51" s="44"/>
      <c r="AJ51" s="44"/>
      <c r="AL51" s="44"/>
      <c r="AN51" s="44"/>
      <c r="AP51" s="44"/>
      <c r="AR51" s="44"/>
      <c r="AS51" s="52"/>
      <c r="AT51" s="44"/>
      <c r="AU51" s="52"/>
      <c r="AV51" s="44"/>
      <c r="AW51" s="52"/>
      <c r="AX51" s="44"/>
      <c r="AY51" s="52"/>
      <c r="AZ51" s="44"/>
      <c r="BA51" s="52"/>
      <c r="BB51" s="44"/>
      <c r="BC51" s="52"/>
      <c r="BD51" s="44"/>
      <c r="BE51" s="52"/>
      <c r="BF51" s="44"/>
      <c r="BG51" s="52"/>
      <c r="BH51" s="44"/>
      <c r="BI51" s="52"/>
      <c r="BJ51" s="44"/>
      <c r="BK51" s="52"/>
      <c r="BL51" s="44"/>
      <c r="BM51" s="52"/>
      <c r="BN51" s="44"/>
      <c r="BO51" s="52"/>
      <c r="BP51" s="44"/>
      <c r="BQ51" s="52"/>
      <c r="BR51" s="44"/>
      <c r="BS51" s="52"/>
      <c r="BT51" s="44"/>
      <c r="BU51" s="52"/>
      <c r="BV51" s="44"/>
      <c r="BW51" s="52"/>
      <c r="BX51" s="44"/>
      <c r="BY51" s="52"/>
      <c r="BZ51" s="44"/>
      <c r="CA51" s="52"/>
      <c r="CB51" s="44"/>
      <c r="CC51" s="52"/>
      <c r="CD51" s="44"/>
      <c r="CE51" s="52"/>
      <c r="CF51" s="44"/>
      <c r="CG51" s="52"/>
      <c r="CH51" s="44"/>
      <c r="CI51" s="52"/>
      <c r="CJ51" s="44"/>
      <c r="CK51" s="52"/>
      <c r="CL51" s="44"/>
      <c r="CM51" s="52"/>
      <c r="CN51" s="44"/>
      <c r="CO51" s="52"/>
      <c r="CP51" s="44"/>
      <c r="CQ51" s="52"/>
      <c r="CR51" s="44"/>
      <c r="CS51" s="52"/>
      <c r="CT51" s="44"/>
      <c r="CU51" s="52"/>
      <c r="CV51" s="44"/>
      <c r="CW51" s="52"/>
      <c r="CX51" s="44"/>
      <c r="CY51" s="52"/>
      <c r="CZ51" s="44"/>
      <c r="DA51" s="52"/>
      <c r="DB51" s="44"/>
      <c r="DC51" s="52"/>
      <c r="DD51" s="44"/>
      <c r="DE51" s="52"/>
      <c r="DF51" s="44"/>
      <c r="DG51" s="52"/>
      <c r="DH51" s="44"/>
      <c r="DI51" s="52"/>
      <c r="DJ51" s="44"/>
      <c r="DK51" s="52"/>
      <c r="DL51" s="44"/>
      <c r="DM51" s="52"/>
      <c r="DN51" s="44"/>
      <c r="DO51" s="52"/>
      <c r="DP51" s="44"/>
      <c r="DQ51" s="52"/>
      <c r="DR51" s="44"/>
      <c r="DS51" s="52"/>
      <c r="DT51" s="44"/>
      <c r="DU51" s="52"/>
      <c r="DV51" s="44"/>
      <c r="DW51" s="52"/>
      <c r="DX51" s="44"/>
      <c r="DY51" s="52"/>
      <c r="DZ51" s="44"/>
      <c r="EA51" s="52"/>
      <c r="EB51" s="44"/>
      <c r="EC51" s="52"/>
      <c r="ED51" s="44"/>
      <c r="EE51" s="52"/>
      <c r="EF51" s="44"/>
      <c r="EG51" s="52"/>
      <c r="EH51" s="44"/>
      <c r="EI51" s="52"/>
      <c r="EJ51" s="44"/>
      <c r="EK51" s="52"/>
      <c r="EL51" s="44"/>
      <c r="EM51" s="52"/>
      <c r="EN51" s="44"/>
      <c r="EO51" s="52"/>
      <c r="EP51" s="44"/>
      <c r="EQ51" s="52"/>
    </row>
    <row r="52" spans="2:147" x14ac:dyDescent="0.2">
      <c r="B52" s="54"/>
      <c r="D52" s="54"/>
      <c r="F52" s="54"/>
      <c r="H52" s="54"/>
      <c r="J52" s="54"/>
      <c r="L52" s="54"/>
      <c r="N52" s="54"/>
      <c r="P52" s="54"/>
      <c r="R52" s="54"/>
      <c r="T52" s="54"/>
      <c r="V52" s="54"/>
      <c r="X52" s="54"/>
      <c r="Z52" s="54"/>
      <c r="AB52" s="54"/>
      <c r="AD52" s="54"/>
      <c r="AF52" s="54"/>
      <c r="AH52" s="54"/>
      <c r="AJ52" s="54"/>
      <c r="AL52" s="54"/>
      <c r="AN52" s="54"/>
      <c r="AP52" s="54"/>
      <c r="AR52" s="55"/>
      <c r="AS52" s="52"/>
      <c r="AT52" s="55"/>
      <c r="AU52" s="52"/>
      <c r="AV52" s="55"/>
      <c r="AW52" s="52"/>
      <c r="AX52" s="55"/>
      <c r="AY52" s="52"/>
      <c r="AZ52" s="55"/>
      <c r="BA52" s="52"/>
      <c r="BB52" s="55"/>
      <c r="BC52" s="52"/>
      <c r="BD52" s="55"/>
      <c r="BE52" s="52"/>
      <c r="BF52" s="55"/>
      <c r="BG52" s="52"/>
      <c r="BH52" s="55"/>
      <c r="BI52" s="52"/>
      <c r="BJ52" s="55"/>
      <c r="BK52" s="52"/>
      <c r="BL52" s="55"/>
      <c r="BM52" s="52"/>
      <c r="BN52" s="55"/>
      <c r="BO52" s="52"/>
      <c r="BP52" s="55"/>
      <c r="BQ52" s="52"/>
      <c r="BR52" s="55"/>
      <c r="BS52" s="52"/>
      <c r="BT52" s="55"/>
      <c r="BU52" s="52"/>
      <c r="BV52" s="55"/>
      <c r="BW52" s="52"/>
      <c r="BX52" s="55"/>
      <c r="BY52" s="52"/>
      <c r="BZ52" s="55"/>
      <c r="CA52" s="52"/>
      <c r="CB52" s="55"/>
      <c r="CC52" s="52"/>
      <c r="CD52" s="55"/>
      <c r="CE52" s="52"/>
      <c r="CF52" s="55"/>
      <c r="CG52" s="52"/>
      <c r="CH52" s="55"/>
      <c r="CI52" s="52"/>
      <c r="CJ52" s="55"/>
      <c r="CK52" s="52"/>
      <c r="CL52" s="55"/>
      <c r="CM52" s="52"/>
      <c r="CN52" s="55"/>
      <c r="CO52" s="52"/>
      <c r="CP52" s="55"/>
      <c r="CQ52" s="52"/>
      <c r="CR52" s="55"/>
      <c r="CS52" s="52"/>
      <c r="CT52" s="55"/>
      <c r="CU52" s="52"/>
      <c r="CV52" s="55"/>
      <c r="CW52" s="52"/>
      <c r="CX52" s="55"/>
      <c r="CY52" s="52"/>
      <c r="CZ52" s="55"/>
      <c r="DA52" s="52"/>
      <c r="DB52" s="55"/>
      <c r="DC52" s="52"/>
      <c r="DD52" s="55"/>
      <c r="DE52" s="52"/>
      <c r="DF52" s="55"/>
      <c r="DG52" s="52"/>
      <c r="DH52" s="55"/>
      <c r="DI52" s="52"/>
      <c r="DJ52" s="55"/>
      <c r="DK52" s="52"/>
      <c r="DL52" s="55"/>
      <c r="DM52" s="52"/>
      <c r="DN52" s="55"/>
      <c r="DO52" s="52"/>
      <c r="DP52" s="55"/>
      <c r="DQ52" s="52"/>
      <c r="DR52" s="55"/>
      <c r="DS52" s="52"/>
      <c r="DT52" s="55"/>
      <c r="DU52" s="52"/>
      <c r="DV52" s="55"/>
      <c r="DW52" s="52"/>
      <c r="DX52" s="55"/>
      <c r="DY52" s="52"/>
      <c r="DZ52" s="55"/>
      <c r="EA52" s="52"/>
      <c r="EB52" s="55"/>
      <c r="EC52" s="52"/>
      <c r="ED52" s="55"/>
      <c r="EE52" s="52"/>
      <c r="EF52" s="55"/>
      <c r="EG52" s="52"/>
      <c r="EH52" s="55"/>
      <c r="EI52" s="52"/>
      <c r="EJ52" s="55"/>
      <c r="EK52" s="52"/>
      <c r="EL52" s="55"/>
      <c r="EM52" s="52"/>
      <c r="EN52" s="55"/>
      <c r="EO52" s="52"/>
      <c r="EP52" s="55"/>
      <c r="EQ52" s="52"/>
    </row>
    <row r="53" spans="2:147" x14ac:dyDescent="0.2">
      <c r="AR53" s="56"/>
      <c r="AS53" s="52"/>
      <c r="AT53" s="56"/>
      <c r="AU53" s="52"/>
      <c r="AV53" s="56"/>
      <c r="AW53" s="52"/>
      <c r="AX53" s="56"/>
      <c r="AY53" s="52"/>
      <c r="AZ53" s="56"/>
      <c r="BA53" s="52"/>
      <c r="BB53" s="56"/>
      <c r="BC53" s="52"/>
      <c r="BD53" s="56"/>
      <c r="BE53" s="52"/>
      <c r="BF53" s="56"/>
      <c r="BG53" s="52"/>
      <c r="BH53" s="56"/>
      <c r="BI53" s="52"/>
      <c r="BJ53" s="56"/>
      <c r="BK53" s="52"/>
      <c r="BL53" s="56"/>
      <c r="BM53" s="52"/>
      <c r="BN53" s="56"/>
      <c r="BO53" s="52"/>
      <c r="BP53" s="56"/>
      <c r="BQ53" s="52"/>
      <c r="BR53" s="56"/>
      <c r="BS53" s="52"/>
      <c r="BT53" s="56"/>
      <c r="BU53" s="52"/>
      <c r="BV53" s="56"/>
      <c r="BW53" s="52"/>
      <c r="BX53" s="56"/>
      <c r="BY53" s="52"/>
      <c r="BZ53" s="56"/>
      <c r="CA53" s="52"/>
      <c r="CB53" s="56"/>
      <c r="CC53" s="52"/>
      <c r="CD53" s="56"/>
      <c r="CE53" s="52"/>
      <c r="CF53" s="56"/>
      <c r="CG53" s="52"/>
      <c r="CH53" s="56"/>
      <c r="CI53" s="52"/>
      <c r="CJ53" s="56"/>
      <c r="CK53" s="52"/>
      <c r="CL53" s="56"/>
      <c r="CM53" s="52"/>
      <c r="CN53" s="56"/>
      <c r="CO53" s="52"/>
      <c r="CP53" s="56"/>
      <c r="CQ53" s="52"/>
      <c r="CR53" s="56"/>
      <c r="CS53" s="52"/>
      <c r="CT53" s="56"/>
      <c r="CU53" s="52"/>
      <c r="CV53" s="56"/>
      <c r="CW53" s="52"/>
      <c r="CX53" s="56"/>
      <c r="CY53" s="52"/>
      <c r="CZ53" s="56"/>
      <c r="DA53" s="52"/>
      <c r="DB53" s="56"/>
      <c r="DC53" s="52"/>
      <c r="DD53" s="56"/>
      <c r="DE53" s="52"/>
      <c r="DF53" s="56"/>
      <c r="DG53" s="52"/>
      <c r="DH53" s="56"/>
      <c r="DI53" s="52"/>
      <c r="DJ53" s="56"/>
      <c r="DK53" s="52"/>
      <c r="DL53" s="56"/>
      <c r="DM53" s="52"/>
      <c r="DN53" s="56"/>
      <c r="DO53" s="52"/>
      <c r="DP53" s="56"/>
      <c r="DQ53" s="52"/>
      <c r="DR53" s="56"/>
      <c r="DS53" s="52"/>
      <c r="DT53" s="56"/>
      <c r="DU53" s="52"/>
      <c r="DV53" s="56"/>
      <c r="DW53" s="52"/>
      <c r="DX53" s="56"/>
      <c r="DY53" s="52"/>
      <c r="DZ53" s="56"/>
      <c r="EA53" s="52"/>
      <c r="EB53" s="56"/>
      <c r="EC53" s="52"/>
      <c r="ED53" s="56"/>
      <c r="EE53" s="52"/>
      <c r="EF53" s="56"/>
      <c r="EG53" s="52"/>
      <c r="EH53" s="56"/>
      <c r="EI53" s="52"/>
      <c r="EJ53" s="56"/>
      <c r="EK53" s="52"/>
      <c r="EL53" s="56"/>
      <c r="EM53" s="52"/>
      <c r="EN53" s="56"/>
      <c r="EO53" s="52"/>
      <c r="EP53" s="56"/>
      <c r="EQ53" s="52"/>
    </row>
    <row r="54" spans="2:147" ht="13.5" thickBot="1" x14ac:dyDescent="0.25">
      <c r="AN54" s="57">
        <v>143451551.68000001</v>
      </c>
      <c r="AP54" s="57"/>
      <c r="AR54" s="58"/>
      <c r="AS54" s="52"/>
      <c r="AT54" s="58"/>
      <c r="AU54" s="52"/>
      <c r="AV54" s="58"/>
      <c r="AW54" s="52"/>
      <c r="AX54" s="58"/>
      <c r="AY54" s="52"/>
      <c r="AZ54" s="58"/>
      <c r="BA54" s="52"/>
      <c r="BB54" s="58"/>
      <c r="BC54" s="52"/>
      <c r="BD54" s="58"/>
      <c r="BE54" s="52"/>
      <c r="BF54" s="58"/>
      <c r="BG54" s="52"/>
      <c r="BH54" s="58"/>
      <c r="BI54" s="52"/>
      <c r="BJ54" s="58"/>
      <c r="BK54" s="52"/>
      <c r="BL54" s="58"/>
      <c r="BM54" s="52"/>
      <c r="BN54" s="58"/>
      <c r="BO54" s="52"/>
      <c r="BP54" s="58"/>
      <c r="BQ54" s="52"/>
      <c r="BR54" s="58"/>
      <c r="BS54" s="52"/>
      <c r="BT54" s="58"/>
      <c r="BU54" s="52"/>
      <c r="BV54" s="58"/>
      <c r="BW54" s="52"/>
      <c r="BX54" s="58"/>
      <c r="BY54" s="52"/>
      <c r="BZ54" s="58"/>
      <c r="CA54" s="52"/>
      <c r="CB54" s="58"/>
      <c r="CC54" s="52"/>
      <c r="CD54" s="58"/>
      <c r="CE54" s="52"/>
      <c r="CF54" s="58"/>
      <c r="CG54" s="52"/>
      <c r="CH54" s="58"/>
      <c r="CI54" s="52"/>
      <c r="CJ54" s="58"/>
      <c r="CK54" s="52"/>
      <c r="CL54" s="58"/>
      <c r="CM54" s="52"/>
      <c r="CN54" s="58"/>
      <c r="CO54" s="52"/>
      <c r="CP54" s="58"/>
      <c r="CQ54" s="52"/>
      <c r="CR54" s="58"/>
      <c r="CS54" s="52"/>
      <c r="CT54" s="58"/>
      <c r="CU54" s="52"/>
      <c r="CV54" s="58"/>
      <c r="CW54" s="52"/>
      <c r="CX54" s="58"/>
      <c r="CY54" s="52"/>
      <c r="CZ54" s="58"/>
      <c r="DA54" s="52"/>
      <c r="DB54" s="58"/>
      <c r="DC54" s="52"/>
      <c r="DD54" s="58"/>
      <c r="DE54" s="52"/>
      <c r="DF54" s="58"/>
      <c r="DG54" s="52"/>
      <c r="DH54" s="58"/>
      <c r="DI54" s="52"/>
      <c r="DJ54" s="58"/>
      <c r="DK54" s="52"/>
      <c r="DL54" s="58"/>
      <c r="DM54" s="52"/>
      <c r="DN54" s="58"/>
      <c r="DO54" s="52"/>
      <c r="DP54" s="58"/>
      <c r="DQ54" s="52"/>
      <c r="DR54" s="58"/>
      <c r="DS54" s="52"/>
      <c r="DT54" s="58"/>
      <c r="DU54" s="52"/>
      <c r="DV54" s="58"/>
      <c r="DW54" s="52"/>
      <c r="DX54" s="58"/>
      <c r="DY54" s="52"/>
      <c r="DZ54" s="58"/>
      <c r="EA54" s="52"/>
      <c r="EB54" s="58"/>
      <c r="EC54" s="52"/>
      <c r="ED54" s="58"/>
      <c r="EE54" s="52"/>
      <c r="EF54" s="58"/>
      <c r="EG54" s="52"/>
      <c r="EH54" s="58"/>
      <c r="EI54" s="52"/>
      <c r="EJ54" s="58"/>
      <c r="EK54" s="52"/>
      <c r="EL54" s="58"/>
      <c r="EM54" s="52"/>
      <c r="EN54" s="58"/>
      <c r="EO54" s="52"/>
      <c r="EP54" s="58"/>
      <c r="EQ54" s="52"/>
    </row>
    <row r="55" spans="2:147" ht="13.5" thickTop="1" x14ac:dyDescent="0.2"/>
    <row r="57" spans="2:147" x14ac:dyDescent="0.2">
      <c r="BH57" s="59">
        <v>146116572.57666665</v>
      </c>
      <c r="BJ57" s="59">
        <v>168580883.39999998</v>
      </c>
      <c r="BL57" s="59">
        <v>161043923.94333333</v>
      </c>
      <c r="BN57" s="59">
        <v>161043923.94333333</v>
      </c>
      <c r="BP57" s="59">
        <f>213789668.91-30000000</f>
        <v>183789668.91</v>
      </c>
      <c r="BR57" s="59">
        <v>183955811.77000004</v>
      </c>
      <c r="BT57" s="59">
        <v>133594039.72</v>
      </c>
      <c r="BV57" s="59">
        <v>114092768.75</v>
      </c>
      <c r="BX57" s="59">
        <v>114092768.75</v>
      </c>
      <c r="BZ57" s="59">
        <v>160817736.31266668</v>
      </c>
      <c r="CB57" s="59">
        <v>124935480.75200002</v>
      </c>
      <c r="CD57" s="59">
        <v>124935480.75200002</v>
      </c>
      <c r="CF57" s="59">
        <v>124935480.75200002</v>
      </c>
      <c r="CH57" s="59">
        <v>124935480.75200002</v>
      </c>
      <c r="CJ57" s="59">
        <v>124935480.75200002</v>
      </c>
      <c r="CL57" s="59">
        <v>124935480.75200002</v>
      </c>
      <c r="CN57" s="59">
        <v>124935480.75200002</v>
      </c>
      <c r="CP57" s="59">
        <v>124935480.75200002</v>
      </c>
      <c r="CR57" s="59">
        <v>124935480.75200002</v>
      </c>
      <c r="CT57" s="59">
        <v>124935480.75200002</v>
      </c>
      <c r="CV57" s="59">
        <v>124935480.75200002</v>
      </c>
      <c r="CX57" s="59">
        <v>124935480.75200002</v>
      </c>
      <c r="CZ57" s="59">
        <v>124935480.75200002</v>
      </c>
      <c r="DB57" s="59">
        <v>124935480.75200002</v>
      </c>
      <c r="DD57" s="59">
        <v>124935480.75200002</v>
      </c>
      <c r="DF57" s="59">
        <v>124935480.75200002</v>
      </c>
      <c r="DH57" s="59">
        <v>124935480.75200002</v>
      </c>
      <c r="DJ57" s="59">
        <v>124935480.75200002</v>
      </c>
      <c r="DL57" s="59">
        <v>124935480.75200002</v>
      </c>
      <c r="DN57" s="59">
        <v>124935480.75200002</v>
      </c>
      <c r="DP57" s="59">
        <v>124935480.75200002</v>
      </c>
      <c r="DR57" s="59">
        <v>124935480.75200002</v>
      </c>
      <c r="DT57" s="59">
        <v>124935480.75200002</v>
      </c>
      <c r="DV57" s="59">
        <v>124935480.75200002</v>
      </c>
      <c r="DX57" s="59">
        <v>124935480.75200002</v>
      </c>
      <c r="DZ57" s="59">
        <v>124935480.75200002</v>
      </c>
      <c r="EB57" s="59">
        <v>124935480.75200002</v>
      </c>
      <c r="ED57" s="59">
        <v>124935480.75200002</v>
      </c>
      <c r="EF57" s="59">
        <v>124935480.75200002</v>
      </c>
      <c r="EH57" s="59">
        <v>124935480.75200002</v>
      </c>
      <c r="EJ57" s="59">
        <v>124935480.75200002</v>
      </c>
      <c r="EL57" s="59">
        <v>124935480.75200002</v>
      </c>
      <c r="EN57" s="59">
        <v>124935480.75200002</v>
      </c>
      <c r="EP57" s="59">
        <v>124935480.75200002</v>
      </c>
    </row>
    <row r="58" spans="2:147" x14ac:dyDescent="0.2">
      <c r="BT58" s="2">
        <v>20000000</v>
      </c>
      <c r="BV58" s="2">
        <v>20000000</v>
      </c>
      <c r="BX58" s="2">
        <v>20000000</v>
      </c>
    </row>
    <row r="59" spans="2:147" x14ac:dyDescent="0.2">
      <c r="BT59" s="54">
        <f>SUM(BT57:BT58)</f>
        <v>153594039.72</v>
      </c>
      <c r="BV59" s="54">
        <f>SUM(BV57:BV58)</f>
        <v>134092768.75</v>
      </c>
      <c r="BX59" s="54">
        <f>SUM(BX57:BX58)</f>
        <v>134092768.75</v>
      </c>
      <c r="BZ59" s="54"/>
      <c r="CB59" s="54"/>
      <c r="CD59" s="54"/>
      <c r="CF59" s="54">
        <v>144256755.19666669</v>
      </c>
      <c r="CH59" s="54">
        <v>163387566.23400003</v>
      </c>
      <c r="CJ59" s="54">
        <v>169562940.66333336</v>
      </c>
      <c r="CL59" s="54">
        <v>146671173.81666666</v>
      </c>
      <c r="CN59" s="54">
        <v>132561316.54800001</v>
      </c>
      <c r="CP59" s="54">
        <v>111219798.45933335</v>
      </c>
      <c r="CR59" s="54">
        <v>117912204.69266668</v>
      </c>
      <c r="CT59" s="54">
        <v>96246815.730000004</v>
      </c>
      <c r="CV59" s="60">
        <v>118875941.11199999</v>
      </c>
      <c r="CX59" s="60">
        <v>118875941.11199999</v>
      </c>
      <c r="CZ59" s="60">
        <v>118875941.11199999</v>
      </c>
      <c r="DB59" s="60">
        <v>118875941.11199999</v>
      </c>
      <c r="DD59" s="60">
        <v>122447225.36999999</v>
      </c>
      <c r="DF59" s="60">
        <v>122447225.36999999</v>
      </c>
      <c r="DH59" s="60">
        <v>146980370.47</v>
      </c>
      <c r="DJ59" s="60">
        <v>147321923.87600002</v>
      </c>
      <c r="DL59" s="60">
        <v>147321923.87600002</v>
      </c>
      <c r="DN59" s="60">
        <v>147321923.87600002</v>
      </c>
      <c r="DP59" s="60">
        <v>147321923.87600002</v>
      </c>
      <c r="DR59" s="60">
        <v>147321923.87600002</v>
      </c>
      <c r="DT59" s="60">
        <v>147321923.87600002</v>
      </c>
      <c r="DV59" s="60">
        <v>147321923.87600002</v>
      </c>
      <c r="DX59" s="60">
        <v>147321923.87600002</v>
      </c>
      <c r="DZ59" s="60">
        <v>147321923.87600002</v>
      </c>
      <c r="EB59" s="60">
        <v>147321923.87600002</v>
      </c>
      <c r="ED59" s="60">
        <v>147321923.87600002</v>
      </c>
      <c r="EF59" s="60">
        <v>147321923.87600002</v>
      </c>
      <c r="EH59" s="60">
        <v>147321923.87600002</v>
      </c>
      <c r="EJ59" s="60">
        <v>147321923.87600002</v>
      </c>
      <c r="EL59" s="60">
        <v>147321923.87600002</v>
      </c>
      <c r="EN59" s="60">
        <v>147321923.87600002</v>
      </c>
      <c r="EP59" s="60">
        <v>147321923.87600002</v>
      </c>
    </row>
    <row r="60" spans="2:147" x14ac:dyDescent="0.2">
      <c r="CF60" s="42">
        <f>CF34</f>
        <v>113015221.32000002</v>
      </c>
      <c r="CH60" s="42">
        <f>CH34</f>
        <v>131843095.59999999</v>
      </c>
      <c r="CJ60" s="42">
        <f>CJ19</f>
        <v>139057352.7777397</v>
      </c>
      <c r="CL60" s="42"/>
      <c r="CN60" s="42"/>
      <c r="CP60" s="42"/>
      <c r="CR60" s="42"/>
      <c r="CT60" s="42"/>
      <c r="CV60" s="61">
        <f>CV19</f>
        <v>118875941.11199999</v>
      </c>
      <c r="CX60" s="61">
        <f>CX19</f>
        <v>141890250.38773972</v>
      </c>
      <c r="CZ60" s="61">
        <f>CZ19</f>
        <v>121656860.8577397</v>
      </c>
      <c r="DB60" s="61">
        <f>DB19</f>
        <v>134548045.0977397</v>
      </c>
      <c r="DD60" s="61">
        <f>DD19</f>
        <v>122447225.84773971</v>
      </c>
      <c r="DF60" s="61">
        <f>DF19</f>
        <v>149017883.36773971</v>
      </c>
      <c r="DH60" s="61">
        <f>DH19</f>
        <v>146980370.47</v>
      </c>
      <c r="DJ60" s="61">
        <f>DJ19</f>
        <v>154132806.99600002</v>
      </c>
      <c r="DL60" s="61">
        <f>DL19</f>
        <v>158574132.26773968</v>
      </c>
      <c r="DN60" s="61">
        <f>DN19</f>
        <v>176352431.9677397</v>
      </c>
      <c r="DP60" s="61">
        <f>DP19</f>
        <v>174034532.46943966</v>
      </c>
      <c r="DR60" s="61">
        <f>DR19</f>
        <v>152362215.72943968</v>
      </c>
      <c r="DT60" s="61">
        <f>DT19</f>
        <v>215058448.70293969</v>
      </c>
      <c r="DV60" s="61">
        <f>DV19</f>
        <v>205600194.8044717</v>
      </c>
      <c r="DX60" s="61">
        <f>DX19</f>
        <v>185640601.69773966</v>
      </c>
      <c r="DZ60" s="61">
        <f>DZ19</f>
        <v>187526331.76215765</v>
      </c>
      <c r="EB60" s="61">
        <f>EB19</f>
        <v>180261350.52174771</v>
      </c>
      <c r="ED60" s="61">
        <f>ED19</f>
        <v>224118872.98773968</v>
      </c>
      <c r="EF60" s="61">
        <f>EF19</f>
        <v>216990095.68093771</v>
      </c>
      <c r="EH60" s="61">
        <f>EH19</f>
        <v>201655669.42503768</v>
      </c>
      <c r="EJ60" s="61">
        <f>EJ19</f>
        <v>218653996.94613969</v>
      </c>
      <c r="EL60" s="61">
        <f>EL19</f>
        <v>206501510.12690368</v>
      </c>
      <c r="EN60" s="61">
        <f>EN19</f>
        <v>208671315.23300767</v>
      </c>
      <c r="EP60" s="61">
        <f>EP19</f>
        <v>160518103.50793767</v>
      </c>
    </row>
    <row r="61" spans="2:147" x14ac:dyDescent="0.2">
      <c r="BT61" s="62">
        <f>BT19-BT59</f>
        <v>0</v>
      </c>
      <c r="BV61" s="62">
        <f>BV19-BV59</f>
        <v>-20000000.353926972</v>
      </c>
      <c r="BX61" s="62">
        <f>BX19-BX59</f>
        <v>29117713.726072997</v>
      </c>
      <c r="BZ61" s="62"/>
      <c r="CB61" s="62"/>
      <c r="CD61" s="62"/>
      <c r="CF61" s="62"/>
      <c r="CH61" s="62"/>
      <c r="CJ61" s="62"/>
      <c r="CL61" s="62">
        <f>CL59-CL19</f>
        <v>-1.0730326175689697E-3</v>
      </c>
      <c r="CN61" s="62">
        <f>CN59-CN19</f>
        <v>3611011.550260365</v>
      </c>
      <c r="CP61" s="62">
        <f>CP59-CP19</f>
        <v>-26115948.748406306</v>
      </c>
      <c r="CR61" s="62">
        <f>CR59-CR19</f>
        <v>0.34492699801921844</v>
      </c>
      <c r="CT61" s="62">
        <v>0</v>
      </c>
      <c r="CV61" s="63">
        <f>CV59-CV60</f>
        <v>0</v>
      </c>
      <c r="CX61" s="63">
        <f>CX59-CX60</f>
        <v>-23014309.275739729</v>
      </c>
      <c r="CZ61" s="63">
        <f>CZ59-CZ60</f>
        <v>-2780919.7457397133</v>
      </c>
      <c r="DB61" s="63">
        <f>DB59-DB60</f>
        <v>-15672103.985739708</v>
      </c>
      <c r="DD61" s="63">
        <f>DD59-DD60</f>
        <v>-0.47773972153663635</v>
      </c>
      <c r="DF61" s="63">
        <f>DF59-DF60</f>
        <v>-26570657.997739717</v>
      </c>
      <c r="DH61" s="63">
        <f>DH59-DH60</f>
        <v>0</v>
      </c>
      <c r="DJ61" s="63">
        <f>DJ59-DJ60</f>
        <v>-6810883.1200000048</v>
      </c>
      <c r="DL61" s="63">
        <f>DL59-DL60</f>
        <v>-11252208.391739666</v>
      </c>
      <c r="DN61" s="63">
        <f>DN59-DN60</f>
        <v>-29030508.091739684</v>
      </c>
      <c r="DP61" s="63">
        <f>DP59-DP60</f>
        <v>-26712608.593439639</v>
      </c>
      <c r="DR61" s="63">
        <f>DR59-DR60</f>
        <v>-5040291.8534396589</v>
      </c>
      <c r="DT61" s="63">
        <f>DT59-DT60</f>
        <v>-67736524.826939672</v>
      </c>
      <c r="DV61" s="63">
        <f>DV59-DV60</f>
        <v>-58278270.928471684</v>
      </c>
      <c r="DX61" s="63">
        <f>DX59-DX60</f>
        <v>-38318677.821739644</v>
      </c>
      <c r="DZ61" s="63">
        <f>DZ59-DZ60</f>
        <v>-40204407.886157632</v>
      </c>
      <c r="EB61" s="63">
        <f>EB59-EB60</f>
        <v>-32939426.645747691</v>
      </c>
      <c r="ED61" s="63">
        <f>ED59-ED60</f>
        <v>-76796949.111739665</v>
      </c>
      <c r="EF61" s="63">
        <f>EF59-EF60</f>
        <v>-69668171.80493769</v>
      </c>
      <c r="EH61" s="63">
        <f>EH59-EH60</f>
        <v>-54333745.549037665</v>
      </c>
      <c r="EJ61" s="63">
        <f>EJ59-EJ60</f>
        <v>-71332073.070139676</v>
      </c>
      <c r="EL61" s="63">
        <f>EL59-EL60</f>
        <v>-59179586.250903666</v>
      </c>
      <c r="EN61" s="63">
        <f>EN59-EN60</f>
        <v>-61349391.357007653</v>
      </c>
      <c r="EP61" s="63">
        <f>EP59-EP60</f>
        <v>-13196179.631937653</v>
      </c>
    </row>
    <row r="62" spans="2:147" x14ac:dyDescent="0.2">
      <c r="CF62" s="64">
        <f>CF60-CF59</f>
        <v>-31241533.876666665</v>
      </c>
      <c r="CH62" s="64">
        <f>CH60-CH59</f>
        <v>-31544470.634000033</v>
      </c>
      <c r="CJ62" s="64">
        <f>CJ60-CJ59</f>
        <v>-30505587.885593653</v>
      </c>
      <c r="CL62" s="64"/>
      <c r="CN62" s="64"/>
      <c r="CP62" s="64"/>
      <c r="CR62" s="64"/>
      <c r="CT62" s="64"/>
      <c r="CV62" s="64"/>
      <c r="CX62" s="64"/>
      <c r="CZ62" s="64"/>
      <c r="DB62" s="64"/>
      <c r="DD62" s="64"/>
      <c r="DF62" s="64"/>
      <c r="DH62" s="64"/>
      <c r="DJ62" s="64"/>
      <c r="DL62" s="64"/>
      <c r="DN62" s="64"/>
      <c r="DP62" s="64"/>
      <c r="DR62" s="64"/>
      <c r="DT62" s="64"/>
      <c r="DV62" s="64"/>
      <c r="DX62" s="64"/>
      <c r="DZ62" s="64"/>
      <c r="EB62" s="64"/>
      <c r="ED62" s="64"/>
      <c r="EF62" s="64"/>
      <c r="EH62" s="64"/>
      <c r="EJ62" s="64"/>
      <c r="EL62" s="64"/>
      <c r="EN62" s="64"/>
      <c r="EP62" s="64"/>
    </row>
  </sheetData>
  <mergeCells count="146">
    <mergeCell ref="EJ3:EK3"/>
    <mergeCell ref="EL3:EM3"/>
    <mergeCell ref="EN3:EO3"/>
    <mergeCell ref="EP3:EQ3"/>
    <mergeCell ref="DX3:DY3"/>
    <mergeCell ref="DZ3:EA3"/>
    <mergeCell ref="EB3:EC3"/>
    <mergeCell ref="ED3:EE3"/>
    <mergeCell ref="EF3:EG3"/>
    <mergeCell ref="EH3:EI3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EP2:EQ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2021-07-09T11:13:09Z</dcterms:created>
  <dcterms:modified xsi:type="dcterms:W3CDTF">2021-07-09T11:13:59Z</dcterms:modified>
</cp:coreProperties>
</file>