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19" documentId="8_{6AA9796B-B990-4005-B6B3-7298FA8A5C44}" xr6:coauthVersionLast="47" xr6:coauthVersionMax="47" xr10:uidLastSave="{5EA8B5F6-1202-4ECC-890D-1726A20DFA7B}"/>
  <bookViews>
    <workbookView xWindow="-120" yWindow="-120" windowWidth="19440" windowHeight="15000" xr2:uid="{00000000-000D-0000-FFFF-FFFF00000000}"/>
  </bookViews>
  <sheets>
    <sheet name="March 2023" sheetId="1" r:id="rId1"/>
    <sheet name="Summary 2022 2023" sheetId="2" r:id="rId2"/>
    <sheet name="CFO Signed" sheetId="3" r:id="rId3"/>
  </sheets>
  <externalReferences>
    <externalReference r:id="rId4"/>
  </externalReferences>
  <definedNames>
    <definedName name="_xlnm.Print_Area" localSheetId="2">'CFO Signed'!$A$1:$I$93</definedName>
    <definedName name="_xlnm.Print_Area" localSheetId="0">'March 2023'!$A$1:$I$83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G78" i="3"/>
  <c r="G76" i="3"/>
  <c r="G74" i="3"/>
  <c r="G72" i="3"/>
  <c r="G70" i="3"/>
  <c r="G68" i="3"/>
  <c r="G66" i="3"/>
  <c r="G64" i="3"/>
  <c r="G62" i="3"/>
  <c r="G80" i="3" s="1"/>
  <c r="G81" i="3" s="1"/>
  <c r="G48" i="3"/>
  <c r="E48" i="3"/>
  <c r="F48" i="3" s="1"/>
  <c r="G45" i="3"/>
  <c r="G43" i="3"/>
  <c r="G41" i="3"/>
  <c r="G39" i="3"/>
  <c r="F39" i="3"/>
  <c r="E39" i="3"/>
  <c r="E38" i="3"/>
  <c r="G36" i="3"/>
  <c r="G34" i="3"/>
  <c r="G32" i="3"/>
  <c r="G50" i="3" s="1"/>
  <c r="F23" i="3"/>
  <c r="G23" i="3" s="1"/>
  <c r="G25" i="3" s="1"/>
  <c r="F22" i="3"/>
  <c r="F21" i="3"/>
  <c r="G19" i="3"/>
  <c r="G14" i="3"/>
  <c r="G12" i="3"/>
  <c r="G16" i="3" s="1"/>
  <c r="G51" i="3" s="1"/>
  <c r="G10" i="3"/>
  <c r="G78" i="1"/>
  <c r="G76" i="1"/>
  <c r="G74" i="1"/>
  <c r="G72" i="1"/>
  <c r="G70" i="1"/>
  <c r="G68" i="1"/>
  <c r="G66" i="1"/>
  <c r="G64" i="1"/>
  <c r="G62" i="1"/>
  <c r="G48" i="1"/>
  <c r="E48" i="1"/>
  <c r="F48" i="1" s="1"/>
  <c r="G45" i="1"/>
  <c r="G43" i="1"/>
  <c r="G41" i="1"/>
  <c r="G39" i="1"/>
  <c r="E39" i="1"/>
  <c r="E38" i="1"/>
  <c r="G36" i="1"/>
  <c r="G34" i="1"/>
  <c r="G32" i="1"/>
  <c r="F23" i="1"/>
  <c r="F22" i="1"/>
  <c r="G23" i="1" s="1"/>
  <c r="G25" i="1" s="1"/>
  <c r="F21" i="1"/>
  <c r="G19" i="1"/>
  <c r="G14" i="1"/>
  <c r="G12" i="1"/>
  <c r="G10" i="1"/>
  <c r="G16" i="1" s="1"/>
  <c r="C21" i="2"/>
  <c r="C19" i="2"/>
  <c r="C17" i="2"/>
  <c r="C15" i="2"/>
  <c r="C13" i="2"/>
  <c r="D7" i="2"/>
  <c r="G50" i="1" l="1"/>
  <c r="F39" i="1"/>
  <c r="G80" i="1"/>
  <c r="G81" i="1" s="1"/>
  <c r="G51" i="1"/>
  <c r="D9" i="2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<sst xmlns="http://schemas.openxmlformats.org/spreadsheetml/2006/main" count="111" uniqueCount="53">
  <si>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</si>
  <si>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</si>
  <si>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</si>
  <si>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</si>
  <si>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</si>
  <si>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</si>
  <si>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</si>
  <si>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</si>
  <si>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</si>
  <si>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</si>
  <si>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</si>
  <si>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</si>
  <si>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</si>
  <si>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</si>
  <si>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</si>
  <si>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</si>
  <si>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</si>
  <si>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</si>
  <si>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BANK RECONCILIATION AS AT 31 MARCH 2023</t>
  </si>
  <si>
    <t>CASH BOOK RECONCILIATION</t>
  </si>
  <si>
    <t>Balance as per Cash Book at 01/03/2023</t>
  </si>
  <si>
    <t>Deposits for March 2023</t>
  </si>
  <si>
    <t>Interest for March 2023</t>
  </si>
  <si>
    <t>Payments for March 2023</t>
  </si>
  <si>
    <t>Balance as per Cash Book at 31/03/2023</t>
  </si>
  <si>
    <t>Votes Balances and Transactions:</t>
  </si>
  <si>
    <t>Balance B/f</t>
  </si>
  <si>
    <t>Movements</t>
  </si>
  <si>
    <t>Balance as per Ledger at 31/03/2023</t>
  </si>
  <si>
    <t>BANK RECONCILIATION</t>
  </si>
  <si>
    <t>TOTAL</t>
  </si>
  <si>
    <t>Balance as per Bank Statement at 31/03/2023</t>
  </si>
  <si>
    <t>Cash on Hand</t>
  </si>
  <si>
    <t>Not yet Banked</t>
  </si>
  <si>
    <t>Outstanding Interest Journal</t>
  </si>
  <si>
    <t>Previous months</t>
  </si>
  <si>
    <t>March 2023</t>
  </si>
  <si>
    <t>Deposits receipted in Duplicate</t>
  </si>
  <si>
    <t>Other Items</t>
  </si>
  <si>
    <t>Cash Surpluses / Shortages</t>
  </si>
  <si>
    <t>Iro Payments Received</t>
  </si>
  <si>
    <t>Adjustments to be Made for Mar 2023</t>
  </si>
  <si>
    <t>BANK CHARGES</t>
  </si>
  <si>
    <t>RECONCILIATION OF BANK STATEMENTS AS AT 31 MARCH 2023</t>
  </si>
  <si>
    <t>Balance as per Bank Statement at 01/03/2023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</si>
  <si>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</si>
  <si>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</si>
  <si>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</si>
  <si>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</si>
  <si>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- 01/03/2023</t>
  </si>
  <si>
    <t>Cash on Hand - 31/03/2023</t>
  </si>
  <si>
    <t>Balance as per Bank Statements at 31/03/2023</t>
  </si>
  <si>
    <t>11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</si>
</sst>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8" fillId="2" borderId="0" xfId="0" applyFont="1" applyFill="1" applyAlignment="1">
      <alignment horizontal="center"/>
    </xf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E9C85B-F293-4BA6-97D3-C972BE036F4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CFBCF-11C6-4983-84DF-732E674AF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7052A3-9381-4FEE-88CD-A0C373F542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106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107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D8F10-9416-4828-A7C4-F65B3201A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53B5F1-2F90-4F1D-B2B5-69368B445A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33EA4-C525-4E2C-9A93-CA56DB1AC3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40FD19-7EAC-4B5D-8223-E41FF6BF11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A9159A-8592-431A-9210-B2ADCE2E85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2046EF-05A8-4F49-B2E9-9494AEAC97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22A774-1281-4C49-80BC-969CD3423F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2FAEE8-CF00-4C39-8964-9737CDFBAB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D71B8-5D02-4A11-9155-A9AE71E01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F48B3-D231-42A5-848E-601065C502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BC0891-1027-4ABA-8513-0EC10EA811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26AF8-01B3-492E-AE11-0CAF8CF4E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7F1A0B-2400-4B1F-9B44-EE011B042F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7786A-F906-4B67-8E0E-1CFA3A8E4E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2F4AA6-D9A5-4574-8582-6B77688D7C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CE6AA5-C922-4083-A409-95702DEA0D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1A23-FAEF-4739-AE92-C35BE7F06B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DB1DAA-FCA1-4346-B781-D05B3008BF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45360F-41EF-4CBC-B1E9-0E56F05FE2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7AA6B0-AB0D-4085-85ED-68811CB750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E624F-A22B-4B60-9C5C-D2FE660EC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D08090-60FD-4713-88A3-AA0DBBA77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1C556-2373-4B97-B765-342C5B4F8E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F1D6F3-41B0-4030-9B08-CB14A54B3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20179-8655-4D88-907B-495D4A245A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AE5C53-8AF7-4B2A-B45F-C9D0531A0F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0ABD2D-0D00-4FDB-9B48-A592DDE4D0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524D-AF47-473F-9F7A-C1495BF501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81778E-ABC1-45C2-B385-5D53EABD36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D46BDD-0E95-4A2F-8630-6A945812B4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D5C140-A32B-436B-ACF2-A642703217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05504C-7263-4134-BBED-01DA9EFDF3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5723D-4A19-44D3-9F81-C74B55CBC8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7E125D-8CFD-45D3-9AAC-1CD6E9A153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46EBD4-54DE-4190-9730-1E81B7170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D5182E-1A5B-48ED-B84D-1A14810F5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73FDE-F3B2-4574-9238-D112101E22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2205EF-B923-4E45-AD4B-476A509328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F3376A-5524-4072-8D13-ACBF42C42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F2D84-9EFC-447B-9FF2-3CA206D955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9C81CE-C4F6-474D-9F7D-0FBB43F32A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E3A59C-E82E-4723-84CD-094D81D438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AF0D3F-6C48-41C6-A7BA-F7CF8EC80C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F0F8BB-9FDA-44C5-A770-5351491384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934B1-50BC-4DCE-A20C-F43EFF4536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8CEE55-BFF1-4EA3-B85E-8B2336398C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D97E27-4390-4B47-B634-76189B9CB4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173073-97A2-4991-A982-AACC407AC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17AF5-5B65-492A-834A-FB7F722449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517531-26FF-4B88-9CA1-4CE35E40F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5284E6-D583-4D3B-A143-CB6969C531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31834F-29FD-48CA-B35E-D18A67DF8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DDEF1-2739-4576-8722-D1B9602D17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32FFC4-90E5-4D42-B86F-D41EDC359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A7B84-0FFE-485D-BA9E-73572CD0CC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71A31-8FBE-4762-B230-DEEC5349C3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FA774-B294-4BB0-BBC9-76CA3252897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76B932-AEC7-4C94-BD96-14F24B4E3F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28045-9AB0-4870-A76A-08E2851FA5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3A8A73-60D9-4367-983B-1C78C185A1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07373E-F748-4A23-A6A8-FDF080E6A6D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E6ED2-983A-48B7-8090-341EDF0BBA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78D58A-FE78-404F-90A4-AE3B41E9657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1B869E-652D-48BF-95B5-2C4854C08A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F10C57-2EA3-41F8-B75F-4F2901E7FA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FD3EBD-1AF1-40A1-A0D9-594790996D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D26EE-5285-4A7F-99D4-69B11D6553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45EDCA-8B5F-4797-98B5-215B40141A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DFD3A9-CE5B-4979-B581-B205AE82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04AA-9383-4518-A574-B9EA812C6B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C72BD0-DBF3-4BA5-AC61-A44C1E8753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67A5-A496-442F-A33B-AF556A60F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EE89C-F1A2-4BCF-9F0C-4A53EFD61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32AF3-1981-45C5-A890-7375305E4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A1FAA-3FB8-4C45-9FDC-B3BFBFA0A4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05A652-9610-4981-B6F9-25DE8EF57B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094A05-A2CA-4397-88AC-DA10925D80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9E5B6-5273-42C5-B433-AD57E58CFA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05641-6F91-4C8E-BA3D-A3A8BC774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FD3CE6-ED35-41FE-9C51-F1D5560DC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E311C-F899-4BD6-B2F1-B6EA4526C1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FE7BF-7709-4B7A-B610-F81CF28AE8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86E66-0FA8-4E54-9447-0B160EEDC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D141C3-9A22-4B79-AF03-CE57C426E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DA2D82-B65D-48FD-B421-C6389FDC55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816665-196C-4187-A23A-E21085D3D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DAF3DD-5150-46E6-92DF-4CBC109717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6CDA90-055D-4015-AB4E-0EE0ECC864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269AE-3143-44AF-9E8D-26C1E8F030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3FC16-AB05-4BAA-894B-E8875A4A65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DCC59-CD6F-4F2A-88C7-76CDCBAA7C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3AA4-BDB2-4BBD-8757-E94E605A38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C5BC6C-4D08-4EF5-B7B6-4E32D34265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504E89-947F-41BE-81D0-C254C608FA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94A89-4992-4D71-9C14-DD09B2980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F5BF25-EEFF-4561-A010-DCE1C6CCBA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F7256E-3C55-4794-9E7C-AA745EFECA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46266-7604-4782-96F4-98E6D0D6E6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F7FF7D-577A-4EBB-A949-9C6FBF3998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A99871-BA90-4997-A2EB-7BF6BD2800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461107-37C6-4424-B703-1C07DB91D6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EEC1CC-A1C7-4FC2-AB96-043521A10F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A0379-0F9D-45F2-B65B-1E992723A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25B514-C87B-48E7-BAC5-F94FC4CF64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AEC19-B6A3-4160-B831-A1D3B91573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9DD0E-42A5-4B37-92FB-BBD4F5528D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20E06-015B-4F27-8D2A-C6D0EAD7C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D732B9-9EE4-4686-9EFC-343FFD313C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F2286D-4525-4B26-8E0D-5B5DCDECE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690E9B-0BD9-43B7-99A5-C17F668BF9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498963-1B11-414E-987E-A2E9BD047F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1B42A-7B0D-4DF8-B698-FF7D11DF15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69418-25D1-49F7-B35B-25D5833223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512D6-E187-4247-9E51-42CD54B83F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2326D6-7C15-4CF0-A75E-A0105EDF7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FF266-94C6-478B-9FAE-BFC6F82D08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9EEF6-CDB3-40FB-9F87-3FD9EF2DB3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7FDF2D-6F1B-420C-8C60-2E9CB7AE4B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065C0-9771-483A-8901-011F9E671A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8FD02D-2868-4B63-84CB-60B3F7793C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5BBFE-823A-437E-B840-203F2A151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1F1F27-3F9A-48B3-9929-F192A2BB6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3F4BC8-4887-471B-8103-76EA6747BA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CEE3FC-F1ED-4DDF-9490-D64395B3B6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08786E-A380-4E57-B53A-13E21A25D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7FB05-650D-4797-ADFF-9D989291FF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975FD-9CEF-4B26-BE21-8BA5C4B6C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4B57B6-A683-4E27-9774-8BB60EB2AB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AB4C-C214-4327-804C-0EE49440C7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C85DA4-4806-45EA-BA01-F431626A38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C41EB7-2B41-4694-9228-C0B639642A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E8E1D3-1BAC-48AF-A863-A98680615B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03E513-A49B-4490-998F-E89C28B15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C956C-FB96-4C99-B8E2-A750DB1519A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C31F6-1174-40F7-AD42-A8DB021AB7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6484E-5028-416B-B593-F6B1E75E6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C04BD3-5FE5-48D9-91CA-A3DAF20F45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155575</xdr:rowOff>
    </xdr:to>
    <xdr:sp macro="" textlink="">
      <xdr:nvSpPr>
        <xdr:cNvPr id="1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CAAD06-1F9D-4999-9EAA-D3C4906D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67E38A-DFF9-404E-83F4-20A87D174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657342-A301-4A97-8A7C-BA385F3F5E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94307-A40C-4AB4-897E-FE2BE62785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E8AD3-10A0-4727-9C72-7F0993701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5965D-1F3B-4092-B59B-6F4E591D73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0F13C1-D153-4E3D-BEF2-6E7592163B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08D6DC-D5CF-43C1-BA51-DC6024366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A01F25-C267-4577-9722-DF6BBAB5F9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992882-FA4E-4E21-BB4C-605171F14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D380A-F740-4B07-B2F0-28466E838D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8DDBFD-1DA0-4CC3-A4CF-D25CD2622A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71556-6503-48EF-BE54-2E4B2151C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0E08F8-0D71-4DE4-A1C6-2D91E5CB0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824F9F-E5A1-4A6A-B7A0-35535F1662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D571-9698-4C97-9147-A9BD412A63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15F4D8-AEF8-447E-B840-0480DC3444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149225</xdr:rowOff>
    </xdr:to>
    <xdr:sp macro="" textlink="">
      <xdr:nvSpPr>
        <xdr:cNvPr id="1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61A93B-5303-4ED7-B248-4583AE27AF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99D947-B70B-495B-9F0B-72A52A6FDA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05B81-8AA5-4C1B-BF40-2F5FED9CA8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38298-C828-40CE-861D-62EE34AA1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BFAC9C-C77A-459D-841A-8EFF34CC4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8B43B6-2C59-445A-BB0F-7E8CC06F76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0AD68-0882-411F-89C2-46783090F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9E338B-4377-45A6-9BB5-D3C97B8860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418858-7F6B-4C6F-8981-707182C4CF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66DD0F-CDE0-46A4-900D-31BCAEAD86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9F2FA-4ED3-4B34-85CC-7BD36666EE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430D59-2268-4DFD-A992-77E39E1CBF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034DC1-DDE1-40A3-8CD3-23DFC80508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FA825-8F54-4C44-BE05-5F83421CD7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58842B-F17E-4875-BC8F-82356498D1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46CF3C-39AE-4E3A-BBF5-C951B331A7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171450</xdr:rowOff>
    </xdr:to>
    <xdr:sp macro="" textlink="">
      <xdr:nvSpPr>
        <xdr:cNvPr id="1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7CC74-F59F-4874-BF14-515B0B617C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565AE3-8CF4-4C60-B8E0-7E00EADBE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0CC443-2C73-4E3B-BFB6-190C61176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F04B5-ACB7-4A81-A149-77F582AE3C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FAADE-2ACF-4714-90DB-018D30BFD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9DFC5-274D-4BDD-BD31-D3C3FA6517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577A15-5984-4E9C-92D6-9DC1B51080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4C654-B5B2-4E13-8600-6A22D8BF17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FE84F-B6E3-499D-836D-F07E2F42F5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8D985F-B418-44D6-B4B5-18680E546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C735-7BF7-48DC-A9D0-CF94D3D830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D96F90-B94B-4E04-9148-DF861365F8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7759E-1A93-47ED-9A35-8BE64726BD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E8215A-CCB3-4260-B784-D334B6820B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9053C2-A666-44E1-A2D2-FEBAF186DE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A2F402-F4FC-4D67-94C1-3FA34932A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2ECA0D-76C8-4F98-9B89-B784B7BB28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EF51C-6242-404B-9E61-ACC347F6E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A7A610-AA73-4F0E-8802-7C4B12B2AC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DBA7F1-4E08-4A72-8566-F7ADDE21DA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382A4-07DE-4DD4-BCAB-54A4F4A65B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1AA871-8A20-4F23-AD29-6DF0549BAF2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F03229-EC3C-4489-BCBD-13DD880ABC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549F6-ABE6-4A88-BC5F-9D03B11572C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81377E-0F77-48D4-9F6A-848DDCE07E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D53DE5-CA64-499B-BCDA-FCE2497E830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B35E-1B21-458A-82C8-893EFC3501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77F991-E808-4294-90B4-0ECC1880EF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F7770D-9177-4A7E-AC0D-9A1681CE6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0FF88B7-0F5D-449A-BFBC-312B7ECF472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A17CB0-AAFA-42D3-BED8-B9D6C8F144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4376F9-9437-4147-BC0E-D24F72371FD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EC2676-80D6-46BA-818D-E3804A7123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F03B53-22E8-48A0-A0FA-771978C5718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355BFD-C238-4D41-B41A-275B7E3811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1E0F83-398D-4EFE-B2B4-B2A7EAD796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E8D33-0B77-4E12-B8A1-2178F88D03F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3.%202022-2023/2.%20Bank%20Reconciliations/1.%20Reconciliations/9.%20NEDBANK%20Recon%2003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Payments"/>
      <sheetName val="O S Payments"/>
      <sheetName val="Deposits"/>
      <sheetName val="Interest"/>
      <sheetName val="O S Direct Dep"/>
      <sheetName val="Dupl Rec"/>
      <sheetName val="Bank Other"/>
      <sheetName val="Cash (+l-)"/>
      <sheetName val="O S Deposits"/>
      <sheetName val="Bank Charges"/>
      <sheetName val="Income"/>
      <sheetName val="WEB Expenditure"/>
      <sheetName val="WEB Interest"/>
    </sheetNames>
    <sheetDataSet>
      <sheetData sheetId="0"/>
      <sheetData sheetId="1">
        <row r="997">
          <cell r="F997">
            <v>-168250429.25000006</v>
          </cell>
        </row>
        <row r="1002">
          <cell r="F1002">
            <v>-196450.89</v>
          </cell>
        </row>
        <row r="1004">
          <cell r="F1004">
            <v>-196450.89</v>
          </cell>
        </row>
        <row r="1006">
          <cell r="J1006">
            <v>-167032557.48000008</v>
          </cell>
        </row>
      </sheetData>
      <sheetData sheetId="2">
        <row r="29">
          <cell r="J29">
            <v>-6584792.5500000007</v>
          </cell>
        </row>
      </sheetData>
      <sheetData sheetId="3">
        <row r="535">
          <cell r="F535">
            <v>206543579.63</v>
          </cell>
        </row>
        <row r="537">
          <cell r="R537">
            <v>206548436.22999999</v>
          </cell>
        </row>
      </sheetData>
      <sheetData sheetId="4">
        <row r="15">
          <cell r="F15">
            <v>1146141.31</v>
          </cell>
        </row>
        <row r="17">
          <cell r="H17">
            <v>1146141.31</v>
          </cell>
          <cell r="J17">
            <v>0</v>
          </cell>
        </row>
      </sheetData>
      <sheetData sheetId="5">
        <row r="112">
          <cell r="H112">
            <v>67243.28</v>
          </cell>
        </row>
        <row r="230">
          <cell r="E230">
            <v>21353527.809999999</v>
          </cell>
        </row>
        <row r="232">
          <cell r="F232">
            <v>5933473.7600000007</v>
          </cell>
          <cell r="H232">
            <v>21420771.09</v>
          </cell>
        </row>
      </sheetData>
      <sheetData sheetId="6">
        <row r="43">
          <cell r="I43">
            <v>0</v>
          </cell>
        </row>
      </sheetData>
      <sheetData sheetId="7">
        <row r="95">
          <cell r="F95">
            <v>10203.190000001341</v>
          </cell>
        </row>
        <row r="97">
          <cell r="G97">
            <v>-3100</v>
          </cell>
          <cell r="I97">
            <v>142854.13000000166</v>
          </cell>
        </row>
      </sheetData>
      <sheetData sheetId="8">
        <row r="47">
          <cell r="I47">
            <v>4856.6000000000004</v>
          </cell>
        </row>
      </sheetData>
      <sheetData sheetId="9">
        <row r="76">
          <cell r="F76">
            <v>1527358.3599999999</v>
          </cell>
        </row>
        <row r="199">
          <cell r="H199">
            <v>1593150.8299999998</v>
          </cell>
        </row>
      </sheetData>
      <sheetData sheetId="10"/>
      <sheetData sheetId="11">
        <row r="453">
          <cell r="F453">
            <v>206543579.63000011</v>
          </cell>
        </row>
      </sheetData>
      <sheetData sheetId="12">
        <row r="942">
          <cell r="F942">
            <v>-168250429.24999991</v>
          </cell>
        </row>
      </sheetData>
      <sheetData sheetId="13">
        <row r="11">
          <cell r="F11">
            <v>1146141.31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8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36" t="s">
        <v>16</v>
      </c>
      <c r="D2" s="36"/>
      <c r="E2" s="36"/>
      <c r="F2" s="36"/>
      <c r="G2" s="36"/>
    </row>
    <row r="3" spans="2:8" ht="18.75" x14ac:dyDescent="0.3">
      <c r="C3" s="37" t="s">
        <v>17</v>
      </c>
      <c r="D3" s="37"/>
      <c r="E3" s="37"/>
      <c r="F3" s="37"/>
      <c r="G3" s="37"/>
    </row>
    <row r="4" spans="2:8" ht="15" customHeight="1" thickBot="1" x14ac:dyDescent="0.3">
      <c r="C4" s="38" t="s">
        <v>18</v>
      </c>
      <c r="D4" s="38"/>
      <c r="E4" s="38"/>
      <c r="F4" s="38"/>
      <c r="G4" s="38"/>
    </row>
    <row r="5" spans="2:8" ht="15" customHeight="1" x14ac:dyDescent="0.25">
      <c r="B5" s="39"/>
      <c r="C5" s="40"/>
      <c r="D5" s="40"/>
      <c r="E5" s="40"/>
      <c r="F5" s="41"/>
      <c r="G5" s="41"/>
      <c r="H5" s="42"/>
    </row>
    <row r="6" spans="2:8" ht="15" customHeight="1" x14ac:dyDescent="0.25">
      <c r="B6" s="43"/>
      <c r="C6" s="44" t="s">
        <v>19</v>
      </c>
      <c r="D6" s="44"/>
      <c r="E6" s="44"/>
      <c r="F6" s="44"/>
      <c r="G6" s="44"/>
      <c r="H6" s="45"/>
    </row>
    <row r="7" spans="2:8" ht="15" customHeight="1" x14ac:dyDescent="0.25">
      <c r="B7" s="43"/>
      <c r="H7" s="45"/>
    </row>
    <row r="8" spans="2:8" ht="15" customHeight="1" x14ac:dyDescent="0.25">
      <c r="B8" s="43"/>
      <c r="C8" s="1" t="s">
        <v>20</v>
      </c>
      <c r="G8" s="2">
        <v>107956071.73999935</v>
      </c>
      <c r="H8" s="45"/>
    </row>
    <row r="9" spans="2:8" ht="15" customHeight="1" x14ac:dyDescent="0.25">
      <c r="B9" s="43"/>
      <c r="H9" s="45"/>
    </row>
    <row r="10" spans="2:8" ht="15" customHeight="1" x14ac:dyDescent="0.25">
      <c r="B10" s="43"/>
      <c r="C10" s="1" t="s">
        <v>21</v>
      </c>
      <c r="G10" s="2">
        <f>[1]Deposits!F535</f>
        <v>206543579.63</v>
      </c>
      <c r="H10" s="45"/>
    </row>
    <row r="11" spans="2:8" ht="15" customHeight="1" x14ac:dyDescent="0.25">
      <c r="B11" s="43"/>
      <c r="H11" s="45"/>
    </row>
    <row r="12" spans="2:8" ht="15" customHeight="1" x14ac:dyDescent="0.25">
      <c r="B12" s="43"/>
      <c r="C12" s="1" t="s">
        <v>22</v>
      </c>
      <c r="G12" s="2">
        <f>[1]Interest!F15</f>
        <v>1146141.31</v>
      </c>
      <c r="H12" s="45"/>
    </row>
    <row r="13" spans="2:8" ht="15" customHeight="1" x14ac:dyDescent="0.25">
      <c r="B13" s="43"/>
      <c r="H13" s="45"/>
    </row>
    <row r="14" spans="2:8" ht="15" customHeight="1" x14ac:dyDescent="0.25">
      <c r="B14" s="43"/>
      <c r="C14" s="1" t="s">
        <v>23</v>
      </c>
      <c r="G14" s="2">
        <f>[1]Payments!F997</f>
        <v>-168250429.25000006</v>
      </c>
      <c r="H14" s="45"/>
    </row>
    <row r="15" spans="2:8" ht="15" customHeight="1" x14ac:dyDescent="0.25">
      <c r="B15" s="43"/>
      <c r="H15" s="45"/>
    </row>
    <row r="16" spans="2:8" ht="15" customHeight="1" thickBot="1" x14ac:dyDescent="0.3">
      <c r="B16" s="43"/>
      <c r="C16" s="1" t="s">
        <v>24</v>
      </c>
      <c r="G16" s="46">
        <f>SUM(G8:G15)</f>
        <v>147395363.42999929</v>
      </c>
      <c r="H16" s="45"/>
    </row>
    <row r="17" spans="2:8" ht="15" customHeight="1" thickTop="1" x14ac:dyDescent="0.25">
      <c r="B17" s="43"/>
      <c r="H17" s="45"/>
    </row>
    <row r="18" spans="2:8" ht="15" customHeight="1" x14ac:dyDescent="0.25">
      <c r="B18" s="43"/>
      <c r="C18" s="1" t="s">
        <v>25</v>
      </c>
      <c r="H18" s="45"/>
    </row>
    <row r="19" spans="2:8" ht="15" customHeight="1" x14ac:dyDescent="0.25">
      <c r="B19" s="43"/>
      <c r="C19" s="47">
        <v>40101012690</v>
      </c>
      <c r="D19" s="1" t="s">
        <v>26</v>
      </c>
      <c r="F19" s="2">
        <v>107956071.73999935</v>
      </c>
      <c r="G19" s="2">
        <f>SUM(F19)</f>
        <v>107956071.73999935</v>
      </c>
      <c r="H19" s="45"/>
    </row>
    <row r="20" spans="2:8" ht="15" customHeight="1" x14ac:dyDescent="0.25">
      <c r="B20" s="43"/>
      <c r="C20" s="47"/>
      <c r="H20" s="45"/>
    </row>
    <row r="21" spans="2:8" ht="15" customHeight="1" x14ac:dyDescent="0.25">
      <c r="B21" s="43"/>
      <c r="C21" s="47">
        <v>40101012691</v>
      </c>
      <c r="D21" s="1" t="s">
        <v>27</v>
      </c>
      <c r="F21" s="2">
        <f>[1]Income!F453</f>
        <v>206543579.63000011</v>
      </c>
      <c r="H21" s="45"/>
    </row>
    <row r="22" spans="2:8" ht="15" customHeight="1" x14ac:dyDescent="0.25">
      <c r="B22" s="43"/>
      <c r="C22" s="47">
        <v>40101012692</v>
      </c>
      <c r="D22" s="1" t="s">
        <v>27</v>
      </c>
      <c r="F22" s="2">
        <f>'[1]WEB Expenditure'!F942</f>
        <v>-168250429.24999991</v>
      </c>
      <c r="H22" s="45"/>
    </row>
    <row r="23" spans="2:8" ht="15" customHeight="1" x14ac:dyDescent="0.25">
      <c r="B23" s="43"/>
      <c r="C23" s="47">
        <v>40101012693</v>
      </c>
      <c r="D23" s="1" t="s">
        <v>27</v>
      </c>
      <c r="F23" s="2">
        <f>'[1]WEB Interest'!F11</f>
        <v>1146141.31</v>
      </c>
      <c r="G23" s="2">
        <f>SUM(F21:F23)</f>
        <v>39439291.690000206</v>
      </c>
      <c r="H23" s="45"/>
    </row>
    <row r="24" spans="2:8" ht="15" customHeight="1" x14ac:dyDescent="0.25">
      <c r="B24" s="43"/>
      <c r="C24" s="47"/>
      <c r="H24" s="45"/>
    </row>
    <row r="25" spans="2:8" ht="15" customHeight="1" thickBot="1" x14ac:dyDescent="0.3">
      <c r="B25" s="43"/>
      <c r="C25" s="1" t="s">
        <v>28</v>
      </c>
      <c r="G25" s="46">
        <f>SUM(G19:G23)</f>
        <v>147395363.42999956</v>
      </c>
      <c r="H25" s="45"/>
    </row>
    <row r="26" spans="2:8" ht="15" customHeight="1" thickTop="1" x14ac:dyDescent="0.25">
      <c r="B26" s="43"/>
      <c r="H26" s="45"/>
    </row>
    <row r="27" spans="2:8" ht="15" customHeight="1" x14ac:dyDescent="0.25">
      <c r="B27" s="43"/>
      <c r="C27" s="44" t="s">
        <v>29</v>
      </c>
      <c r="D27" s="44"/>
      <c r="E27" s="44"/>
      <c r="F27" s="44"/>
      <c r="G27" s="44"/>
      <c r="H27" s="45"/>
    </row>
    <row r="28" spans="2:8" ht="15" customHeight="1" x14ac:dyDescent="0.25">
      <c r="B28" s="43"/>
      <c r="F28" s="48"/>
      <c r="G28" s="48" t="s">
        <v>30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31</v>
      </c>
      <c r="G30" s="2">
        <v>173473327.81999999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32</v>
      </c>
      <c r="D32" s="1" t="s">
        <v>33</v>
      </c>
      <c r="G32" s="2">
        <f>'[1]O S Deposits'!H199</f>
        <v>1593150.8299999998</v>
      </c>
      <c r="H32" s="45"/>
    </row>
    <row r="33" spans="2:8" ht="15" customHeight="1" x14ac:dyDescent="0.25">
      <c r="B33" s="43"/>
      <c r="H33" s="45"/>
    </row>
    <row r="34" spans="2:8" ht="15" customHeight="1" x14ac:dyDescent="0.25">
      <c r="B34" s="43"/>
      <c r="C34" s="1" t="s">
        <v>12</v>
      </c>
      <c r="G34" s="2">
        <f>'[1]O S Payments'!J29</f>
        <v>-6584792.5500000007</v>
      </c>
      <c r="H34" s="45"/>
    </row>
    <row r="35" spans="2:8" ht="15" customHeight="1" x14ac:dyDescent="0.25">
      <c r="B35" s="43"/>
      <c r="H35" s="45"/>
    </row>
    <row r="36" spans="2:8" ht="15" customHeight="1" x14ac:dyDescent="0.25">
      <c r="B36" s="43"/>
      <c r="C36" s="1" t="s">
        <v>34</v>
      </c>
      <c r="G36" s="2">
        <f>[1]Interest!J17</f>
        <v>0</v>
      </c>
      <c r="H36" s="45"/>
    </row>
    <row r="37" spans="2:8" ht="15" customHeight="1" x14ac:dyDescent="0.25">
      <c r="B37" s="43"/>
      <c r="H37" s="45"/>
    </row>
    <row r="38" spans="2:8" ht="15" customHeight="1" x14ac:dyDescent="0.25">
      <c r="B38" s="43"/>
      <c r="C38" s="1" t="s">
        <v>0</v>
      </c>
      <c r="D38" s="1" t="s">
        <v>35</v>
      </c>
      <c r="E38" s="2">
        <f>-'[1]O S Direct Dep'!H112</f>
        <v>-67243.28</v>
      </c>
      <c r="H38" s="45"/>
    </row>
    <row r="39" spans="2:8" ht="15" customHeight="1" x14ac:dyDescent="0.25">
      <c r="B39" s="43"/>
      <c r="D39" s="49" t="s">
        <v>36</v>
      </c>
      <c r="E39" s="2">
        <f>-'[1]O S Direct Dep'!E230</f>
        <v>-21353527.809999999</v>
      </c>
      <c r="F39" s="2">
        <f>SUM(E38:E39)</f>
        <v>-21420771.09</v>
      </c>
      <c r="G39" s="2">
        <f>-'[1]O S Direct Dep'!H232</f>
        <v>-21420771.09</v>
      </c>
      <c r="H39" s="45"/>
    </row>
    <row r="40" spans="2:8" ht="15" customHeight="1" x14ac:dyDescent="0.25">
      <c r="B40" s="43"/>
      <c r="H40" s="45"/>
    </row>
    <row r="41" spans="2:8" ht="15" customHeight="1" x14ac:dyDescent="0.25">
      <c r="B41" s="43"/>
      <c r="C41" s="1" t="s">
        <v>37</v>
      </c>
      <c r="G41" s="2">
        <f>-'[1]Dupl Rec'!I43</f>
        <v>0</v>
      </c>
      <c r="H41" s="45"/>
    </row>
    <row r="42" spans="2:8" ht="15" customHeight="1" x14ac:dyDescent="0.25">
      <c r="B42" s="43"/>
      <c r="H42" s="45"/>
    </row>
    <row r="43" spans="2:8" ht="15" customHeight="1" x14ac:dyDescent="0.25">
      <c r="B43" s="43"/>
      <c r="C43" s="1" t="s">
        <v>38</v>
      </c>
      <c r="G43" s="2">
        <f>'[1]Bank Other'!I97</f>
        <v>142854.13000000166</v>
      </c>
      <c r="H43" s="45"/>
    </row>
    <row r="44" spans="2:8" ht="15" customHeight="1" x14ac:dyDescent="0.25">
      <c r="B44" s="43"/>
      <c r="H44" s="45"/>
    </row>
    <row r="45" spans="2:8" ht="15" customHeight="1" x14ac:dyDescent="0.25">
      <c r="B45" s="43"/>
      <c r="C45" s="1" t="s">
        <v>39</v>
      </c>
      <c r="D45" s="1" t="s">
        <v>40</v>
      </c>
      <c r="E45" s="2"/>
      <c r="G45" s="2">
        <f>-'[1]Cash (+l-)'!I47</f>
        <v>-4856.6000000000004</v>
      </c>
      <c r="H45" s="45"/>
    </row>
    <row r="46" spans="2:8" ht="15" customHeight="1" x14ac:dyDescent="0.25">
      <c r="B46" s="43"/>
      <c r="H46" s="45"/>
    </row>
    <row r="47" spans="2:8" ht="15" customHeight="1" x14ac:dyDescent="0.25">
      <c r="B47" s="43"/>
      <c r="H47" s="45"/>
    </row>
    <row r="48" spans="2:8" ht="15" customHeight="1" x14ac:dyDescent="0.25">
      <c r="B48" s="43"/>
      <c r="C48" s="1" t="s">
        <v>41</v>
      </c>
      <c r="D48" t="s">
        <v>42</v>
      </c>
      <c r="E48" s="2">
        <f>[1]Payments!F1002</f>
        <v>-196450.89</v>
      </c>
      <c r="F48" s="2">
        <f>SUM(E48)</f>
        <v>-196450.89</v>
      </c>
      <c r="G48" s="2">
        <f>-[1]Payments!F1004</f>
        <v>196450.89</v>
      </c>
      <c r="H48" s="45"/>
    </row>
    <row r="49" spans="2:8" ht="15" customHeight="1" x14ac:dyDescent="0.25">
      <c r="B49" s="43"/>
      <c r="H49" s="45"/>
    </row>
    <row r="50" spans="2:8" ht="15" customHeight="1" thickBot="1" x14ac:dyDescent="0.3">
      <c r="B50" s="43"/>
      <c r="C50" s="1" t="s">
        <v>24</v>
      </c>
      <c r="G50" s="46">
        <f>SUM(G30:G49)</f>
        <v>147395363.42999998</v>
      </c>
      <c r="H50" s="45"/>
    </row>
    <row r="51" spans="2:8" ht="15" customHeight="1" thickTop="1" x14ac:dyDescent="0.25">
      <c r="B51" s="43"/>
      <c r="G51" s="2">
        <f>G16-G50</f>
        <v>-6.8545341491699219E-7</v>
      </c>
      <c r="H51" s="45"/>
    </row>
    <row r="52" spans="2:8" ht="15" customHeight="1" thickBot="1" x14ac:dyDescent="0.3">
      <c r="B52" s="50"/>
      <c r="C52" s="51"/>
      <c r="D52" s="51"/>
      <c r="E52" s="51"/>
      <c r="F52" s="52"/>
      <c r="G52" s="52"/>
      <c r="H52" s="53"/>
    </row>
    <row r="53" spans="2:8" ht="15" customHeight="1" x14ac:dyDescent="0.25"/>
    <row r="54" spans="2:8" ht="15" customHeight="1" x14ac:dyDescent="0.25"/>
    <row r="55" spans="2:8" ht="15" customHeight="1" x14ac:dyDescent="0.25">
      <c r="C55" s="54" t="s">
        <v>43</v>
      </c>
      <c r="D55" s="54"/>
      <c r="E55" s="54"/>
      <c r="F55" s="54"/>
      <c r="G55" s="54"/>
    </row>
    <row r="56" spans="2:8" ht="15" customHeight="1" thickBot="1" x14ac:dyDescent="0.3">
      <c r="C56" s="55"/>
      <c r="D56" s="55"/>
      <c r="E56" s="55"/>
      <c r="F56" s="48"/>
      <c r="G56" s="55"/>
    </row>
    <row r="57" spans="2:8" ht="15" customHeight="1" x14ac:dyDescent="0.25">
      <c r="B57" s="39"/>
      <c r="C57" s="40"/>
      <c r="D57" s="40"/>
      <c r="E57" s="40"/>
      <c r="F57" s="41"/>
      <c r="G57" s="40"/>
      <c r="H57" s="42"/>
    </row>
    <row r="58" spans="2:8" ht="15" customHeight="1" x14ac:dyDescent="0.25">
      <c r="B58" s="43"/>
      <c r="F58" s="48"/>
      <c r="G58" s="55" t="s">
        <v>30</v>
      </c>
      <c r="H58" s="45"/>
    </row>
    <row r="59" spans="2:8" ht="15" customHeight="1" x14ac:dyDescent="0.25">
      <c r="B59" s="43"/>
      <c r="G59" s="1"/>
      <c r="H59" s="45"/>
    </row>
    <row r="60" spans="2:8" ht="15" customHeight="1" x14ac:dyDescent="0.25">
      <c r="B60" s="43"/>
      <c r="C60" s="1" t="s">
        <v>44</v>
      </c>
      <c r="G60" s="2">
        <v>117470349.37</v>
      </c>
      <c r="H60" s="45"/>
    </row>
    <row r="61" spans="2:8" ht="15" customHeight="1" x14ac:dyDescent="0.25">
      <c r="B61" s="43"/>
      <c r="G61" s="1"/>
      <c r="H61" s="45"/>
    </row>
    <row r="62" spans="2:8" ht="15" customHeight="1" x14ac:dyDescent="0.25">
      <c r="B62" s="43"/>
      <c r="C62" s="1" t="s">
        <v>23</v>
      </c>
      <c r="G62" s="2">
        <f>[1]Payments!J1006</f>
        <v>-167032557.48000008</v>
      </c>
      <c r="H62" s="45"/>
    </row>
    <row r="63" spans="2:8" ht="15" customHeight="1" x14ac:dyDescent="0.25">
      <c r="B63" s="43"/>
      <c r="G63" s="1"/>
      <c r="H63" s="45"/>
    </row>
    <row r="64" spans="2:8" ht="15" customHeight="1" x14ac:dyDescent="0.25">
      <c r="B64" s="43"/>
      <c r="C64" s="1" t="s">
        <v>22</v>
      </c>
      <c r="G64" s="2">
        <f>[1]Interest!H17</f>
        <v>1146141.31</v>
      </c>
      <c r="H64" s="45"/>
    </row>
    <row r="65" spans="2:8" ht="15" customHeight="1" x14ac:dyDescent="0.25">
      <c r="B65" s="43"/>
      <c r="G65" s="1"/>
      <c r="H65" s="45"/>
    </row>
    <row r="66" spans="2:8" ht="15" customHeight="1" x14ac:dyDescent="0.25">
      <c r="B66" s="43"/>
      <c r="C66" s="1" t="s">
        <v>21</v>
      </c>
      <c r="G66" s="2">
        <f>[1]Deposits!R537</f>
        <v>206548436.22999999</v>
      </c>
      <c r="H66" s="45"/>
    </row>
    <row r="67" spans="2:8" ht="15" customHeight="1" x14ac:dyDescent="0.25">
      <c r="B67" s="43"/>
      <c r="G67" s="1"/>
      <c r="H67" s="45"/>
    </row>
    <row r="68" spans="2:8" ht="15" customHeight="1" x14ac:dyDescent="0.25">
      <c r="B68" s="43"/>
      <c r="C68" s="1" t="s">
        <v>45</v>
      </c>
      <c r="G68" s="2">
        <f>-'[1]Bank Other'!F95</f>
        <v>-10203.190000001341</v>
      </c>
      <c r="H68" s="45"/>
    </row>
    <row r="69" spans="2:8" ht="15" customHeight="1" x14ac:dyDescent="0.25">
      <c r="B69" s="43"/>
      <c r="H69" s="45"/>
    </row>
    <row r="70" spans="2:8" ht="15" customHeight="1" x14ac:dyDescent="0.25">
      <c r="B70" s="43"/>
      <c r="C70" s="1" t="s">
        <v>46</v>
      </c>
      <c r="G70" s="2">
        <f>'[1]Bank Other'!G97</f>
        <v>-3100</v>
      </c>
      <c r="H70" s="45"/>
    </row>
    <row r="71" spans="2:8" ht="15" customHeight="1" x14ac:dyDescent="0.25">
      <c r="B71" s="43"/>
      <c r="G71" s="1"/>
      <c r="H71" s="45"/>
    </row>
    <row r="72" spans="2:8" ht="15" customHeight="1" x14ac:dyDescent="0.25">
      <c r="B72" s="43"/>
      <c r="C72" s="1" t="s">
        <v>47</v>
      </c>
      <c r="G72" s="2">
        <f>-'[1]O S Direct Dep'!F232</f>
        <v>-5933473.7600000007</v>
      </c>
      <c r="H72" s="45"/>
    </row>
    <row r="73" spans="2:8" ht="15" customHeight="1" x14ac:dyDescent="0.25">
      <c r="B73" s="43"/>
      <c r="G73" s="1"/>
      <c r="H73" s="45"/>
    </row>
    <row r="74" spans="2:8" ht="15" customHeight="1" x14ac:dyDescent="0.25">
      <c r="B74" s="43"/>
      <c r="C74" s="1" t="s">
        <v>48</v>
      </c>
      <c r="G74" s="2">
        <f>'[1]O S Direct Dep'!E230</f>
        <v>21353527.809999999</v>
      </c>
      <c r="H74" s="45"/>
    </row>
    <row r="75" spans="2:8" ht="15" customHeight="1" x14ac:dyDescent="0.25">
      <c r="B75" s="43"/>
      <c r="G75" s="1"/>
      <c r="H75" s="45"/>
    </row>
    <row r="76" spans="2:8" ht="15" customHeight="1" x14ac:dyDescent="0.25">
      <c r="B76" s="43"/>
      <c r="C76" s="1" t="s">
        <v>49</v>
      </c>
      <c r="G76" s="2">
        <f>'[1]O S Deposits'!F76</f>
        <v>1527358.3599999999</v>
      </c>
      <c r="H76" s="45"/>
    </row>
    <row r="77" spans="2:8" ht="15" customHeight="1" x14ac:dyDescent="0.25">
      <c r="B77" s="43"/>
      <c r="G77" s="1"/>
      <c r="H77" s="45"/>
    </row>
    <row r="78" spans="2:8" ht="15" customHeight="1" x14ac:dyDescent="0.25">
      <c r="B78" s="43"/>
      <c r="C78" s="1" t="s">
        <v>50</v>
      </c>
      <c r="G78" s="2">
        <f>-'[1]O S Deposits'!H199</f>
        <v>-1593150.8299999998</v>
      </c>
      <c r="H78" s="45"/>
    </row>
    <row r="79" spans="2:8" ht="15" customHeight="1" x14ac:dyDescent="0.25">
      <c r="B79" s="43"/>
      <c r="G79" s="1"/>
      <c r="H79" s="45"/>
    </row>
    <row r="80" spans="2:8" ht="15" customHeight="1" thickBot="1" x14ac:dyDescent="0.3">
      <c r="B80" s="43"/>
      <c r="C80" s="1" t="s">
        <v>51</v>
      </c>
      <c r="D80" s="2"/>
      <c r="E80" s="2"/>
      <c r="G80" s="46">
        <f>SUM(G60:G78)</f>
        <v>173473327.81999993</v>
      </c>
      <c r="H80" s="45"/>
    </row>
    <row r="81" spans="2:8" ht="15" customHeight="1" thickTop="1" x14ac:dyDescent="0.25">
      <c r="B81" s="43"/>
      <c r="G81" s="2">
        <f>G30-G80</f>
        <v>0</v>
      </c>
      <c r="H81" s="45"/>
    </row>
    <row r="82" spans="2:8" ht="15" customHeight="1" thickBot="1" x14ac:dyDescent="0.3">
      <c r="B82" s="50"/>
      <c r="C82" s="51"/>
      <c r="D82" s="51"/>
      <c r="E82" s="51"/>
      <c r="F82" s="52"/>
      <c r="G82" s="51"/>
      <c r="H82" s="53"/>
    </row>
    <row r="83" spans="2:8" ht="15" customHeight="1" x14ac:dyDescent="0.25">
      <c r="F83" s="1"/>
      <c r="G83" s="1"/>
    </row>
    <row r="84" spans="2:8" ht="15" customHeight="1" x14ac:dyDescent="0.25">
      <c r="F84" s="1"/>
      <c r="G84" s="1"/>
    </row>
    <row r="87" spans="2:8" x14ac:dyDescent="0.25">
      <c r="F87" s="1"/>
      <c r="G87" s="1"/>
    </row>
    <row r="88" spans="2:8" x14ac:dyDescent="0.25">
      <c r="F88" s="1"/>
      <c r="G88" s="1"/>
    </row>
  </sheetData>
  <mergeCells count="6">
    <mergeCell ref="C2:G2"/>
    <mergeCell ref="C3:G3"/>
    <mergeCell ref="C4:G4"/>
    <mergeCell ref="C6:G6"/>
    <mergeCell ref="C27:G27"/>
    <mergeCell ref="C55:G55"/>
  </mergeCells>
  <phoneticPr fontId="0" type="noConversion"/>
  <conditionalFormatting sqref="F81:G81">
    <cfRule type="cellIs" dxfId="5" priority="1" stopIfTrue="1" operator="between">
      <formula>-0.001</formula>
      <formula>0.001</formula>
    </cfRule>
  </conditionalFormatting>
  <conditionalFormatting sqref="F51:G51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5" sqref="B25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26" t="s">
        <v>10</v>
      </c>
      <c r="B1" s="27"/>
      <c r="C1" s="27"/>
      <c r="D1" s="27" t="s">
        <v>11</v>
      </c>
      <c r="E1" s="27"/>
      <c r="F1" s="27"/>
      <c r="G1" s="27" t="s">
        <v>1</v>
      </c>
      <c r="H1" s="30"/>
    </row>
    <row r="2" spans="1:8" ht="15.75" thickBot="1" x14ac:dyDescent="0.3">
      <c r="A2" s="28"/>
      <c r="B2" s="29"/>
      <c r="C2" s="29"/>
      <c r="D2" s="29"/>
      <c r="E2" s="29"/>
      <c r="F2" s="29"/>
      <c r="G2" s="29"/>
      <c r="H2" s="3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>
        <v>-97027347.360000074</v>
      </c>
      <c r="C19" s="15">
        <f>104140206.6+1198755.82</f>
        <v>105338962.41999999</v>
      </c>
      <c r="D19" s="15">
        <f>D17+B19+C19</f>
        <v>108709850.58000033</v>
      </c>
      <c r="E19" s="15">
        <v>5298055.0199999996</v>
      </c>
      <c r="F19" s="15">
        <f>-D19-E19-G19+H19</f>
        <v>-1540915.8000003248</v>
      </c>
      <c r="G19" s="15">
        <v>6444571.4299999997</v>
      </c>
      <c r="H19" s="16">
        <v>118911561.23</v>
      </c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>
        <v>-109705854.29000005</v>
      </c>
      <c r="C21" s="15">
        <f>107656831.8+1295243.65</f>
        <v>108952075.45</v>
      </c>
      <c r="D21" s="15">
        <f>D19+B21+C21</f>
        <v>107956071.74000028</v>
      </c>
      <c r="E21" s="15">
        <v>5462000.8099999996</v>
      </c>
      <c r="F21" s="15">
        <f>-D21-E21-G21+H21</f>
        <v>-1948440.2200002819</v>
      </c>
      <c r="G21" s="15">
        <v>6000717.04</v>
      </c>
      <c r="H21" s="16">
        <v>117470349.37</v>
      </c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>
        <v>-168250429.25000006</v>
      </c>
      <c r="C23" s="15">
        <f>206543579.63+1146141.31</f>
        <v>207689720.94</v>
      </c>
      <c r="D23" s="15">
        <f>D21+B23+C23</f>
        <v>147395363.43000022</v>
      </c>
      <c r="E23" s="15">
        <v>6584792.5499999998</v>
      </c>
      <c r="F23" s="15">
        <f>-D23-E23-G23+H23</f>
        <v>-1927599.2500002384</v>
      </c>
      <c r="G23" s="15">
        <v>21420771.09</v>
      </c>
      <c r="H23" s="16">
        <v>173473327.81999999</v>
      </c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/>
      <c r="C25" s="15"/>
      <c r="D25" s="15">
        <f>D23+B25+C25</f>
        <v>147395363.43000022</v>
      </c>
      <c r="E25" s="15"/>
      <c r="F25" s="15">
        <f>-D25-E25-G25+H25</f>
        <v>-147395363.43000022</v>
      </c>
      <c r="G25" s="15"/>
      <c r="H25" s="16"/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147395363.43000022</v>
      </c>
      <c r="E27" s="15"/>
      <c r="F27" s="15">
        <f>-D27-E27-G27+H27</f>
        <v>-147395363.43000022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147395363.43000022</v>
      </c>
      <c r="E29" s="15"/>
      <c r="F29" s="15">
        <f>-D29-E29-G29+H29</f>
        <v>-147395363.43000022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8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8" x14ac:dyDescent="0.25"/>
    <row r="2" spans="2:8" ht="21" x14ac:dyDescent="0.25">
      <c r="C2" s="36" t="s">
        <v>16</v>
      </c>
      <c r="D2" s="36"/>
      <c r="E2" s="36"/>
      <c r="F2" s="36"/>
      <c r="G2" s="36"/>
    </row>
    <row r="3" spans="2:8" ht="18.75" x14ac:dyDescent="0.3">
      <c r="C3" s="37" t="s">
        <v>17</v>
      </c>
      <c r="D3" s="37"/>
      <c r="E3" s="37"/>
      <c r="F3" s="37"/>
      <c r="G3" s="37"/>
    </row>
    <row r="4" spans="2:8" ht="15" customHeight="1" thickBot="1" x14ac:dyDescent="0.3">
      <c r="C4" s="38" t="s">
        <v>18</v>
      </c>
      <c r="D4" s="38"/>
      <c r="E4" s="38"/>
      <c r="F4" s="38"/>
      <c r="G4" s="38"/>
    </row>
    <row r="5" spans="2:8" ht="15" customHeight="1" x14ac:dyDescent="0.25">
      <c r="B5" s="39"/>
      <c r="C5" s="40"/>
      <c r="D5" s="40"/>
      <c r="E5" s="40"/>
      <c r="F5" s="41"/>
      <c r="G5" s="41"/>
      <c r="H5" s="42"/>
    </row>
    <row r="6" spans="2:8" ht="15" customHeight="1" x14ac:dyDescent="0.25">
      <c r="B6" s="43"/>
      <c r="C6" s="44" t="s">
        <v>19</v>
      </c>
      <c r="D6" s="44"/>
      <c r="E6" s="44"/>
      <c r="F6" s="44"/>
      <c r="G6" s="44"/>
      <c r="H6" s="45"/>
    </row>
    <row r="7" spans="2:8" ht="15" customHeight="1" x14ac:dyDescent="0.25">
      <c r="B7" s="43"/>
      <c r="H7" s="45"/>
    </row>
    <row r="8" spans="2:8" ht="15" customHeight="1" x14ac:dyDescent="0.25">
      <c r="B8" s="43"/>
      <c r="C8" s="1" t="s">
        <v>20</v>
      </c>
      <c r="G8" s="2">
        <v>107956071.73999935</v>
      </c>
      <c r="H8" s="45"/>
    </row>
    <row r="9" spans="2:8" ht="15" customHeight="1" x14ac:dyDescent="0.25">
      <c r="B9" s="43"/>
      <c r="H9" s="45"/>
    </row>
    <row r="10" spans="2:8" ht="15" customHeight="1" x14ac:dyDescent="0.25">
      <c r="B10" s="43"/>
      <c r="C10" s="1" t="s">
        <v>21</v>
      </c>
      <c r="G10" s="2">
        <f>[1]Deposits!F535</f>
        <v>206543579.63</v>
      </c>
      <c r="H10" s="45"/>
    </row>
    <row r="11" spans="2:8" ht="15" customHeight="1" x14ac:dyDescent="0.25">
      <c r="B11" s="43"/>
      <c r="H11" s="45"/>
    </row>
    <row r="12" spans="2:8" ht="15" customHeight="1" x14ac:dyDescent="0.25">
      <c r="B12" s="43"/>
      <c r="C12" s="1" t="s">
        <v>22</v>
      </c>
      <c r="G12" s="2">
        <f>[1]Interest!F15</f>
        <v>1146141.31</v>
      </c>
      <c r="H12" s="45"/>
    </row>
    <row r="13" spans="2:8" ht="15" customHeight="1" x14ac:dyDescent="0.25">
      <c r="B13" s="43"/>
      <c r="H13" s="45"/>
    </row>
    <row r="14" spans="2:8" ht="15" customHeight="1" x14ac:dyDescent="0.25">
      <c r="B14" s="43"/>
      <c r="C14" s="1" t="s">
        <v>23</v>
      </c>
      <c r="G14" s="2">
        <f>[1]Payments!F997</f>
        <v>-168250429.25000006</v>
      </c>
      <c r="H14" s="45"/>
    </row>
    <row r="15" spans="2:8" ht="15" customHeight="1" x14ac:dyDescent="0.25">
      <c r="B15" s="43"/>
      <c r="H15" s="45"/>
    </row>
    <row r="16" spans="2:8" ht="15" customHeight="1" thickBot="1" x14ac:dyDescent="0.3">
      <c r="B16" s="43"/>
      <c r="C16" s="1" t="s">
        <v>24</v>
      </c>
      <c r="G16" s="46">
        <f>SUM(G8:G15)</f>
        <v>147395363.42999929</v>
      </c>
      <c r="H16" s="45"/>
    </row>
    <row r="17" spans="2:8" ht="15" customHeight="1" thickTop="1" x14ac:dyDescent="0.25">
      <c r="B17" s="43"/>
      <c r="H17" s="45"/>
    </row>
    <row r="18" spans="2:8" ht="15" customHeight="1" x14ac:dyDescent="0.25">
      <c r="B18" s="43"/>
      <c r="C18" s="1" t="s">
        <v>25</v>
      </c>
      <c r="H18" s="45"/>
    </row>
    <row r="19" spans="2:8" ht="15" customHeight="1" x14ac:dyDescent="0.25">
      <c r="B19" s="43"/>
      <c r="C19" s="47">
        <v>40101012690</v>
      </c>
      <c r="D19" s="1" t="s">
        <v>26</v>
      </c>
      <c r="F19" s="2">
        <v>107956071.73999935</v>
      </c>
      <c r="G19" s="2">
        <f>SUM(F19)</f>
        <v>107956071.73999935</v>
      </c>
      <c r="H19" s="45"/>
    </row>
    <row r="20" spans="2:8" ht="15" customHeight="1" x14ac:dyDescent="0.25">
      <c r="B20" s="43"/>
      <c r="C20" s="47"/>
      <c r="H20" s="45"/>
    </row>
    <row r="21" spans="2:8" ht="15" customHeight="1" x14ac:dyDescent="0.25">
      <c r="B21" s="43"/>
      <c r="C21" s="47">
        <v>40101012691</v>
      </c>
      <c r="D21" s="1" t="s">
        <v>27</v>
      </c>
      <c r="F21" s="2">
        <f>[1]Income!F453</f>
        <v>206543579.63000011</v>
      </c>
      <c r="H21" s="45"/>
    </row>
    <row r="22" spans="2:8" ht="15" customHeight="1" x14ac:dyDescent="0.25">
      <c r="B22" s="43"/>
      <c r="C22" s="47">
        <v>40101012692</v>
      </c>
      <c r="D22" s="1" t="s">
        <v>27</v>
      </c>
      <c r="F22" s="2">
        <f>'[1]WEB Expenditure'!F942</f>
        <v>-168250429.24999991</v>
      </c>
      <c r="H22" s="45"/>
    </row>
    <row r="23" spans="2:8" ht="15" customHeight="1" x14ac:dyDescent="0.25">
      <c r="B23" s="43"/>
      <c r="C23" s="47">
        <v>40101012693</v>
      </c>
      <c r="D23" s="1" t="s">
        <v>27</v>
      </c>
      <c r="F23" s="2">
        <f>'[1]WEB Interest'!F11</f>
        <v>1146141.31</v>
      </c>
      <c r="G23" s="2">
        <f>SUM(F21:F23)</f>
        <v>39439291.690000206</v>
      </c>
      <c r="H23" s="45"/>
    </row>
    <row r="24" spans="2:8" ht="15" customHeight="1" x14ac:dyDescent="0.25">
      <c r="B24" s="43"/>
      <c r="C24" s="47"/>
      <c r="H24" s="45"/>
    </row>
    <row r="25" spans="2:8" ht="15" customHeight="1" thickBot="1" x14ac:dyDescent="0.3">
      <c r="B25" s="43"/>
      <c r="C25" s="1" t="s">
        <v>28</v>
      </c>
      <c r="G25" s="46">
        <f>SUM(G19:G23)</f>
        <v>147395363.42999956</v>
      </c>
      <c r="H25" s="45"/>
    </row>
    <row r="26" spans="2:8" ht="15" customHeight="1" thickTop="1" x14ac:dyDescent="0.25">
      <c r="B26" s="43"/>
      <c r="H26" s="45"/>
    </row>
    <row r="27" spans="2:8" ht="15" customHeight="1" x14ac:dyDescent="0.25">
      <c r="B27" s="43"/>
      <c r="C27" s="44" t="s">
        <v>29</v>
      </c>
      <c r="D27" s="44"/>
      <c r="E27" s="44"/>
      <c r="F27" s="44"/>
      <c r="G27" s="44"/>
      <c r="H27" s="45"/>
    </row>
    <row r="28" spans="2:8" ht="15" customHeight="1" x14ac:dyDescent="0.25">
      <c r="B28" s="43"/>
      <c r="F28" s="48"/>
      <c r="G28" s="48" t="s">
        <v>30</v>
      </c>
      <c r="H28" s="45"/>
    </row>
    <row r="29" spans="2:8" ht="15" customHeight="1" x14ac:dyDescent="0.25">
      <c r="B29" s="43"/>
      <c r="H29" s="45"/>
    </row>
    <row r="30" spans="2:8" ht="15" customHeight="1" x14ac:dyDescent="0.25">
      <c r="B30" s="43"/>
      <c r="C30" s="1" t="s">
        <v>31</v>
      </c>
      <c r="G30" s="2">
        <v>173473327.81999999</v>
      </c>
      <c r="H30" s="45"/>
    </row>
    <row r="31" spans="2:8" ht="15" customHeight="1" x14ac:dyDescent="0.25">
      <c r="B31" s="43"/>
      <c r="H31" s="45"/>
    </row>
    <row r="32" spans="2:8" ht="15" customHeight="1" x14ac:dyDescent="0.25">
      <c r="B32" s="43"/>
      <c r="C32" s="1" t="s">
        <v>32</v>
      </c>
      <c r="D32" s="1" t="s">
        <v>33</v>
      </c>
      <c r="G32" s="2">
        <f>'[1]O S Deposits'!H199</f>
        <v>1593150.8299999998</v>
      </c>
      <c r="H32" s="45"/>
    </row>
    <row r="33" spans="2:8" ht="15" customHeight="1" x14ac:dyDescent="0.25">
      <c r="B33" s="43"/>
      <c r="H33" s="45"/>
    </row>
    <row r="34" spans="2:8" ht="15" customHeight="1" x14ac:dyDescent="0.25">
      <c r="B34" s="43"/>
      <c r="C34" s="1" t="s">
        <v>12</v>
      </c>
      <c r="G34" s="2">
        <f>'[1]O S Payments'!J29</f>
        <v>-6584792.5500000007</v>
      </c>
      <c r="H34" s="45"/>
    </row>
    <row r="35" spans="2:8" ht="15" customHeight="1" x14ac:dyDescent="0.25">
      <c r="B35" s="43"/>
      <c r="H35" s="45"/>
    </row>
    <row r="36" spans="2:8" ht="15" customHeight="1" x14ac:dyDescent="0.25">
      <c r="B36" s="43"/>
      <c r="C36" s="1" t="s">
        <v>34</v>
      </c>
      <c r="G36" s="2">
        <f>[1]Interest!J17</f>
        <v>0</v>
      </c>
      <c r="H36" s="45"/>
    </row>
    <row r="37" spans="2:8" ht="15" customHeight="1" x14ac:dyDescent="0.25">
      <c r="B37" s="43"/>
      <c r="H37" s="45"/>
    </row>
    <row r="38" spans="2:8" ht="15" customHeight="1" x14ac:dyDescent="0.25">
      <c r="B38" s="43"/>
      <c r="C38" s="1" t="s">
        <v>0</v>
      </c>
      <c r="D38" s="1" t="s">
        <v>35</v>
      </c>
      <c r="E38" s="2">
        <f>-'[1]O S Direct Dep'!H112</f>
        <v>-67243.28</v>
      </c>
      <c r="H38" s="45"/>
    </row>
    <row r="39" spans="2:8" ht="15" customHeight="1" x14ac:dyDescent="0.25">
      <c r="B39" s="43"/>
      <c r="D39" s="49" t="s">
        <v>36</v>
      </c>
      <c r="E39" s="2">
        <f>-'[1]O S Direct Dep'!E230</f>
        <v>-21353527.809999999</v>
      </c>
      <c r="F39" s="2">
        <f>SUM(E38:E39)</f>
        <v>-21420771.09</v>
      </c>
      <c r="G39" s="2">
        <f>-'[1]O S Direct Dep'!H232</f>
        <v>-21420771.09</v>
      </c>
      <c r="H39" s="45"/>
    </row>
    <row r="40" spans="2:8" ht="15" customHeight="1" x14ac:dyDescent="0.25">
      <c r="B40" s="43"/>
      <c r="H40" s="45"/>
    </row>
    <row r="41" spans="2:8" ht="15" customHeight="1" x14ac:dyDescent="0.25">
      <c r="B41" s="43"/>
      <c r="C41" s="1" t="s">
        <v>37</v>
      </c>
      <c r="G41" s="2">
        <f>-'[1]Dupl Rec'!I43</f>
        <v>0</v>
      </c>
      <c r="H41" s="45"/>
    </row>
    <row r="42" spans="2:8" ht="15" customHeight="1" x14ac:dyDescent="0.25">
      <c r="B42" s="43"/>
      <c r="H42" s="45"/>
    </row>
    <row r="43" spans="2:8" ht="15" customHeight="1" x14ac:dyDescent="0.25">
      <c r="B43" s="43"/>
      <c r="C43" s="1" t="s">
        <v>38</v>
      </c>
      <c r="G43" s="2">
        <f>'[1]Bank Other'!I97</f>
        <v>142854.13000000166</v>
      </c>
      <c r="H43" s="45"/>
    </row>
    <row r="44" spans="2:8" ht="15" customHeight="1" x14ac:dyDescent="0.25">
      <c r="B44" s="43"/>
      <c r="H44" s="45"/>
    </row>
    <row r="45" spans="2:8" ht="15" customHeight="1" x14ac:dyDescent="0.25">
      <c r="B45" s="43"/>
      <c r="C45" s="1" t="s">
        <v>39</v>
      </c>
      <c r="D45" s="1" t="s">
        <v>40</v>
      </c>
      <c r="E45" s="2"/>
      <c r="G45" s="2">
        <f>-'[1]Cash (+l-)'!I47</f>
        <v>-4856.6000000000004</v>
      </c>
      <c r="H45" s="45"/>
    </row>
    <row r="46" spans="2:8" ht="15" customHeight="1" x14ac:dyDescent="0.25">
      <c r="B46" s="43"/>
      <c r="H46" s="45"/>
    </row>
    <row r="47" spans="2:8" ht="15" customHeight="1" x14ac:dyDescent="0.25">
      <c r="B47" s="43"/>
      <c r="H47" s="45"/>
    </row>
    <row r="48" spans="2:8" ht="15" customHeight="1" x14ac:dyDescent="0.25">
      <c r="B48" s="43"/>
      <c r="C48" s="1" t="s">
        <v>41</v>
      </c>
      <c r="D48" t="s">
        <v>42</v>
      </c>
      <c r="E48" s="2">
        <f>[1]Payments!F1002</f>
        <v>-196450.89</v>
      </c>
      <c r="F48" s="2">
        <f>SUM(E48)</f>
        <v>-196450.89</v>
      </c>
      <c r="G48" s="2">
        <f>-[1]Payments!F1004</f>
        <v>196450.89</v>
      </c>
      <c r="H48" s="45"/>
    </row>
    <row r="49" spans="2:8" ht="15" customHeight="1" x14ac:dyDescent="0.25">
      <c r="B49" s="43"/>
      <c r="H49" s="45"/>
    </row>
    <row r="50" spans="2:8" ht="15" customHeight="1" thickBot="1" x14ac:dyDescent="0.3">
      <c r="B50" s="43"/>
      <c r="C50" s="1" t="s">
        <v>24</v>
      </c>
      <c r="G50" s="46">
        <f>SUM(G30:G49)</f>
        <v>147395363.42999998</v>
      </c>
      <c r="H50" s="45"/>
    </row>
    <row r="51" spans="2:8" ht="15" customHeight="1" thickTop="1" x14ac:dyDescent="0.25">
      <c r="B51" s="43"/>
      <c r="G51" s="2">
        <f>G16-G50</f>
        <v>-6.8545341491699219E-7</v>
      </c>
      <c r="H51" s="45"/>
    </row>
    <row r="52" spans="2:8" ht="15" customHeight="1" thickBot="1" x14ac:dyDescent="0.3">
      <c r="B52" s="50"/>
      <c r="C52" s="51"/>
      <c r="D52" s="51"/>
      <c r="E52" s="51"/>
      <c r="F52" s="52"/>
      <c r="G52" s="52"/>
      <c r="H52" s="53"/>
    </row>
    <row r="55" spans="2:8" ht="15" customHeight="1" x14ac:dyDescent="0.25">
      <c r="C55" s="54" t="s">
        <v>43</v>
      </c>
      <c r="D55" s="54"/>
      <c r="E55" s="54"/>
      <c r="F55" s="54"/>
      <c r="G55" s="54"/>
    </row>
    <row r="56" spans="2:8" ht="15" customHeight="1" thickBot="1" x14ac:dyDescent="0.3">
      <c r="C56" s="55"/>
      <c r="D56" s="55"/>
      <c r="E56" s="55"/>
      <c r="F56" s="48"/>
      <c r="G56" s="55"/>
    </row>
    <row r="57" spans="2:8" ht="15" customHeight="1" x14ac:dyDescent="0.25">
      <c r="B57" s="39"/>
      <c r="C57" s="40"/>
      <c r="D57" s="40"/>
      <c r="E57" s="40"/>
      <c r="F57" s="41"/>
      <c r="G57" s="40"/>
      <c r="H57" s="42"/>
    </row>
    <row r="58" spans="2:8" ht="15" customHeight="1" x14ac:dyDescent="0.25">
      <c r="B58" s="43"/>
      <c r="F58" s="48"/>
      <c r="G58" s="55" t="s">
        <v>30</v>
      </c>
      <c r="H58" s="45"/>
    </row>
    <row r="59" spans="2:8" ht="15" customHeight="1" x14ac:dyDescent="0.25">
      <c r="B59" s="43"/>
      <c r="G59" s="1"/>
      <c r="H59" s="45"/>
    </row>
    <row r="60" spans="2:8" ht="15" customHeight="1" x14ac:dyDescent="0.25">
      <c r="B60" s="43"/>
      <c r="C60" s="1" t="s">
        <v>44</v>
      </c>
      <c r="G60" s="2">
        <v>117470349.37</v>
      </c>
      <c r="H60" s="45"/>
    </row>
    <row r="61" spans="2:8" ht="15" customHeight="1" x14ac:dyDescent="0.25">
      <c r="B61" s="43"/>
      <c r="G61" s="1"/>
      <c r="H61" s="45"/>
    </row>
    <row r="62" spans="2:8" ht="15" customHeight="1" x14ac:dyDescent="0.25">
      <c r="B62" s="43"/>
      <c r="C62" s="1" t="s">
        <v>23</v>
      </c>
      <c r="G62" s="2">
        <f>[1]Payments!J1006</f>
        <v>-167032557.48000008</v>
      </c>
      <c r="H62" s="45"/>
    </row>
    <row r="63" spans="2:8" ht="15" customHeight="1" x14ac:dyDescent="0.25">
      <c r="B63" s="43"/>
      <c r="G63" s="1"/>
      <c r="H63" s="45"/>
    </row>
    <row r="64" spans="2:8" ht="15" customHeight="1" x14ac:dyDescent="0.25">
      <c r="B64" s="43"/>
      <c r="C64" s="1" t="s">
        <v>22</v>
      </c>
      <c r="G64" s="2">
        <f>[1]Interest!H17</f>
        <v>1146141.31</v>
      </c>
      <c r="H64" s="45"/>
    </row>
    <row r="65" spans="2:8" ht="15" customHeight="1" x14ac:dyDescent="0.25">
      <c r="B65" s="43"/>
      <c r="G65" s="1"/>
      <c r="H65" s="45"/>
    </row>
    <row r="66" spans="2:8" ht="15" customHeight="1" x14ac:dyDescent="0.25">
      <c r="B66" s="43"/>
      <c r="C66" s="1" t="s">
        <v>21</v>
      </c>
      <c r="G66" s="2">
        <f>[1]Deposits!R537</f>
        <v>206548436.22999999</v>
      </c>
      <c r="H66" s="45"/>
    </row>
    <row r="67" spans="2:8" ht="15" customHeight="1" x14ac:dyDescent="0.25">
      <c r="B67" s="43"/>
      <c r="G67" s="1"/>
      <c r="H67" s="45"/>
    </row>
    <row r="68" spans="2:8" ht="15" customHeight="1" x14ac:dyDescent="0.25">
      <c r="B68" s="43"/>
      <c r="C68" s="1" t="s">
        <v>45</v>
      </c>
      <c r="G68" s="2">
        <f>-'[1]Bank Other'!F95</f>
        <v>-10203.190000001341</v>
      </c>
      <c r="H68" s="45"/>
    </row>
    <row r="69" spans="2:8" ht="15" customHeight="1" x14ac:dyDescent="0.25">
      <c r="B69" s="43"/>
      <c r="H69" s="45"/>
    </row>
    <row r="70" spans="2:8" ht="15" customHeight="1" x14ac:dyDescent="0.25">
      <c r="B70" s="43"/>
      <c r="C70" s="1" t="s">
        <v>46</v>
      </c>
      <c r="G70" s="2">
        <f>'[1]Bank Other'!G97</f>
        <v>-3100</v>
      </c>
      <c r="H70" s="45"/>
    </row>
    <row r="71" spans="2:8" ht="15" customHeight="1" x14ac:dyDescent="0.25">
      <c r="B71" s="43"/>
      <c r="G71" s="1"/>
      <c r="H71" s="45"/>
    </row>
    <row r="72" spans="2:8" ht="15" customHeight="1" x14ac:dyDescent="0.25">
      <c r="B72" s="43"/>
      <c r="C72" s="1" t="s">
        <v>47</v>
      </c>
      <c r="G72" s="2">
        <f>-'[1]O S Direct Dep'!F232</f>
        <v>-5933473.7600000007</v>
      </c>
      <c r="H72" s="45"/>
    </row>
    <row r="73" spans="2:8" ht="15" customHeight="1" x14ac:dyDescent="0.25">
      <c r="B73" s="43"/>
      <c r="G73" s="1"/>
      <c r="H73" s="45"/>
    </row>
    <row r="74" spans="2:8" ht="15" customHeight="1" x14ac:dyDescent="0.25">
      <c r="B74" s="43"/>
      <c r="C74" s="1" t="s">
        <v>48</v>
      </c>
      <c r="G74" s="2">
        <f>'[1]O S Direct Dep'!E230</f>
        <v>21353527.809999999</v>
      </c>
      <c r="H74" s="45"/>
    </row>
    <row r="75" spans="2:8" ht="15" customHeight="1" x14ac:dyDescent="0.25">
      <c r="B75" s="43"/>
      <c r="G75" s="1"/>
      <c r="H75" s="45"/>
    </row>
    <row r="76" spans="2:8" ht="15" customHeight="1" x14ac:dyDescent="0.25">
      <c r="B76" s="43"/>
      <c r="C76" s="1" t="s">
        <v>49</v>
      </c>
      <c r="G76" s="2">
        <f>'[1]O S Deposits'!F76</f>
        <v>1527358.3599999999</v>
      </c>
      <c r="H76" s="45"/>
    </row>
    <row r="77" spans="2:8" ht="15" customHeight="1" x14ac:dyDescent="0.25">
      <c r="B77" s="43"/>
      <c r="G77" s="1"/>
      <c r="H77" s="45"/>
    </row>
    <row r="78" spans="2:8" ht="15" customHeight="1" x14ac:dyDescent="0.25">
      <c r="B78" s="43"/>
      <c r="C78" s="1" t="s">
        <v>50</v>
      </c>
      <c r="G78" s="2">
        <f>-'[1]O S Deposits'!H199</f>
        <v>-1593150.8299999998</v>
      </c>
      <c r="H78" s="45"/>
    </row>
    <row r="79" spans="2:8" ht="15" customHeight="1" x14ac:dyDescent="0.25">
      <c r="B79" s="43"/>
      <c r="G79" s="1"/>
      <c r="H79" s="45"/>
    </row>
    <row r="80" spans="2:8" ht="15" customHeight="1" thickBot="1" x14ac:dyDescent="0.3">
      <c r="B80" s="43"/>
      <c r="C80" s="1" t="s">
        <v>51</v>
      </c>
      <c r="D80" s="2"/>
      <c r="E80" s="2"/>
      <c r="G80" s="46">
        <f>SUM(G60:G78)</f>
        <v>173473327.81999993</v>
      </c>
      <c r="H80" s="45"/>
    </row>
    <row r="81" spans="2:8" ht="15" customHeight="1" thickTop="1" x14ac:dyDescent="0.25">
      <c r="B81" s="43"/>
      <c r="G81" s="2">
        <f>G30-G80</f>
        <v>0</v>
      </c>
      <c r="H81" s="45"/>
    </row>
    <row r="82" spans="2:8" ht="15" customHeight="1" thickBot="1" x14ac:dyDescent="0.3">
      <c r="B82" s="50"/>
      <c r="C82" s="51"/>
      <c r="D82" s="51"/>
      <c r="E82" s="51"/>
      <c r="F82" s="52"/>
      <c r="G82" s="51"/>
      <c r="H82" s="53"/>
    </row>
    <row r="83" spans="2:8" ht="15" customHeight="1" x14ac:dyDescent="0.25">
      <c r="F83" s="1"/>
      <c r="G83" s="1"/>
    </row>
    <row r="84" spans="2:8" ht="15" customHeight="1" x14ac:dyDescent="0.25">
      <c r="F84" s="32"/>
      <c r="G84" s="32"/>
    </row>
    <row r="85" spans="2:8" ht="15" customHeight="1" x14ac:dyDescent="0.25">
      <c r="F85" s="32"/>
      <c r="G85" s="32"/>
    </row>
    <row r="86" spans="2:8" ht="15" customHeight="1" x14ac:dyDescent="0.25">
      <c r="F86" s="32"/>
      <c r="G86" s="32"/>
    </row>
    <row r="87" spans="2:8" x14ac:dyDescent="0.25">
      <c r="F87" s="32"/>
      <c r="G87" s="32"/>
    </row>
    <row r="88" spans="2:8" x14ac:dyDescent="0.25">
      <c r="F88" s="33"/>
      <c r="G88" s="33"/>
    </row>
    <row r="89" spans="2:8" ht="15.75" x14ac:dyDescent="0.25">
      <c r="F89" s="34" t="s">
        <v>13</v>
      </c>
      <c r="G89" s="34"/>
    </row>
    <row r="90" spans="2:8" x14ac:dyDescent="0.25">
      <c r="F90" s="2" t="s">
        <v>14</v>
      </c>
    </row>
    <row r="92" spans="2:8" x14ac:dyDescent="0.25">
      <c r="F92" s="35" t="s">
        <v>52</v>
      </c>
      <c r="G92" s="35"/>
    </row>
    <row r="94" spans="2:8" x14ac:dyDescent="0.25">
      <c r="F94" s="1"/>
      <c r="G94" s="1"/>
    </row>
    <row r="97" s="1" customFormat="1" x14ac:dyDescent="0.25"/>
    <row r="98" s="1" customFormat="1" x14ac:dyDescent="0.25"/>
  </sheetData>
  <mergeCells count="9">
    <mergeCell ref="F84:G88"/>
    <mergeCell ref="F89:G89"/>
    <mergeCell ref="F92:G92"/>
    <mergeCell ref="C2:G2"/>
    <mergeCell ref="C3:G3"/>
    <mergeCell ref="C4:G4"/>
    <mergeCell ref="C6:G6"/>
    <mergeCell ref="C27:G27"/>
    <mergeCell ref="C55:G55"/>
  </mergeCells>
  <phoneticPr fontId="0" type="noConversion"/>
  <conditionalFormatting sqref="F81:G81">
    <cfRule type="cellIs" dxfId="2" priority="1" stopIfTrue="1" operator="between">
      <formula>-0.001</formula>
      <formula>0.001</formula>
    </cfRule>
  </conditionalFormatting>
  <conditionalFormatting sqref="F51:G51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March 2023</vt:lpstr>
      <vt:lpstr>Summary 2022 2023</vt:lpstr>
      <vt:lpstr>CFO Signed</vt:lpstr>
      <vt:lpstr>'CFO Signed'!Print_Area</vt:lpstr>
      <vt:lpstr>'March 2023'!Print_Area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2023-04-11T09:23:09Z</cp:lastPrinted>
  <dcterms:created xsi:type="dcterms:W3CDTF">2004-11-09T09:36:09Z</dcterms:created>
  <dcterms:modified xsi:type="dcterms:W3CDTF">2023-04-11T09:23:11Z</dcterms:modified>
</cp:coreProperties>
</file>