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tro\Desktop\"/>
    </mc:Choice>
  </mc:AlternateContent>
  <xr:revisionPtr revIDLastSave="0" documentId="8_{7968A089-64DE-487A-8B5C-B352D73A574B}" xr6:coauthVersionLast="45" xr6:coauthVersionMax="45" xr10:uidLastSave="{00000000-0000-0000-0000-000000000000}"/>
  <bookViews>
    <workbookView xWindow="-120" yWindow="-120" windowWidth="24240" windowHeight="13140" xr2:uid="{A1FB6404-4868-49DE-B995-9677DF54B31B}"/>
  </bookViews>
  <sheets>
    <sheet name="Cash and Cash Equivalent" sheetId="1" r:id="rId1"/>
  </sheets>
  <externalReferences>
    <externalReference r:id="rId2"/>
  </externalReferences>
  <definedNames>
    <definedName name="_xlnm.Print_Area" localSheetId="0">'Cash and Cash Equivalent'!$A$1:$AC$41</definedName>
    <definedName name="_xlnm.Print_Titles" localSheetId="0">'Cash and Cash Equivalent'!$A:$A,'Cash and Cash Equivalent'!$1:$4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X56" i="1" l="1"/>
  <c r="BV56" i="1"/>
  <c r="BT56" i="1"/>
  <c r="BP54" i="1"/>
  <c r="BE47" i="1"/>
  <c r="BC47" i="1"/>
  <c r="BA47" i="1"/>
  <c r="AY47" i="1"/>
  <c r="AW47" i="1"/>
  <c r="AU47" i="1"/>
  <c r="AS47" i="1"/>
  <c r="Z47" i="1"/>
  <c r="Z46" i="1"/>
  <c r="Z44" i="1"/>
  <c r="CN34" i="1"/>
  <c r="CO5" i="1" s="1"/>
  <c r="BH34" i="1"/>
  <c r="BI5" i="1" s="1"/>
  <c r="AB34" i="1"/>
  <c r="AC5" i="1" s="1"/>
  <c r="BT32" i="1"/>
  <c r="BP32" i="1"/>
  <c r="DB30" i="1"/>
  <c r="DB34" i="1" s="1"/>
  <c r="CZ30" i="1"/>
  <c r="CZ34" i="1" s="1"/>
  <c r="CX30" i="1"/>
  <c r="CX34" i="1" s="1"/>
  <c r="CV30" i="1"/>
  <c r="CV34" i="1" s="1"/>
  <c r="CW5" i="1" s="1"/>
  <c r="CT30" i="1"/>
  <c r="CT34" i="1" s="1"/>
  <c r="CR30" i="1"/>
  <c r="CR34" i="1" s="1"/>
  <c r="CP30" i="1"/>
  <c r="CP34" i="1" s="1"/>
  <c r="CN30" i="1"/>
  <c r="CL30" i="1"/>
  <c r="CL34" i="1" s="1"/>
  <c r="CJ30" i="1"/>
  <c r="CJ34" i="1" s="1"/>
  <c r="CH30" i="1"/>
  <c r="CH34" i="1" s="1"/>
  <c r="CF30" i="1"/>
  <c r="CF34" i="1" s="1"/>
  <c r="CG5" i="1" s="1"/>
  <c r="CD30" i="1"/>
  <c r="CD34" i="1" s="1"/>
  <c r="CB30" i="1"/>
  <c r="CB34" i="1" s="1"/>
  <c r="BZ30" i="1"/>
  <c r="BZ34" i="1" s="1"/>
  <c r="BX30" i="1"/>
  <c r="BX34" i="1" s="1"/>
  <c r="BY5" i="1" s="1"/>
  <c r="BV30" i="1"/>
  <c r="BV34" i="1" s="1"/>
  <c r="BT30" i="1"/>
  <c r="BR30" i="1"/>
  <c r="BR34" i="1" s="1"/>
  <c r="BP30" i="1"/>
  <c r="BP34" i="1" s="1"/>
  <c r="BQ5" i="1" s="1"/>
  <c r="BN30" i="1"/>
  <c r="BN34" i="1" s="1"/>
  <c r="BL30" i="1"/>
  <c r="BL34" i="1" s="1"/>
  <c r="BJ30" i="1"/>
  <c r="BJ34" i="1" s="1"/>
  <c r="BH30" i="1"/>
  <c r="BF30" i="1"/>
  <c r="BF34" i="1" s="1"/>
  <c r="BD30" i="1"/>
  <c r="BD34" i="1" s="1"/>
  <c r="BB30" i="1"/>
  <c r="BB34" i="1" s="1"/>
  <c r="AZ30" i="1"/>
  <c r="AZ34" i="1" s="1"/>
  <c r="BA5" i="1" s="1"/>
  <c r="AX30" i="1"/>
  <c r="AX34" i="1" s="1"/>
  <c r="AV30" i="1"/>
  <c r="AV34" i="1" s="1"/>
  <c r="AT30" i="1"/>
  <c r="AT34" i="1" s="1"/>
  <c r="AR30" i="1"/>
  <c r="AR34" i="1" s="1"/>
  <c r="AS5" i="1" s="1"/>
  <c r="AP30" i="1"/>
  <c r="AP34" i="1" s="1"/>
  <c r="AN30" i="1"/>
  <c r="AN34" i="1" s="1"/>
  <c r="AL30" i="1"/>
  <c r="AL34" i="1" s="1"/>
  <c r="AJ30" i="1"/>
  <c r="AJ34" i="1" s="1"/>
  <c r="AK5" i="1" s="1"/>
  <c r="AH30" i="1"/>
  <c r="AH34" i="1" s="1"/>
  <c r="AF30" i="1"/>
  <c r="AF34" i="1" s="1"/>
  <c r="AD30" i="1"/>
  <c r="AD34" i="1" s="1"/>
  <c r="AB30" i="1"/>
  <c r="Z30" i="1"/>
  <c r="Z34" i="1" s="1"/>
  <c r="X30" i="1"/>
  <c r="X34" i="1" s="1"/>
  <c r="V30" i="1"/>
  <c r="V34" i="1" s="1"/>
  <c r="T30" i="1"/>
  <c r="T34" i="1" s="1"/>
  <c r="U5" i="1" s="1"/>
  <c r="R30" i="1"/>
  <c r="R34" i="1" s="1"/>
  <c r="P30" i="1"/>
  <c r="P34" i="1" s="1"/>
  <c r="N30" i="1"/>
  <c r="N34" i="1" s="1"/>
  <c r="L30" i="1"/>
  <c r="L34" i="1" s="1"/>
  <c r="M5" i="1" s="1"/>
  <c r="J30" i="1"/>
  <c r="J34" i="1" s="1"/>
  <c r="H30" i="1"/>
  <c r="H34" i="1" s="1"/>
  <c r="F30" i="1"/>
  <c r="F34" i="1" s="1"/>
  <c r="D30" i="1"/>
  <c r="D34" i="1" s="1"/>
  <c r="E5" i="1" s="1"/>
  <c r="B30" i="1"/>
  <c r="B34" i="1" s="1"/>
  <c r="DB24" i="1"/>
  <c r="CZ24" i="1"/>
  <c r="CX24" i="1"/>
  <c r="CV24" i="1"/>
  <c r="CT24" i="1"/>
  <c r="CR24" i="1"/>
  <c r="CP24" i="1"/>
  <c r="CN24" i="1"/>
  <c r="CL24" i="1"/>
  <c r="CJ24" i="1"/>
  <c r="CH24" i="1"/>
  <c r="CF24" i="1"/>
  <c r="CD24" i="1"/>
  <c r="CB24" i="1"/>
  <c r="BZ24" i="1"/>
  <c r="BX24" i="1"/>
  <c r="BV24" i="1"/>
  <c r="BT24" i="1"/>
  <c r="BR24" i="1"/>
  <c r="BP24" i="1"/>
  <c r="BN24" i="1"/>
  <c r="BL24" i="1"/>
  <c r="BJ24" i="1"/>
  <c r="BH24" i="1"/>
  <c r="BF24" i="1"/>
  <c r="BD24" i="1"/>
  <c r="BB24" i="1"/>
  <c r="AZ24" i="1"/>
  <c r="AX24" i="1"/>
  <c r="AV24" i="1"/>
  <c r="AT24" i="1"/>
  <c r="AR24" i="1"/>
  <c r="AP24" i="1"/>
  <c r="AN24" i="1"/>
  <c r="AL24" i="1"/>
  <c r="AJ24" i="1"/>
  <c r="AH24" i="1"/>
  <c r="AF24" i="1"/>
  <c r="AD24" i="1"/>
  <c r="AB24" i="1"/>
  <c r="Z24" i="1"/>
  <c r="X24" i="1"/>
  <c r="V24" i="1"/>
  <c r="T24" i="1"/>
  <c r="R24" i="1"/>
  <c r="P24" i="1"/>
  <c r="N24" i="1"/>
  <c r="L24" i="1"/>
  <c r="J24" i="1"/>
  <c r="H24" i="1"/>
  <c r="F24" i="1"/>
  <c r="D24" i="1"/>
  <c r="B24" i="1"/>
  <c r="DC18" i="1"/>
  <c r="DA18" i="1"/>
  <c r="CY18" i="1"/>
  <c r="CW18" i="1"/>
  <c r="CU18" i="1"/>
  <c r="CS18" i="1"/>
  <c r="CQ18" i="1"/>
  <c r="CO18" i="1"/>
  <c r="CM18" i="1"/>
  <c r="CK18" i="1"/>
  <c r="CI18" i="1"/>
  <c r="CG18" i="1"/>
  <c r="CE18" i="1"/>
  <c r="CC18" i="1"/>
  <c r="CA18" i="1"/>
  <c r="BY18" i="1"/>
  <c r="BW18" i="1"/>
  <c r="BU18" i="1"/>
  <c r="BS18" i="1"/>
  <c r="BQ18" i="1"/>
  <c r="BO18" i="1"/>
  <c r="BM18" i="1"/>
  <c r="BK18" i="1"/>
  <c r="BI18" i="1"/>
  <c r="BG18" i="1"/>
  <c r="BE18" i="1"/>
  <c r="BC18" i="1"/>
  <c r="BA18" i="1"/>
  <c r="AY18" i="1"/>
  <c r="AW18" i="1"/>
  <c r="AU18" i="1"/>
  <c r="AS18" i="1"/>
  <c r="AQ18" i="1"/>
  <c r="AO18" i="1"/>
  <c r="AM18" i="1"/>
  <c r="AK18" i="1"/>
  <c r="AI18" i="1"/>
  <c r="AG18" i="1"/>
  <c r="AE18" i="1"/>
  <c r="AC18" i="1"/>
  <c r="AA18" i="1"/>
  <c r="Y18" i="1"/>
  <c r="W18" i="1"/>
  <c r="U18" i="1"/>
  <c r="S18" i="1"/>
  <c r="Q18" i="1"/>
  <c r="O18" i="1"/>
  <c r="M18" i="1"/>
  <c r="K18" i="1"/>
  <c r="I18" i="1"/>
  <c r="G18" i="1"/>
  <c r="E18" i="1"/>
  <c r="C18" i="1"/>
  <c r="DC16" i="1"/>
  <c r="DA16" i="1"/>
  <c r="CY16" i="1"/>
  <c r="CW16" i="1"/>
  <c r="CU16" i="1"/>
  <c r="CS16" i="1"/>
  <c r="CQ16" i="1"/>
  <c r="CO16" i="1"/>
  <c r="CM16" i="1"/>
  <c r="CK16" i="1"/>
  <c r="CI16" i="1"/>
  <c r="CG16" i="1"/>
  <c r="CE16" i="1"/>
  <c r="CC16" i="1"/>
  <c r="CA16" i="1"/>
  <c r="BY16" i="1"/>
  <c r="BW16" i="1"/>
  <c r="BU16" i="1"/>
  <c r="BS16" i="1"/>
  <c r="BQ16" i="1"/>
  <c r="BO16" i="1"/>
  <c r="BM16" i="1"/>
  <c r="BK16" i="1"/>
  <c r="BI16" i="1"/>
  <c r="BG16" i="1"/>
  <c r="BE16" i="1"/>
  <c r="BC16" i="1"/>
  <c r="BA16" i="1"/>
  <c r="AY16" i="1"/>
  <c r="AW16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DB15" i="1"/>
  <c r="DC15" i="1" s="1"/>
  <c r="CZ15" i="1"/>
  <c r="DA15" i="1" s="1"/>
  <c r="CX15" i="1"/>
  <c r="CY15" i="1" s="1"/>
  <c r="CV15" i="1"/>
  <c r="CW15" i="1" s="1"/>
  <c r="CT15" i="1"/>
  <c r="CU15" i="1" s="1"/>
  <c r="CR15" i="1"/>
  <c r="CS15" i="1" s="1"/>
  <c r="CP15" i="1"/>
  <c r="CQ15" i="1" s="1"/>
  <c r="CN15" i="1"/>
  <c r="CO15" i="1" s="1"/>
  <c r="CL15" i="1"/>
  <c r="CM15" i="1" s="1"/>
  <c r="CJ15" i="1"/>
  <c r="CK15" i="1" s="1"/>
  <c r="CH15" i="1"/>
  <c r="CI15" i="1" s="1"/>
  <c r="CG15" i="1"/>
  <c r="CF15" i="1"/>
  <c r="CD15" i="1"/>
  <c r="CE15" i="1" s="1"/>
  <c r="CB15" i="1"/>
  <c r="CC15" i="1" s="1"/>
  <c r="BZ15" i="1"/>
  <c r="CA15" i="1" s="1"/>
  <c r="BX15" i="1"/>
  <c r="BY15" i="1" s="1"/>
  <c r="BV15" i="1"/>
  <c r="BW15" i="1" s="1"/>
  <c r="BT15" i="1"/>
  <c r="BU15" i="1" s="1"/>
  <c r="BR15" i="1"/>
  <c r="BS15" i="1" s="1"/>
  <c r="BP15" i="1"/>
  <c r="BQ15" i="1" s="1"/>
  <c r="BN15" i="1"/>
  <c r="BO15" i="1" s="1"/>
  <c r="BL15" i="1"/>
  <c r="BM15" i="1" s="1"/>
  <c r="BJ15" i="1"/>
  <c r="BK15" i="1" s="1"/>
  <c r="BH15" i="1"/>
  <c r="BI15" i="1" s="1"/>
  <c r="BF15" i="1"/>
  <c r="BG15" i="1" s="1"/>
  <c r="BD15" i="1"/>
  <c r="BE15" i="1" s="1"/>
  <c r="BB15" i="1"/>
  <c r="BC15" i="1" s="1"/>
  <c r="BA15" i="1"/>
  <c r="AZ15" i="1"/>
  <c r="AX15" i="1"/>
  <c r="AY15" i="1" s="1"/>
  <c r="AV15" i="1"/>
  <c r="AW15" i="1" s="1"/>
  <c r="AT15" i="1"/>
  <c r="AU15" i="1" s="1"/>
  <c r="AR15" i="1"/>
  <c r="AS15" i="1" s="1"/>
  <c r="AP15" i="1"/>
  <c r="AQ15" i="1" s="1"/>
  <c r="AN15" i="1"/>
  <c r="AO15" i="1" s="1"/>
  <c r="AL15" i="1"/>
  <c r="AM15" i="1" s="1"/>
  <c r="AJ15" i="1"/>
  <c r="AK15" i="1" s="1"/>
  <c r="AH15" i="1"/>
  <c r="AI15" i="1" s="1"/>
  <c r="AF15" i="1"/>
  <c r="AG15" i="1" s="1"/>
  <c r="AD15" i="1"/>
  <c r="AE15" i="1" s="1"/>
  <c r="AB15" i="1"/>
  <c r="AC15" i="1" s="1"/>
  <c r="AA15" i="1"/>
  <c r="X15" i="1"/>
  <c r="Y15" i="1" s="1"/>
  <c r="W15" i="1"/>
  <c r="V15" i="1"/>
  <c r="T15" i="1"/>
  <c r="U15" i="1" s="1"/>
  <c r="R15" i="1"/>
  <c r="S15" i="1" s="1"/>
  <c r="P15" i="1"/>
  <c r="Q15" i="1" s="1"/>
  <c r="O15" i="1"/>
  <c r="N15" i="1"/>
  <c r="L15" i="1"/>
  <c r="M15" i="1" s="1"/>
  <c r="K15" i="1"/>
  <c r="J15" i="1"/>
  <c r="H15" i="1"/>
  <c r="I15" i="1" s="1"/>
  <c r="G15" i="1"/>
  <c r="F15" i="1"/>
  <c r="D15" i="1"/>
  <c r="E15" i="1" s="1"/>
  <c r="B15" i="1"/>
  <c r="C15" i="1" s="1"/>
  <c r="DB14" i="1"/>
  <c r="DC14" i="1" s="1"/>
  <c r="DA14" i="1"/>
  <c r="CZ14" i="1"/>
  <c r="CX14" i="1"/>
  <c r="CY14" i="1" s="1"/>
  <c r="CW14" i="1"/>
  <c r="CU14" i="1"/>
  <c r="CT14" i="1"/>
  <c r="CR14" i="1"/>
  <c r="CS14" i="1" s="1"/>
  <c r="CQ14" i="1"/>
  <c r="CO14" i="1"/>
  <c r="CM14" i="1"/>
  <c r="CK14" i="1"/>
  <c r="CH14" i="1"/>
  <c r="CI14" i="1" s="1"/>
  <c r="CG14" i="1"/>
  <c r="CE14" i="1"/>
  <c r="CB14" i="1"/>
  <c r="CC14" i="1" s="1"/>
  <c r="CA14" i="1"/>
  <c r="BY14" i="1"/>
  <c r="BX14" i="1"/>
  <c r="BV14" i="1"/>
  <c r="BW14" i="1" s="1"/>
  <c r="BU14" i="1"/>
  <c r="BT14" i="1"/>
  <c r="BS14" i="1"/>
  <c r="BQ14" i="1"/>
  <c r="BO14" i="1"/>
  <c r="BM14" i="1"/>
  <c r="BJ14" i="1"/>
  <c r="BK14" i="1" s="1"/>
  <c r="BI14" i="1"/>
  <c r="BH14" i="1"/>
  <c r="BF14" i="1"/>
  <c r="BG14" i="1" s="1"/>
  <c r="BE14" i="1"/>
  <c r="BC14" i="1"/>
  <c r="BB14" i="1"/>
  <c r="BA14" i="1"/>
  <c r="AY14" i="1"/>
  <c r="AW14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DB13" i="1"/>
  <c r="DC13" i="1" s="1"/>
  <c r="CZ13" i="1"/>
  <c r="DA13" i="1" s="1"/>
  <c r="CX13" i="1"/>
  <c r="CY13" i="1" s="1"/>
  <c r="CV13" i="1"/>
  <c r="CW13" i="1" s="1"/>
  <c r="CT13" i="1"/>
  <c r="CU13" i="1" s="1"/>
  <c r="CR13" i="1"/>
  <c r="CS13" i="1" s="1"/>
  <c r="CP13" i="1"/>
  <c r="CQ13" i="1" s="1"/>
  <c r="CN13" i="1"/>
  <c r="CO13" i="1" s="1"/>
  <c r="CL13" i="1"/>
  <c r="CM13" i="1" s="1"/>
  <c r="CJ13" i="1"/>
  <c r="CK13" i="1" s="1"/>
  <c r="CH13" i="1"/>
  <c r="CI13" i="1" s="1"/>
  <c r="CF13" i="1"/>
  <c r="CG13" i="1" s="1"/>
  <c r="CD13" i="1"/>
  <c r="CE13" i="1" s="1"/>
  <c r="CB13" i="1"/>
  <c r="CC13" i="1" s="1"/>
  <c r="BZ13" i="1"/>
  <c r="CA13" i="1" s="1"/>
  <c r="BX13" i="1"/>
  <c r="BY13" i="1" s="1"/>
  <c r="BV13" i="1"/>
  <c r="BW13" i="1" s="1"/>
  <c r="BT13" i="1"/>
  <c r="BU13" i="1" s="1"/>
  <c r="BR13" i="1"/>
  <c r="BS13" i="1" s="1"/>
  <c r="BP13" i="1"/>
  <c r="BQ13" i="1" s="1"/>
  <c r="BN13" i="1"/>
  <c r="BO13" i="1" s="1"/>
  <c r="BL13" i="1"/>
  <c r="BM13" i="1" s="1"/>
  <c r="BJ13" i="1"/>
  <c r="BK13" i="1" s="1"/>
  <c r="BH13" i="1"/>
  <c r="BI13" i="1" s="1"/>
  <c r="BF13" i="1"/>
  <c r="BG13" i="1" s="1"/>
  <c r="BD13" i="1"/>
  <c r="BE13" i="1" s="1"/>
  <c r="BB13" i="1"/>
  <c r="BC13" i="1" s="1"/>
  <c r="AZ13" i="1"/>
  <c r="BA13" i="1" s="1"/>
  <c r="AX13" i="1"/>
  <c r="AY13" i="1" s="1"/>
  <c r="AV13" i="1"/>
  <c r="AW13" i="1" s="1"/>
  <c r="AT13" i="1"/>
  <c r="AU13" i="1" s="1"/>
  <c r="AR13" i="1"/>
  <c r="AS13" i="1" s="1"/>
  <c r="AP13" i="1"/>
  <c r="AQ13" i="1" s="1"/>
  <c r="AN13" i="1"/>
  <c r="AO13" i="1" s="1"/>
  <c r="AL13" i="1"/>
  <c r="AM13" i="1" s="1"/>
  <c r="AJ13" i="1"/>
  <c r="AK13" i="1" s="1"/>
  <c r="AH13" i="1"/>
  <c r="AI13" i="1" s="1"/>
  <c r="AF13" i="1"/>
  <c r="AG13" i="1" s="1"/>
  <c r="AD13" i="1"/>
  <c r="AE13" i="1" s="1"/>
  <c r="AB13" i="1"/>
  <c r="AC13" i="1" s="1"/>
  <c r="Z13" i="1"/>
  <c r="AA13" i="1" s="1"/>
  <c r="X13" i="1"/>
  <c r="Y13" i="1" s="1"/>
  <c r="V13" i="1"/>
  <c r="W13" i="1" s="1"/>
  <c r="T13" i="1"/>
  <c r="U13" i="1" s="1"/>
  <c r="R13" i="1"/>
  <c r="S13" i="1" s="1"/>
  <c r="P13" i="1"/>
  <c r="Q13" i="1" s="1"/>
  <c r="N13" i="1"/>
  <c r="O13" i="1" s="1"/>
  <c r="L13" i="1"/>
  <c r="M13" i="1" s="1"/>
  <c r="J13" i="1"/>
  <c r="K13" i="1" s="1"/>
  <c r="H13" i="1"/>
  <c r="I13" i="1" s="1"/>
  <c r="F13" i="1"/>
  <c r="G13" i="1" s="1"/>
  <c r="D13" i="1"/>
  <c r="E13" i="1" s="1"/>
  <c r="B13" i="1"/>
  <c r="C13" i="1" s="1"/>
  <c r="DB12" i="1"/>
  <c r="DC12" i="1" s="1"/>
  <c r="CZ12" i="1"/>
  <c r="DA12" i="1" s="1"/>
  <c r="CX12" i="1"/>
  <c r="CY12" i="1" s="1"/>
  <c r="CV12" i="1"/>
  <c r="CW12" i="1" s="1"/>
  <c r="CT12" i="1"/>
  <c r="CU12" i="1" s="1"/>
  <c r="CR12" i="1"/>
  <c r="CS12" i="1" s="1"/>
  <c r="CP12" i="1"/>
  <c r="CQ12" i="1" s="1"/>
  <c r="CN12" i="1"/>
  <c r="CO12" i="1" s="1"/>
  <c r="CL12" i="1"/>
  <c r="CM12" i="1" s="1"/>
  <c r="CJ12" i="1"/>
  <c r="CK12" i="1" s="1"/>
  <c r="CH12" i="1"/>
  <c r="CI12" i="1" s="1"/>
  <c r="CF12" i="1"/>
  <c r="CG12" i="1" s="1"/>
  <c r="CE12" i="1"/>
  <c r="CC12" i="1"/>
  <c r="CB12" i="1"/>
  <c r="BZ12" i="1"/>
  <c r="CA12" i="1" s="1"/>
  <c r="BX12" i="1"/>
  <c r="BY12" i="1" s="1"/>
  <c r="BV12" i="1"/>
  <c r="BW12" i="1" s="1"/>
  <c r="BU12" i="1"/>
  <c r="BT12" i="1"/>
  <c r="BR12" i="1"/>
  <c r="BS12" i="1" s="1"/>
  <c r="BP12" i="1"/>
  <c r="BQ12" i="1" s="1"/>
  <c r="BN12" i="1"/>
  <c r="BO12" i="1" s="1"/>
  <c r="BM12" i="1"/>
  <c r="BL12" i="1"/>
  <c r="BJ12" i="1"/>
  <c r="BK12" i="1" s="1"/>
  <c r="BH12" i="1"/>
  <c r="BI12" i="1" s="1"/>
  <c r="BF12" i="1"/>
  <c r="BG12" i="1" s="1"/>
  <c r="BE12" i="1"/>
  <c r="BD12" i="1"/>
  <c r="BB12" i="1"/>
  <c r="BC12" i="1" s="1"/>
  <c r="AZ12" i="1"/>
  <c r="BA12" i="1" s="1"/>
  <c r="AX12" i="1"/>
  <c r="AY12" i="1" s="1"/>
  <c r="AW12" i="1"/>
  <c r="AV12" i="1"/>
  <c r="AT12" i="1"/>
  <c r="AU12" i="1" s="1"/>
  <c r="AS12" i="1"/>
  <c r="AR12" i="1"/>
  <c r="AP12" i="1"/>
  <c r="AQ12" i="1" s="1"/>
  <c r="AO12" i="1"/>
  <c r="AN12" i="1"/>
  <c r="AL12" i="1"/>
  <c r="AM12" i="1" s="1"/>
  <c r="AJ12" i="1"/>
  <c r="AK12" i="1" s="1"/>
  <c r="AH12" i="1"/>
  <c r="AI12" i="1" s="1"/>
  <c r="AG12" i="1"/>
  <c r="AF12" i="1"/>
  <c r="AD12" i="1"/>
  <c r="AE12" i="1" s="1"/>
  <c r="AB12" i="1"/>
  <c r="AC12" i="1" s="1"/>
  <c r="Z12" i="1"/>
  <c r="AA12" i="1" s="1"/>
  <c r="Y12" i="1"/>
  <c r="X12" i="1"/>
  <c r="V12" i="1"/>
  <c r="W12" i="1" s="1"/>
  <c r="T12" i="1"/>
  <c r="U12" i="1" s="1"/>
  <c r="R12" i="1"/>
  <c r="S12" i="1" s="1"/>
  <c r="Q12" i="1"/>
  <c r="P12" i="1"/>
  <c r="N12" i="1"/>
  <c r="O12" i="1" s="1"/>
  <c r="L12" i="1"/>
  <c r="M12" i="1" s="1"/>
  <c r="J12" i="1"/>
  <c r="K12" i="1" s="1"/>
  <c r="I12" i="1"/>
  <c r="H12" i="1"/>
  <c r="F12" i="1"/>
  <c r="G12" i="1" s="1"/>
  <c r="D12" i="1"/>
  <c r="E12" i="1" s="1"/>
  <c r="B12" i="1"/>
  <c r="C12" i="1" s="1"/>
  <c r="DC11" i="1"/>
  <c r="DB11" i="1"/>
  <c r="CZ11" i="1"/>
  <c r="DA11" i="1" s="1"/>
  <c r="CX11" i="1"/>
  <c r="CY11" i="1" s="1"/>
  <c r="CV11" i="1"/>
  <c r="CW11" i="1" s="1"/>
  <c r="CU11" i="1"/>
  <c r="CT11" i="1"/>
  <c r="CR11" i="1"/>
  <c r="CS11" i="1" s="1"/>
  <c r="CP11" i="1"/>
  <c r="CQ11" i="1" s="1"/>
  <c r="CN11" i="1"/>
  <c r="CO11" i="1" s="1"/>
  <c r="CM11" i="1"/>
  <c r="CL11" i="1"/>
  <c r="CJ11" i="1"/>
  <c r="CK11" i="1" s="1"/>
  <c r="CI11" i="1"/>
  <c r="CH11" i="1"/>
  <c r="CF11" i="1"/>
  <c r="CG11" i="1" s="1"/>
  <c r="CE11" i="1"/>
  <c r="CB11" i="1"/>
  <c r="CC11" i="1" s="1"/>
  <c r="BZ11" i="1"/>
  <c r="CA11" i="1" s="1"/>
  <c r="BY11" i="1"/>
  <c r="BX11" i="1"/>
  <c r="BV11" i="1"/>
  <c r="BW11" i="1" s="1"/>
  <c r="BT11" i="1"/>
  <c r="BU11" i="1" s="1"/>
  <c r="BR11" i="1"/>
  <c r="BS11" i="1" s="1"/>
  <c r="BQ11" i="1"/>
  <c r="BP11" i="1"/>
  <c r="BN11" i="1"/>
  <c r="BO11" i="1" s="1"/>
  <c r="BL11" i="1"/>
  <c r="BM11" i="1" s="1"/>
  <c r="BJ11" i="1"/>
  <c r="BK11" i="1" s="1"/>
  <c r="BI11" i="1"/>
  <c r="BH11" i="1"/>
  <c r="BF11" i="1"/>
  <c r="BG11" i="1" s="1"/>
  <c r="BD11" i="1"/>
  <c r="BE11" i="1" s="1"/>
  <c r="BB11" i="1"/>
  <c r="BC11" i="1" s="1"/>
  <c r="BA11" i="1"/>
  <c r="AZ11" i="1"/>
  <c r="AX11" i="1"/>
  <c r="AY11" i="1" s="1"/>
  <c r="AV11" i="1"/>
  <c r="AW11" i="1" s="1"/>
  <c r="AT11" i="1"/>
  <c r="AU11" i="1" s="1"/>
  <c r="AS11" i="1"/>
  <c r="AR11" i="1"/>
  <c r="AP11" i="1"/>
  <c r="AQ11" i="1" s="1"/>
  <c r="AN11" i="1"/>
  <c r="AO11" i="1" s="1"/>
  <c r="AL11" i="1"/>
  <c r="AM11" i="1" s="1"/>
  <c r="AK11" i="1"/>
  <c r="AJ11" i="1"/>
  <c r="AH11" i="1"/>
  <c r="AI11" i="1" s="1"/>
  <c r="AF11" i="1"/>
  <c r="AG11" i="1" s="1"/>
  <c r="AD11" i="1"/>
  <c r="AE11" i="1" s="1"/>
  <c r="AC11" i="1"/>
  <c r="AB11" i="1"/>
  <c r="Z11" i="1"/>
  <c r="X11" i="1"/>
  <c r="Y11" i="1" s="1"/>
  <c r="V11" i="1"/>
  <c r="W11" i="1" s="1"/>
  <c r="U11" i="1"/>
  <c r="R11" i="1"/>
  <c r="S11" i="1" s="1"/>
  <c r="Q11" i="1"/>
  <c r="P11" i="1"/>
  <c r="N11" i="1"/>
  <c r="O11" i="1" s="1"/>
  <c r="L11" i="1"/>
  <c r="M11" i="1" s="1"/>
  <c r="J11" i="1"/>
  <c r="K11" i="1" s="1"/>
  <c r="I11" i="1"/>
  <c r="H11" i="1"/>
  <c r="F11" i="1"/>
  <c r="G11" i="1" s="1"/>
  <c r="E11" i="1"/>
  <c r="D11" i="1"/>
  <c r="B11" i="1"/>
  <c r="C11" i="1" s="1"/>
  <c r="DC10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CA10" i="1"/>
  <c r="BX10" i="1"/>
  <c r="BY10" i="1" s="1"/>
  <c r="BW10" i="1"/>
  <c r="BV10" i="1"/>
  <c r="BT10" i="1"/>
  <c r="BU10" i="1" s="1"/>
  <c r="BR10" i="1"/>
  <c r="BS10" i="1" s="1"/>
  <c r="BQ10" i="1"/>
  <c r="BO10" i="1"/>
  <c r="BM10" i="1"/>
  <c r="BK10" i="1"/>
  <c r="BH10" i="1"/>
  <c r="BI10" i="1" s="1"/>
  <c r="BG10" i="1"/>
  <c r="BF10" i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L10" i="1"/>
  <c r="M10" i="1" s="1"/>
  <c r="J10" i="1"/>
  <c r="K10" i="1" s="1"/>
  <c r="I10" i="1"/>
  <c r="G10" i="1"/>
  <c r="E10" i="1"/>
  <c r="C10" i="1"/>
  <c r="DB8" i="1"/>
  <c r="DC8" i="1" s="1"/>
  <c r="CZ8" i="1"/>
  <c r="DA8" i="1" s="1"/>
  <c r="CY8" i="1"/>
  <c r="CX8" i="1"/>
  <c r="CV8" i="1"/>
  <c r="CW8" i="1" s="1"/>
  <c r="CT8" i="1"/>
  <c r="CU8" i="1" s="1"/>
  <c r="CR8" i="1"/>
  <c r="CS8" i="1" s="1"/>
  <c r="CP8" i="1"/>
  <c r="CQ8" i="1" s="1"/>
  <c r="CN8" i="1"/>
  <c r="CO8" i="1" s="1"/>
  <c r="CL8" i="1"/>
  <c r="CM8" i="1" s="1"/>
  <c r="CJ8" i="1"/>
  <c r="CK8" i="1" s="1"/>
  <c r="CI8" i="1"/>
  <c r="CH8" i="1"/>
  <c r="CF8" i="1"/>
  <c r="CG8" i="1" s="1"/>
  <c r="CE8" i="1"/>
  <c r="CB8" i="1"/>
  <c r="CC8" i="1" s="1"/>
  <c r="BZ8" i="1"/>
  <c r="CA8" i="1" s="1"/>
  <c r="BX8" i="1"/>
  <c r="BY8" i="1" s="1"/>
  <c r="BW8" i="1"/>
  <c r="BV8" i="1" s="1"/>
  <c r="BU8" i="1"/>
  <c r="BS8" i="1"/>
  <c r="BQ8" i="1"/>
  <c r="BO8" i="1"/>
  <c r="BM8" i="1"/>
  <c r="BK8" i="1"/>
  <c r="BI8" i="1"/>
  <c r="BG8" i="1"/>
  <c r="BE8" i="1"/>
  <c r="BC8" i="1"/>
  <c r="BA8" i="1"/>
  <c r="AY8" i="1"/>
  <c r="AW8" i="1"/>
  <c r="AU8" i="1"/>
  <c r="AS8" i="1"/>
  <c r="AQ8" i="1"/>
  <c r="AO8" i="1"/>
  <c r="AM8" i="1"/>
  <c r="AK8" i="1"/>
  <c r="AI8" i="1"/>
  <c r="AG8" i="1"/>
  <c r="AE8" i="1"/>
  <c r="AC8" i="1"/>
  <c r="Y8" i="1"/>
  <c r="V8" i="1"/>
  <c r="W8" i="1" s="1"/>
  <c r="T8" i="1"/>
  <c r="U8" i="1" s="1"/>
  <c r="R8" i="1"/>
  <c r="S8" i="1" s="1"/>
  <c r="P8" i="1"/>
  <c r="Q8" i="1" s="1"/>
  <c r="N8" i="1"/>
  <c r="O8" i="1" s="1"/>
  <c r="L8" i="1"/>
  <c r="M8" i="1" s="1"/>
  <c r="J8" i="1"/>
  <c r="K8" i="1" s="1"/>
  <c r="I8" i="1"/>
  <c r="H8" i="1"/>
  <c r="F8" i="1"/>
  <c r="G8" i="1" s="1"/>
  <c r="D8" i="1"/>
  <c r="E8" i="1" s="1"/>
  <c r="B8" i="1"/>
  <c r="C8" i="1" s="1"/>
  <c r="DB7" i="1"/>
  <c r="DC7" i="1" s="1"/>
  <c r="CZ7" i="1"/>
  <c r="DA7" i="1" s="1"/>
  <c r="CX7" i="1"/>
  <c r="CY7" i="1" s="1"/>
  <c r="CV7" i="1"/>
  <c r="CW7" i="1" s="1"/>
  <c r="CU7" i="1"/>
  <c r="CT7" i="1"/>
  <c r="CR7" i="1"/>
  <c r="CS7" i="1" s="1"/>
  <c r="CP7" i="1"/>
  <c r="CQ7" i="1" s="1"/>
  <c r="CN7" i="1"/>
  <c r="CO7" i="1" s="1"/>
  <c r="CL7" i="1"/>
  <c r="CM7" i="1" s="1"/>
  <c r="CJ7" i="1"/>
  <c r="CK7" i="1" s="1"/>
  <c r="CH7" i="1"/>
  <c r="CI7" i="1" s="1"/>
  <c r="CF7" i="1"/>
  <c r="CG7" i="1" s="1"/>
  <c r="CE7" i="1"/>
  <c r="CD7" i="1"/>
  <c r="CB7" i="1"/>
  <c r="CC7" i="1" s="1"/>
  <c r="BZ7" i="1"/>
  <c r="CA7" i="1" s="1"/>
  <c r="BX7" i="1"/>
  <c r="BY7" i="1" s="1"/>
  <c r="BV7" i="1"/>
  <c r="BW7" i="1" s="1"/>
  <c r="BT7" i="1"/>
  <c r="BU7" i="1" s="1"/>
  <c r="BR7" i="1"/>
  <c r="BS7" i="1" s="1"/>
  <c r="BP7" i="1"/>
  <c r="BQ7" i="1" s="1"/>
  <c r="BO7" i="1"/>
  <c r="BN7" i="1"/>
  <c r="BL7" i="1"/>
  <c r="BM7" i="1" s="1"/>
  <c r="BJ7" i="1"/>
  <c r="BK7" i="1" s="1"/>
  <c r="BH7" i="1"/>
  <c r="BI7" i="1" s="1"/>
  <c r="BF7" i="1"/>
  <c r="BG7" i="1" s="1"/>
  <c r="BD7" i="1"/>
  <c r="BE7" i="1" s="1"/>
  <c r="BB7" i="1"/>
  <c r="BB19" i="1" s="1"/>
  <c r="AZ7" i="1"/>
  <c r="BA7" i="1" s="1"/>
  <c r="AY7" i="1"/>
  <c r="AX7" i="1"/>
  <c r="AV7" i="1"/>
  <c r="AW7" i="1" s="1"/>
  <c r="AT7" i="1"/>
  <c r="AU7" i="1" s="1"/>
  <c r="AR7" i="1"/>
  <c r="AS7" i="1" s="1"/>
  <c r="AP7" i="1"/>
  <c r="AQ7" i="1" s="1"/>
  <c r="AN7" i="1"/>
  <c r="AO7" i="1" s="1"/>
  <c r="AL7" i="1"/>
  <c r="AM7" i="1" s="1"/>
  <c r="AJ7" i="1"/>
  <c r="AK7" i="1" s="1"/>
  <c r="AI7" i="1"/>
  <c r="AH7" i="1"/>
  <c r="AF7" i="1"/>
  <c r="AG7" i="1" s="1"/>
  <c r="AD7" i="1"/>
  <c r="AE7" i="1" s="1"/>
  <c r="AB7" i="1"/>
  <c r="AC7" i="1" s="1"/>
  <c r="AA7" i="1"/>
  <c r="X7" i="1"/>
  <c r="Y7" i="1" s="1"/>
  <c r="V7" i="1"/>
  <c r="W7" i="1" s="1"/>
  <c r="T7" i="1"/>
  <c r="U7" i="1" s="1"/>
  <c r="R7" i="1"/>
  <c r="S7" i="1" s="1"/>
  <c r="P7" i="1"/>
  <c r="Q7" i="1" s="1"/>
  <c r="N7" i="1"/>
  <c r="O7" i="1" s="1"/>
  <c r="M7" i="1"/>
  <c r="L7" i="1"/>
  <c r="J7" i="1"/>
  <c r="K7" i="1" s="1"/>
  <c r="H7" i="1"/>
  <c r="I7" i="1" s="1"/>
  <c r="F7" i="1"/>
  <c r="G7" i="1" s="1"/>
  <c r="D7" i="1"/>
  <c r="E7" i="1" s="1"/>
  <c r="B7" i="1"/>
  <c r="B19" i="1" s="1"/>
  <c r="DB6" i="1"/>
  <c r="CZ6" i="1"/>
  <c r="CY6" i="1"/>
  <c r="CX6" i="1"/>
  <c r="CV6" i="1"/>
  <c r="CT6" i="1"/>
  <c r="CT19" i="1" s="1"/>
  <c r="CR6" i="1"/>
  <c r="CP6" i="1"/>
  <c r="CN6" i="1"/>
  <c r="CN19" i="1" s="1"/>
  <c r="CN58" i="1" s="1"/>
  <c r="CL6" i="1"/>
  <c r="CJ6" i="1"/>
  <c r="CI6" i="1"/>
  <c r="CH6" i="1"/>
  <c r="CH19" i="1" s="1"/>
  <c r="CF6" i="1"/>
  <c r="CD6" i="1"/>
  <c r="CB6" i="1"/>
  <c r="CB19" i="1" s="1"/>
  <c r="BZ6" i="1"/>
  <c r="BX6" i="1"/>
  <c r="BV6" i="1"/>
  <c r="BT6" i="1"/>
  <c r="BT19" i="1" s="1"/>
  <c r="BT58" i="1" s="1"/>
  <c r="BR6" i="1"/>
  <c r="BP6" i="1"/>
  <c r="BN6" i="1"/>
  <c r="BL6" i="1"/>
  <c r="BL19" i="1" s="1"/>
  <c r="BJ6" i="1"/>
  <c r="BH6" i="1"/>
  <c r="BF6" i="1"/>
  <c r="BD6" i="1"/>
  <c r="BD19" i="1" s="1"/>
  <c r="BC6" i="1"/>
  <c r="AZ6" i="1"/>
  <c r="AX6" i="1"/>
  <c r="AX19" i="1" s="1"/>
  <c r="AV6" i="1"/>
  <c r="AV19" i="1" s="1"/>
  <c r="AT6" i="1"/>
  <c r="AR6" i="1"/>
  <c r="AR19" i="1" s="1"/>
  <c r="AP6" i="1"/>
  <c r="AN6" i="1"/>
  <c r="AM6" i="1"/>
  <c r="AL6" i="1"/>
  <c r="AJ6" i="1"/>
  <c r="AH6" i="1"/>
  <c r="AH19" i="1" s="1"/>
  <c r="AH47" i="1" s="1"/>
  <c r="AF6" i="1"/>
  <c r="AF19" i="1" s="1"/>
  <c r="AF47" i="1" s="1"/>
  <c r="AD6" i="1"/>
  <c r="AB6" i="1"/>
  <c r="AB19" i="1" s="1"/>
  <c r="AA6" i="1"/>
  <c r="X6" i="1"/>
  <c r="V6" i="1"/>
  <c r="V19" i="1" s="1"/>
  <c r="T6" i="1"/>
  <c r="T19" i="1" s="1"/>
  <c r="R6" i="1"/>
  <c r="P6" i="1"/>
  <c r="P19" i="1" s="1"/>
  <c r="N6" i="1"/>
  <c r="L6" i="1"/>
  <c r="L19" i="1" s="1"/>
  <c r="J6" i="1"/>
  <c r="H6" i="1"/>
  <c r="F6" i="1"/>
  <c r="D6" i="1"/>
  <c r="D19" i="1" s="1"/>
  <c r="C6" i="1"/>
  <c r="DC5" i="1"/>
  <c r="DA5" i="1"/>
  <c r="CY5" i="1"/>
  <c r="CU5" i="1"/>
  <c r="CS5" i="1"/>
  <c r="CQ5" i="1"/>
  <c r="CM5" i="1"/>
  <c r="CK5" i="1"/>
  <c r="CI5" i="1"/>
  <c r="CE5" i="1"/>
  <c r="CC5" i="1"/>
  <c r="CA5" i="1"/>
  <c r="BW5" i="1"/>
  <c r="BS5" i="1"/>
  <c r="BO5" i="1"/>
  <c r="BM5" i="1"/>
  <c r="BK5" i="1"/>
  <c r="BG5" i="1"/>
  <c r="BE5" i="1"/>
  <c r="BC5" i="1"/>
  <c r="AY5" i="1"/>
  <c r="AW5" i="1"/>
  <c r="AU5" i="1"/>
  <c r="AQ5" i="1"/>
  <c r="AO5" i="1"/>
  <c r="AM5" i="1"/>
  <c r="AI5" i="1"/>
  <c r="AG5" i="1"/>
  <c r="AE5" i="1"/>
  <c r="AA5" i="1"/>
  <c r="Y5" i="1"/>
  <c r="W5" i="1"/>
  <c r="S5" i="1"/>
  <c r="Q5" i="1"/>
  <c r="O5" i="1"/>
  <c r="K5" i="1"/>
  <c r="I5" i="1"/>
  <c r="G5" i="1"/>
  <c r="C5" i="1"/>
  <c r="AM19" i="1" l="1"/>
  <c r="F19" i="1"/>
  <c r="N19" i="1"/>
  <c r="AD19" i="1"/>
  <c r="AD47" i="1" s="1"/>
  <c r="AI6" i="1"/>
  <c r="AI19" i="1" s="1"/>
  <c r="AI20" i="1" s="1"/>
  <c r="AN19" i="1"/>
  <c r="AN47" i="1" s="1"/>
  <c r="AT19" i="1"/>
  <c r="AY6" i="1"/>
  <c r="AY19" i="1" s="1"/>
  <c r="AY20" i="1" s="1"/>
  <c r="BF19" i="1"/>
  <c r="BF36" i="1" s="1"/>
  <c r="BN19" i="1"/>
  <c r="CD19" i="1"/>
  <c r="CJ19" i="1"/>
  <c r="CJ57" i="1" s="1"/>
  <c r="CJ59" i="1" s="1"/>
  <c r="CP19" i="1"/>
  <c r="CP58" i="1" s="1"/>
  <c r="CU6" i="1"/>
  <c r="CZ19" i="1"/>
  <c r="CZ57" i="1" s="1"/>
  <c r="CZ58" i="1" s="1"/>
  <c r="BT34" i="1"/>
  <c r="BU5" i="1" s="1"/>
  <c r="H19" i="1"/>
  <c r="H36" i="1" s="1"/>
  <c r="X19" i="1"/>
  <c r="AE6" i="1"/>
  <c r="AE19" i="1" s="1"/>
  <c r="AJ19" i="1"/>
  <c r="AJ47" i="1" s="1"/>
  <c r="AP19" i="1"/>
  <c r="AU6" i="1"/>
  <c r="AU19" i="1" s="1"/>
  <c r="AU20" i="1" s="1"/>
  <c r="AZ19" i="1"/>
  <c r="BH19" i="1"/>
  <c r="BP19" i="1"/>
  <c r="BP36" i="1" s="1"/>
  <c r="BX19" i="1"/>
  <c r="BX58" i="1" s="1"/>
  <c r="CF19" i="1"/>
  <c r="CL19" i="1"/>
  <c r="CL58" i="1" s="1"/>
  <c r="CQ6" i="1"/>
  <c r="CQ19" i="1" s="1"/>
  <c r="CQ20" i="1" s="1"/>
  <c r="CV19" i="1"/>
  <c r="CV57" i="1" s="1"/>
  <c r="CV58" i="1" s="1"/>
  <c r="DB19" i="1"/>
  <c r="DB57" i="1" s="1"/>
  <c r="DB58" i="1" s="1"/>
  <c r="J19" i="1"/>
  <c r="R19" i="1"/>
  <c r="R36" i="1" s="1"/>
  <c r="AL19" i="1"/>
  <c r="AL47" i="1" s="1"/>
  <c r="AQ6" i="1"/>
  <c r="AQ19" i="1" s="1"/>
  <c r="BJ19" i="1"/>
  <c r="BR19" i="1"/>
  <c r="BZ19" i="1"/>
  <c r="CM6" i="1"/>
  <c r="CR19" i="1"/>
  <c r="CR58" i="1" s="1"/>
  <c r="CX19" i="1"/>
  <c r="CX57" i="1" s="1"/>
  <c r="CX58" i="1" s="1"/>
  <c r="DC6" i="1"/>
  <c r="DC19" i="1" s="1"/>
  <c r="DC20" i="1" s="1"/>
  <c r="BC7" i="1"/>
  <c r="AC6" i="1"/>
  <c r="AC19" i="1" s="1"/>
  <c r="AC20" i="1" s="1"/>
  <c r="AG6" i="1"/>
  <c r="AG19" i="1" s="1"/>
  <c r="AG20" i="1" s="1"/>
  <c r="AK6" i="1"/>
  <c r="AK19" i="1" s="1"/>
  <c r="AK20" i="1" s="1"/>
  <c r="AO6" i="1"/>
  <c r="AO19" i="1" s="1"/>
  <c r="AS6" i="1"/>
  <c r="AS19" i="1" s="1"/>
  <c r="AS20" i="1" s="1"/>
  <c r="AW6" i="1"/>
  <c r="AW19" i="1" s="1"/>
  <c r="AW20" i="1" s="1"/>
  <c r="BA6" i="1"/>
  <c r="BA19" i="1" s="1"/>
  <c r="BA20" i="1" s="1"/>
  <c r="BV19" i="1"/>
  <c r="BV58" i="1" s="1"/>
  <c r="E6" i="1"/>
  <c r="E19" i="1" s="1"/>
  <c r="E20" i="1" s="1"/>
  <c r="I6" i="1"/>
  <c r="I19" i="1" s="1"/>
  <c r="I20" i="1" s="1"/>
  <c r="M6" i="1"/>
  <c r="M19" i="1" s="1"/>
  <c r="M20" i="1" s="1"/>
  <c r="Q6" i="1"/>
  <c r="Q19" i="1" s="1"/>
  <c r="Q20" i="1" s="1"/>
  <c r="U6" i="1"/>
  <c r="U19" i="1" s="1"/>
  <c r="U20" i="1" s="1"/>
  <c r="Y6" i="1"/>
  <c r="Y19" i="1" s="1"/>
  <c r="Y20" i="1" s="1"/>
  <c r="BC19" i="1"/>
  <c r="BC20" i="1" s="1"/>
  <c r="BG6" i="1"/>
  <c r="BG19" i="1" s="1"/>
  <c r="BK6" i="1"/>
  <c r="BK19" i="1" s="1"/>
  <c r="BK20" i="1" s="1"/>
  <c r="BO6" i="1"/>
  <c r="BO19" i="1" s="1"/>
  <c r="BO20" i="1" s="1"/>
  <c r="BS6" i="1"/>
  <c r="BS19" i="1" s="1"/>
  <c r="BS20" i="1" s="1"/>
  <c r="BW6" i="1"/>
  <c r="BW19" i="1" s="1"/>
  <c r="BW20" i="1" s="1"/>
  <c r="CA6" i="1"/>
  <c r="CA19" i="1" s="1"/>
  <c r="CE6" i="1"/>
  <c r="CE19" i="1" s="1"/>
  <c r="CE20" i="1" s="1"/>
  <c r="CI19" i="1"/>
  <c r="CI20" i="1" s="1"/>
  <c r="CM19" i="1"/>
  <c r="CU19" i="1"/>
  <c r="CU20" i="1" s="1"/>
  <c r="CY19" i="1"/>
  <c r="CY20" i="1" s="1"/>
  <c r="AA11" i="1"/>
  <c r="AA19" i="1" s="1"/>
  <c r="Z19" i="1"/>
  <c r="Z36" i="1" s="1"/>
  <c r="G6" i="1"/>
  <c r="G19" i="1" s="1"/>
  <c r="G20" i="1" s="1"/>
  <c r="K6" i="1"/>
  <c r="K19" i="1" s="1"/>
  <c r="O6" i="1"/>
  <c r="O19" i="1" s="1"/>
  <c r="O20" i="1" s="1"/>
  <c r="S6" i="1"/>
  <c r="S19" i="1" s="1"/>
  <c r="S20" i="1" s="1"/>
  <c r="W6" i="1"/>
  <c r="W19" i="1" s="1"/>
  <c r="W20" i="1" s="1"/>
  <c r="BE6" i="1"/>
  <c r="BE19" i="1" s="1"/>
  <c r="BE20" i="1" s="1"/>
  <c r="BI6" i="1"/>
  <c r="BI19" i="1" s="1"/>
  <c r="BI20" i="1" s="1"/>
  <c r="BM6" i="1"/>
  <c r="BM19" i="1" s="1"/>
  <c r="BM20" i="1" s="1"/>
  <c r="BQ6" i="1"/>
  <c r="BQ19" i="1" s="1"/>
  <c r="BQ20" i="1" s="1"/>
  <c r="BU6" i="1"/>
  <c r="BU19" i="1" s="1"/>
  <c r="BU20" i="1" s="1"/>
  <c r="BY6" i="1"/>
  <c r="BY19" i="1" s="1"/>
  <c r="CC6" i="1"/>
  <c r="CC19" i="1" s="1"/>
  <c r="CC20" i="1" s="1"/>
  <c r="CG6" i="1"/>
  <c r="CG19" i="1" s="1"/>
  <c r="CG20" i="1" s="1"/>
  <c r="CK6" i="1"/>
  <c r="CK19" i="1" s="1"/>
  <c r="CO6" i="1"/>
  <c r="CO19" i="1" s="1"/>
  <c r="CO20" i="1" s="1"/>
  <c r="CS6" i="1"/>
  <c r="CS19" i="1" s="1"/>
  <c r="CS20" i="1" s="1"/>
  <c r="CW6" i="1"/>
  <c r="CW19" i="1" s="1"/>
  <c r="CW20" i="1" s="1"/>
  <c r="DA6" i="1"/>
  <c r="DA19" i="1" s="1"/>
  <c r="DA20" i="1" s="1"/>
  <c r="C7" i="1"/>
  <c r="C19" i="1" s="1"/>
  <c r="C20" i="1" s="1"/>
  <c r="F36" i="1"/>
  <c r="N36" i="1"/>
  <c r="V36" i="1"/>
  <c r="AD36" i="1"/>
  <c r="AL36" i="1"/>
  <c r="AT36" i="1"/>
  <c r="BB36" i="1"/>
  <c r="BJ36" i="1"/>
  <c r="BR36" i="1"/>
  <c r="BZ36" i="1"/>
  <c r="CH36" i="1"/>
  <c r="CH57" i="1"/>
  <c r="CH59" i="1" s="1"/>
  <c r="AB36" i="1"/>
  <c r="BH36" i="1"/>
  <c r="P36" i="1"/>
  <c r="X36" i="1"/>
  <c r="AF36" i="1"/>
  <c r="AV36" i="1"/>
  <c r="BD36" i="1"/>
  <c r="BL36" i="1"/>
  <c r="CB36" i="1"/>
  <c r="CJ36" i="1"/>
  <c r="D36" i="1"/>
  <c r="B36" i="1"/>
  <c r="J36" i="1"/>
  <c r="AH36" i="1"/>
  <c r="AP36" i="1"/>
  <c r="AX36" i="1"/>
  <c r="BN36" i="1"/>
  <c r="BV36" i="1"/>
  <c r="CD36" i="1"/>
  <c r="L36" i="1"/>
  <c r="AR36" i="1"/>
  <c r="BX36" i="1"/>
  <c r="T36" i="1"/>
  <c r="AZ36" i="1"/>
  <c r="CF57" i="1"/>
  <c r="CF59" i="1" s="1"/>
  <c r="CF36" i="1"/>
  <c r="BY20" i="1" l="1"/>
  <c r="AA20" i="1"/>
  <c r="CA20" i="1"/>
  <c r="AJ36" i="1"/>
  <c r="BT36" i="1"/>
  <c r="AN36" i="1"/>
  <c r="CK20" i="1"/>
  <c r="K20" i="1"/>
  <c r="CM20" i="1"/>
  <c r="BG20" i="1"/>
  <c r="AO20" i="1"/>
  <c r="AQ20" i="1"/>
  <c r="AE20" i="1"/>
  <c r="AM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Berdine Volschenk</author>
    <author>berdinevolschenk</author>
    <author>berdine</author>
  </authors>
  <commentList>
    <comment ref="Y8" authorId="0" shapeId="0" xr:uid="{62946700-F25F-4B11-A3FB-A64207400FF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A8" authorId="0" shapeId="0" xr:uid="{7DD73D14-7904-4EC9-95C0-50BC99BEBFF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C8" authorId="0" shapeId="0" xr:uid="{4B018AFC-F6CF-41E7-8D89-0905E4CB924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E8" authorId="0" shapeId="0" xr:uid="{777B6D3C-22ED-4785-B7D9-0FEA74F34F4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G8" authorId="0" shapeId="0" xr:uid="{1DA155E5-015D-41C5-98D1-C8B750CD97F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I8" authorId="0" shapeId="0" xr:uid="{9AFA3649-BDD3-4D4F-8367-18021E76B79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K8" authorId="0" shapeId="0" xr:uid="{1F166AA3-47A1-4637-9D47-AB9BC9F86E2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M8" authorId="0" shapeId="0" xr:uid="{C42565D3-A477-452E-A29C-64E0A795A10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O8" authorId="0" shapeId="0" xr:uid="{F0552D09-59D8-471E-9219-FA3A002703D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Q8" authorId="0" shapeId="0" xr:uid="{7061F037-9CD6-418D-855A-CCEBBE633BD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S8" authorId="0" shapeId="0" xr:uid="{4C7AC3BE-933E-4D56-A6FA-768C2BB728E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U8" authorId="0" shapeId="0" xr:uid="{77EDE3BB-847B-44C7-ABC9-D998C24E0CD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W8" authorId="0" shapeId="0" xr:uid="{5A603B05-9C79-45C1-BDD3-711AB772750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Y8" authorId="0" shapeId="0" xr:uid="{F1C3458A-A277-417D-B06C-54EE518CB2F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A8" authorId="0" shapeId="0" xr:uid="{301C00BA-08C0-4A68-8A87-A44F917986B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C8" authorId="0" shapeId="0" xr:uid="{617D35E2-463B-4288-A29D-5263E0981A3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E8" authorId="0" shapeId="0" xr:uid="{07E05920-F548-4E76-BEF7-4DC5E6BE896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G8" authorId="0" shapeId="0" xr:uid="{5F94A6B6-B5E1-427C-829F-8F3F67FC505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I8" authorId="0" shapeId="0" xr:uid="{2D869D15-4EF9-463F-9207-9DF4CF3E639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K8" authorId="0" shapeId="0" xr:uid="{34935A25-7ED3-4DA2-9E0C-B7C23926CB7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M8" authorId="0" shapeId="0" xr:uid="{0634A2FA-2F41-41C8-A32B-0E3FA3AD2D6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O8" authorId="0" shapeId="0" xr:uid="{E374E1B5-D8FA-487D-A143-E0D69812519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Q8" authorId="0" shapeId="0" xr:uid="{E038B715-8C76-46DE-978D-53A8476A878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S8" authorId="0" shapeId="0" xr:uid="{841D02FE-2414-4698-8D24-0E0E0AA7479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U8" authorId="0" shapeId="0" xr:uid="{3AE46F11-47A7-451A-A327-7B1A6291349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W8" authorId="0" shapeId="0" xr:uid="{63D27B3E-9BEA-493B-82AE-D3C36A8C5A1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Y8" authorId="0" shapeId="0" xr:uid="{88ADE79B-4A14-4B6D-8860-BBC982B672A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A8" authorId="0" shapeId="0" xr:uid="{01542A71-30EE-45F9-849E-574BA7D4D7C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C8" authorId="0" shapeId="0" xr:uid="{F798519C-84D4-4A32-8617-35134AC0A3B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E8" authorId="0" shapeId="0" xr:uid="{269139B6-D04F-410D-82B6-F5F4AE359F3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G8" authorId="0" shapeId="0" xr:uid="{A9E715F3-03CA-4355-8197-8C114DDFEB6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I8" authorId="0" shapeId="0" xr:uid="{A7820949-6CAE-4623-A7F3-15A22076D4E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K8" authorId="0" shapeId="0" xr:uid="{4A5AC6D2-51E8-4FAD-A555-E24B496F8FD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M8" authorId="0" shapeId="0" xr:uid="{89E583AF-5C79-4F2F-9904-CE47632949D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O8" authorId="0" shapeId="0" xr:uid="{8AB8D23B-627D-41B3-808F-C512ADAA07C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Q8" authorId="0" shapeId="0" xr:uid="{FA7B19AD-65C1-4C7E-8D95-3B8C5C4765C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S8" authorId="0" shapeId="0" xr:uid="{6349DDD4-8B9B-4880-94A6-3CFD747003A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U8" authorId="0" shapeId="0" xr:uid="{AB8E79C0-F49D-422C-8432-59F40CC0E1C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W8" authorId="0" shapeId="0" xr:uid="{AD922DE3-919F-4B53-A59A-40C475B59F3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Y8" authorId="0" shapeId="0" xr:uid="{82593242-5B83-4B10-8D08-686A6D344BF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A8" authorId="0" shapeId="0" xr:uid="{E9A7D90F-3F0E-49F0-B83E-D8F5D44969E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C8" authorId="0" shapeId="0" xr:uid="{4983EEC0-0363-4855-9545-80CA083A256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Y9" authorId="0" shapeId="0" xr:uid="{40020AD0-27BA-47A6-B1E2-D1298F357A2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A9" authorId="0" shapeId="0" xr:uid="{3BC56FAD-D99A-4172-9CB7-2EFCF4D33D9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C9" authorId="0" shapeId="0" xr:uid="{412B7DF2-EC78-4E7E-BA4F-C88E8F47E93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E9" authorId="0" shapeId="0" xr:uid="{FD5842BE-6A7E-4ABA-8688-7A359222C0F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G9" authorId="0" shapeId="0" xr:uid="{9A3381A8-474A-46B9-9996-513F2C1EFC7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I9" authorId="0" shapeId="0" xr:uid="{6E34F4F9-1431-486C-8F0A-3E9A9B78BD5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K9" authorId="0" shapeId="0" xr:uid="{2E7AB075-5631-4044-839F-FCC722ADE6A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M9" authorId="0" shapeId="0" xr:uid="{0F6C6089-6382-48C6-A67C-B8348227547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O9" authorId="0" shapeId="0" xr:uid="{3D90D708-58F8-4993-A811-020AE3FBE9A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Q9" authorId="0" shapeId="0" xr:uid="{90A23E7A-E934-4FFB-A1BB-A570DBC7127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S9" authorId="0" shapeId="0" xr:uid="{A608B0F0-8784-4A0B-BF24-3BA3150E8DD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U9" authorId="0" shapeId="0" xr:uid="{2D950C65-3FEB-4F73-B1BC-3CB29D3308B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W9" authorId="0" shapeId="0" xr:uid="{DC018072-3FF3-48E2-9FB2-A2CBB09A3A8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Y9" authorId="0" shapeId="0" xr:uid="{346BF1BF-C390-469D-AEE1-35A41FAC516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A9" authorId="0" shapeId="0" xr:uid="{C4140AE1-CBC6-4546-9C63-B8561151C8A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C9" authorId="0" shapeId="0" xr:uid="{7D863A61-71F1-4CEA-9942-965CD9C380A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E9" authorId="0" shapeId="0" xr:uid="{41C0C621-30FD-4AC1-BD04-6C64055CC25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G9" authorId="0" shapeId="0" xr:uid="{208EC692-5C08-45F7-A112-0A620075852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I9" authorId="0" shapeId="0" xr:uid="{D7C89D7F-C03C-4753-ACDB-D73617323B7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K9" authorId="0" shapeId="0" xr:uid="{A9A585DC-0DAF-4E90-A640-FB55C93C9A6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M9" authorId="0" shapeId="0" xr:uid="{915373EE-CCFA-4EC0-A428-AC963EE9DDF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O9" authorId="0" shapeId="0" xr:uid="{FBB8F769-5FE4-487C-8F08-A50EB51DF91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Q9" authorId="0" shapeId="0" xr:uid="{121742FA-D921-4517-A9BA-76006025B45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S9" authorId="0" shapeId="0" xr:uid="{3568407C-59A6-4002-A768-9A730EC0571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U9" authorId="0" shapeId="0" xr:uid="{F28D7CC4-461F-4505-B5C1-2E89024AA3F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W9" authorId="0" shapeId="0" xr:uid="{C27E20DF-7623-49F3-9F7E-E16D349486B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Y9" authorId="0" shapeId="0" xr:uid="{64EFE9A0-223A-4719-BDDB-A8EC5BB7DA5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A9" authorId="0" shapeId="0" xr:uid="{AC790400-EA24-42B3-8A25-CF79529EDCC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C9" authorId="0" shapeId="0" xr:uid="{DB028BE8-7EE9-4824-855F-583B5CDF161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E9" authorId="0" shapeId="0" xr:uid="{69D37152-9382-445A-AE38-5639D76D535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G9" authorId="0" shapeId="0" xr:uid="{EE69F63A-7312-4EFA-9F75-2C51A5C9271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I9" authorId="0" shapeId="0" xr:uid="{2F5C5F0E-7280-41BB-8C15-E344E0931F4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K9" authorId="0" shapeId="0" xr:uid="{45B871B3-923C-4972-9525-1AAB891D363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M9" authorId="0" shapeId="0" xr:uid="{B3432E37-0E7F-443E-9D47-CD6C50530A0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O9" authorId="0" shapeId="0" xr:uid="{9493DB47-CCE1-4664-99B5-19B2C488D3F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Q9" authorId="0" shapeId="0" xr:uid="{9284B587-D59D-498A-9301-6BC579A76AA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S9" authorId="0" shapeId="0" xr:uid="{425E714E-AD99-49FC-B583-6DDE6C4B84D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U9" authorId="0" shapeId="0" xr:uid="{CD4080C9-BAE5-41F6-A6CC-72E53F0DB54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W9" authorId="0" shapeId="0" xr:uid="{F8136D09-8124-4598-9E0F-B45D7BE940D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Y9" authorId="0" shapeId="0" xr:uid="{AD606BBF-D9B2-4046-9F65-1EF766F53BA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A9" authorId="0" shapeId="0" xr:uid="{B62C6EED-0991-45E0-B32F-E1558FAD20F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C9" authorId="0" shapeId="0" xr:uid="{E5CD2E2C-C641-4668-8264-BF3B01CDFC4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10" authorId="1" shapeId="0" xr:uid="{D5FA986A-3C68-4D59-8107-63D81EC95810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D10" authorId="1" shapeId="0" xr:uid="{7E2BACBA-660F-45C2-8368-17B00EDCC135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F10" authorId="1" shapeId="0" xr:uid="{D0965CFD-D18F-4AC9-9465-BDF6F7A63100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H10" authorId="0" shapeId="0" xr:uid="{B515593B-9654-4EA7-94B9-39D1796C47E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J10" authorId="0" shapeId="0" xr:uid="{06131EBA-2E99-4313-8F1F-DD2822051FE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L10" authorId="0" shapeId="0" xr:uid="{F1A365CD-6DBF-4AD9-A1EF-E7DABB62620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N10" authorId="0" shapeId="0" xr:uid="{EA493608-7B35-45B0-BBA0-13187B06ABB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P10" authorId="0" shapeId="0" xr:uid="{8D7C1D05-1F93-48DF-ABFF-2AC4C20DBEF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R10" authorId="0" shapeId="0" xr:uid="{B4AA1C99-88F8-4D7C-9D0A-BA7B0A15D08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T10" authorId="0" shapeId="0" xr:uid="{89D0E483-B52E-4354-A61A-27CE4C263F1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V10" authorId="0" shapeId="0" xr:uid="{039E04AA-635A-46E4-B14A-46D1D5E8B23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X10" authorId="0" shapeId="0" xr:uid="{170F4972-F9D5-432C-B763-32399931E5D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Z10" authorId="0" shapeId="0" xr:uid="{B7B6BAAB-CC66-4F7E-A9CC-3DD9AA43E36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B10" authorId="0" shapeId="0" xr:uid="{D92ABE5A-F705-4E79-9386-E5DC1CDC9DA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D10" authorId="0" shapeId="0" xr:uid="{5C2AF36C-8F92-4154-9F8F-A176D6034E3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F10" authorId="0" shapeId="0" xr:uid="{F1246290-06E3-4B5B-AE01-1AE790DD428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H10" authorId="0" shapeId="0" xr:uid="{014B2379-4212-4BF1-8BDB-3E585EA95C4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J10" authorId="0" shapeId="0" xr:uid="{70D2A6E2-369D-4B7C-936A-FECE20978DD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L10" authorId="0" shapeId="0" xr:uid="{AE403FC1-71BD-4AFF-B1B8-9D75C9A7D29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N10" authorId="0" shapeId="0" xr:uid="{6675F5E1-F452-4257-8C0C-09B35B4ED44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P10" authorId="0" shapeId="0" xr:uid="{57ED898E-824A-4909-A210-AD75B356383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R10" authorId="0" shapeId="0" xr:uid="{6D8F550F-01E3-4001-BCA7-4A53220B96C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T10" authorId="0" shapeId="0" xr:uid="{2E30A7B3-79E4-478C-9F8B-02FDE02763B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V10" authorId="0" shapeId="0" xr:uid="{C4CDCE24-B901-41A0-B082-90AC7DF2CF8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X10" authorId="0" shapeId="0" xr:uid="{5016C98F-413B-41A2-9196-64092E7A844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Z10" authorId="0" shapeId="0" xr:uid="{CE680488-B393-4736-A7C4-4FAFD80BF2F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B10" authorId="0" shapeId="0" xr:uid="{164472EB-D863-4D06-95FC-B8925A2D9F3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D10" authorId="0" shapeId="0" xr:uid="{742D0255-B8EF-4F45-AF89-3454E985C02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F10" authorId="0" shapeId="0" xr:uid="{E07AFF15-4FA1-4C46-8689-AB8946F1638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H10" authorId="0" shapeId="0" xr:uid="{727531DE-088E-4F27-96A4-1A52B81C7E5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J10" authorId="0" shapeId="0" xr:uid="{87411667-1120-4E1A-8148-98C6FB36115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L10" authorId="0" shapeId="0" xr:uid="{CF1DF05F-CD1D-4A16-A464-E034B667E02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N10" authorId="0" shapeId="0" xr:uid="{92138EA3-E387-42FF-9997-01509B56D50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P10" authorId="0" shapeId="0" xr:uid="{A466AF31-EB18-4EA9-BE2D-4D9DB7658C5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R10" authorId="0" shapeId="0" xr:uid="{08D0C9BF-2524-4E1B-8265-9389C1216C2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T10" authorId="0" shapeId="0" xr:uid="{328B3B10-E884-4737-83C2-F8B39E0B0D4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V10" authorId="0" shapeId="0" xr:uid="{149116BE-5E1B-4E81-9297-A13309732AF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X10" authorId="0" shapeId="0" xr:uid="{A414A9DE-0659-4FE6-8B50-DDDB91EC529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BZ10" authorId="0" shapeId="0" xr:uid="{B600D705-6756-4E1B-A3F1-0BB7D2DE915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B10" authorId="0" shapeId="0" xr:uid="{F1FC7CC2-FB0F-42FD-A9C5-83D9DB86F8B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D10" authorId="0" shapeId="0" xr:uid="{ADA5FDDF-1763-4AEA-8F63-21C0295ACD0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F10" authorId="0" shapeId="0" xr:uid="{9F2678E8-FD3E-4AB7-A64A-40D65C66279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H10" authorId="0" shapeId="0" xr:uid="{A94C5C8F-FBF2-46C9-B03D-7D34A5A9A44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J10" authorId="0" shapeId="0" xr:uid="{31A4E995-B2A5-4125-8AA0-89734DCE05F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L10" authorId="0" shapeId="0" xr:uid="{18FCA83E-12D8-4691-92EA-3ED5A6693A5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N10" authorId="0" shapeId="0" xr:uid="{08E09692-A620-4190-A438-18242C0B42F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P10" authorId="0" shapeId="0" xr:uid="{27393770-9197-46C1-946A-6F4078579A0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R10" authorId="0" shapeId="0" xr:uid="{6E018D89-EB02-45F7-9075-BAC84486CF0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T10" authorId="0" shapeId="0" xr:uid="{55DF5D3E-9E72-4E41-B4D7-2CDD4F47FC5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V10" authorId="0" shapeId="0" xr:uid="{B6B15A22-88BB-41D9-B246-8847A12306D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X10" authorId="0" shapeId="0" xr:uid="{B523269D-FE3F-4EB7-B0E5-FB5DFD0DB2F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Z10" authorId="0" shapeId="0" xr:uid="{3EF0E528-626C-4E70-83D1-30970D2F1C2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B10" authorId="0" shapeId="0" xr:uid="{BD595862-56C5-48BD-A389-388EA51A52C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B18" authorId="2" shapeId="0" xr:uid="{51B841BB-7AB3-402A-8A4A-E58A8AFE782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14 959 340* 20% =    R2 991 868
</t>
        </r>
      </text>
    </comment>
    <comment ref="D18" authorId="2" shapeId="0" xr:uid="{1530E5BD-8C51-4509-922F-72F1E8F031A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F18" authorId="2" shapeId="0" xr:uid="{834D6997-1F88-4702-A6E3-90930141DFA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H18" authorId="2" shapeId="0" xr:uid="{295A9046-6D33-4253-B63F-BC8A558D383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J18" authorId="2" shapeId="0" xr:uid="{61EE3216-4ED0-4B3A-A3E6-BD16BD2E194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L18" authorId="2" shapeId="0" xr:uid="{E799CB47-042F-428F-AB28-F943A0EAB50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N18" authorId="2" shapeId="0" xr:uid="{1E33057D-896A-49AF-A684-84FED579717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P18" authorId="2" shapeId="0" xr:uid="{0F8D72C2-52D6-4CB7-9E3E-8331A0F83EE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R18" authorId="2" shapeId="0" xr:uid="{93B80CEA-AC7A-4933-B9B8-4DD4D6847ED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T18" authorId="2" shapeId="0" xr:uid="{AD5C0E44-5577-462B-A6AE-5E8086A0903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V18" authorId="2" shapeId="0" xr:uid="{87685EBA-7EF4-41C4-B818-E5650323997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X18" authorId="2" shapeId="0" xr:uid="{AA03D64B-E281-4618-90B6-936DC98994A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Z18" authorId="2" shapeId="0" xr:uid="{5C8A4A84-F2CA-4E90-B55F-6AEEF3E1E13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16 932 404* 20% =    R3 386 480.80
</t>
        </r>
      </text>
    </comment>
    <comment ref="AB18" authorId="2" shapeId="0" xr:uid="{B0E2BDE1-EFEB-4192-84E3-32496311B68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D18" authorId="2" shapeId="0" xr:uid="{885EC9CF-6BE2-49A4-B8DE-BAC09980439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F18" authorId="2" shapeId="0" xr:uid="{DB501D52-3F03-4F8C-A4C9-61B8F2073A1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H18" authorId="2" shapeId="0" xr:uid="{3485261A-0FA8-4187-91CD-7B05A5B4146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J18" authorId="2" shapeId="0" xr:uid="{B1A8F6B6-4A3C-4746-A06D-6E17AAA60EE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L18" authorId="2" shapeId="0" xr:uid="{481FE89A-4E08-44AB-B3B6-529632DD43E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N18" authorId="2" shapeId="0" xr:uid="{3BD42D6F-6514-4AF8-BC8E-74EA1A516F9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P18" authorId="2" shapeId="0" xr:uid="{15C75315-D97D-49B4-84D2-4E98603859C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R18" authorId="2" shapeId="0" xr:uid="{4FE02096-27EF-44E2-A5DC-081D76CE9F3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T18" authorId="2" shapeId="0" xr:uid="{520D6249-24AC-43B1-85CE-CD9C06C029D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V18" authorId="2" shapeId="0" xr:uid="{F0A56702-15AB-434D-A03F-F5F6EADADB5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X18" authorId="2" shapeId="0" xr:uid="{5950BC01-01F6-4D40-B98D-74DEC577289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Z18" authorId="2" shapeId="0" xr:uid="{5FF5478A-E46F-4CF3-B215-403A564D445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B18" authorId="2" shapeId="0" xr:uid="{C5336296-04FE-4055-8DAF-5AC0BA39685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D18" authorId="2" shapeId="0" xr:uid="{35534E66-4931-4BE7-8425-BBEABBFAF6B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F18" authorId="2" shapeId="0" xr:uid="{66C27865-8AC9-4A05-8798-A2DCA40CFD4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H18" authorId="2" shapeId="0" xr:uid="{319B43A3-AEAA-4A64-B6DB-5D0A6D1C7F8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J18" authorId="2" shapeId="0" xr:uid="{C60F2D41-0570-488E-8C88-72578A26CA4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L18" authorId="2" shapeId="0" xr:uid="{18919353-C61D-47E1-BEE0-8C5F98B69DA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N18" authorId="2" shapeId="0" xr:uid="{79569330-FC1F-4A53-B044-4B603DF16F4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P18" authorId="2" shapeId="0" xr:uid="{9857DFA8-A498-46EE-8E29-9DDFEC27B6C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R18" authorId="2" shapeId="0" xr:uid="{AAFD8E6C-571E-47C6-9365-F7CDADC775D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T18" authorId="2" shapeId="0" xr:uid="{FB55D198-D4D9-478E-AE8F-9A84CC42DF7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V18" authorId="2" shapeId="0" xr:uid="{61680906-5A64-499C-B0ED-3A8EFBCB5DB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X18" authorId="2" shapeId="0" xr:uid="{437A8B7B-6A93-4237-BB2C-F1F23DC285B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Z18" authorId="2" shapeId="0" xr:uid="{0211C838-6B0D-4F9D-9261-60DA808996F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B18" authorId="2" shapeId="0" xr:uid="{F133C837-90A9-4FA8-A640-E93E2AFEC6A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D18" authorId="2" shapeId="0" xr:uid="{000A0CC5-24BB-41DA-A50C-55001ECA3EC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F18" authorId="2" shapeId="0" xr:uid="{E8DCAD15-EB66-4DA6-B812-8C64FD8EF86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H18" authorId="2" shapeId="0" xr:uid="{65F37499-21DD-466B-80F5-2FE1039AFEB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J18" authorId="2" shapeId="0" xr:uid="{E261CE77-F057-4324-9090-F0E4A6B8E99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L18" authorId="2" shapeId="0" xr:uid="{FB59F2FD-21C5-4829-B696-9A4B452A614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N18" authorId="2" shapeId="0" xr:uid="{827F8258-160E-462F-84E5-073D96566D7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P18" authorId="2" shapeId="0" xr:uid="{8B98CFAE-2FFF-4996-BBA9-46B5E185A9B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R18" authorId="2" shapeId="0" xr:uid="{B3DCF92F-B435-41A3-AF59-8B3797893C9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T18" authorId="2" shapeId="0" xr:uid="{F1D61CC9-3CD8-4DB5-BF5C-2DAD2B67892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V18" authorId="2" shapeId="0" xr:uid="{3CDA5748-38AC-40B2-AEFB-60B4DD74CF1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X18" authorId="2" shapeId="0" xr:uid="{B7C110CA-5FB9-4138-B25F-C5473DCBF8F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Z18" authorId="2" shapeId="0" xr:uid="{772B09A0-D6E2-4B3B-AF08-ABA69609C5E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B18" authorId="2" shapeId="0" xr:uid="{2FFB243D-8964-441C-83ED-553F9F96F3F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</commentList>
</comments>
</file>

<file path=xl/sharedStrings.xml><?xml version="1.0" encoding="utf-8"?>
<sst xmlns="http://schemas.openxmlformats.org/spreadsheetml/2006/main" count="240" uniqueCount="92">
  <si>
    <t>Allocation of Investments, cash and cash equivalents</t>
  </si>
  <si>
    <t>Cash and cash equivalents are allocated as follows:-</t>
  </si>
  <si>
    <t>Preliminary</t>
  </si>
  <si>
    <t>Preliminary (audit not final)</t>
  </si>
  <si>
    <t>Final</t>
  </si>
  <si>
    <t>Before final audit</t>
  </si>
  <si>
    <t>Preliminery</t>
  </si>
  <si>
    <t>30/06/2015</t>
  </si>
  <si>
    <t>31/07/2015</t>
  </si>
  <si>
    <t>31/08/2015</t>
  </si>
  <si>
    <t>30/09/2015</t>
  </si>
  <si>
    <t>31/10/2015</t>
  </si>
  <si>
    <t>30/11/2015</t>
  </si>
  <si>
    <t>31/12/2015</t>
  </si>
  <si>
    <t>31/01/2016</t>
  </si>
  <si>
    <t>28/02/2016</t>
  </si>
  <si>
    <t>31/03/2016</t>
  </si>
  <si>
    <t>30/04/2016</t>
  </si>
  <si>
    <t>31/05/2016</t>
  </si>
  <si>
    <t>30/06/2017</t>
  </si>
  <si>
    <t>31/07/2016</t>
  </si>
  <si>
    <t>31/08/2016</t>
  </si>
  <si>
    <t>30/09/2016</t>
  </si>
  <si>
    <t>31/10/2016</t>
  </si>
  <si>
    <t>30/11/2016</t>
  </si>
  <si>
    <t>31/12/2016</t>
  </si>
  <si>
    <t>31/01/2017</t>
  </si>
  <si>
    <t>28/02/2017</t>
  </si>
  <si>
    <t>31/03/2017</t>
  </si>
  <si>
    <t>30/04/2017</t>
  </si>
  <si>
    <t>31/05/2017</t>
  </si>
  <si>
    <t>31/7/2017</t>
  </si>
  <si>
    <t>31/8/2017</t>
  </si>
  <si>
    <t>30/9/2017</t>
  </si>
  <si>
    <t>31/10/2017</t>
  </si>
  <si>
    <t>30/11/2017</t>
  </si>
  <si>
    <t>31/12/2017</t>
  </si>
  <si>
    <t>31/01/2018</t>
  </si>
  <si>
    <t>28/02/2018</t>
  </si>
  <si>
    <t>31/03/2018</t>
  </si>
  <si>
    <t>30/04/2018</t>
  </si>
  <si>
    <t>31/05/2018</t>
  </si>
  <si>
    <t>30/06/2018</t>
  </si>
  <si>
    <t>31/07/2018</t>
  </si>
  <si>
    <t>31/08/2018</t>
  </si>
  <si>
    <t>30/09/2018</t>
  </si>
  <si>
    <t>31/10/2018</t>
  </si>
  <si>
    <t>30/11/2018</t>
  </si>
  <si>
    <t>31/12/2018</t>
  </si>
  <si>
    <t>31/01/2019</t>
  </si>
  <si>
    <t>28/02/2019</t>
  </si>
  <si>
    <t>31/03/2019</t>
  </si>
  <si>
    <t>30/04/2019</t>
  </si>
  <si>
    <t>31/05/2019</t>
  </si>
  <si>
    <t>30/06/2019</t>
  </si>
  <si>
    <t>31/07/2019</t>
  </si>
  <si>
    <t>31/08/2019</t>
  </si>
  <si>
    <t>30/09/2019</t>
  </si>
  <si>
    <t>31/10/2019</t>
  </si>
  <si>
    <t>Liability</t>
  </si>
  <si>
    <t>Cash back</t>
  </si>
  <si>
    <t>Unutilized grants</t>
  </si>
  <si>
    <t>Consumer  and Sundry deposits</t>
  </si>
  <si>
    <t>External loans unspent</t>
  </si>
  <si>
    <t>LT loan - cash back</t>
  </si>
  <si>
    <t>EFF Accumulated Depreciation</t>
  </si>
  <si>
    <t>Self Insurance Reserve</t>
  </si>
  <si>
    <t>Capital Replacement reserve</t>
  </si>
  <si>
    <t>Brandwacht Trust</t>
  </si>
  <si>
    <t xml:space="preserve">Retained surplus (unidentified dep.) </t>
  </si>
  <si>
    <t>Performance Bonus Provison</t>
  </si>
  <si>
    <t>Set aside for retention</t>
  </si>
  <si>
    <t>Set aside for Creditor payments</t>
  </si>
  <si>
    <t xml:space="preserve">Provision for leave Payment </t>
  </si>
  <si>
    <t>Cash Surplus (Deficit)</t>
  </si>
  <si>
    <t>Particulars of Investments as prescribed in terms of section 17(1)(f) of the MFMA</t>
  </si>
  <si>
    <t>ABSA</t>
  </si>
  <si>
    <t>Nedbank</t>
  </si>
  <si>
    <t>First National Bank</t>
  </si>
  <si>
    <t>Standard Bank</t>
  </si>
  <si>
    <t>Investec</t>
  </si>
  <si>
    <t>Total short term</t>
  </si>
  <si>
    <t>Bank and Cash</t>
  </si>
  <si>
    <t xml:space="preserve">Cash on hand </t>
  </si>
  <si>
    <t>CFO: D McThomas</t>
  </si>
  <si>
    <t>CFO:  R Ontong</t>
  </si>
  <si>
    <t>Date:</t>
  </si>
  <si>
    <t>11 November 2019</t>
  </si>
  <si>
    <t>AFS: current liabilities</t>
  </si>
  <si>
    <t>Less leave total</t>
  </si>
  <si>
    <t>Post medical</t>
  </si>
  <si>
    <t>Plus 20% of 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</si>
</sst>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164" fontId="1" fillId="0" borderId="0" xfId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4" fillId="0" borderId="4" xfId="1" applyNumberFormat="1" applyFont="1" applyBorder="1" applyAlignment="1">
      <alignment horizontal="center"/>
    </xf>
    <xf numFmtId="14" fontId="4" fillId="0" borderId="5" xfId="1" applyNumberFormat="1" applyFont="1" applyBorder="1" applyAlignment="1">
      <alignment horizontal="center"/>
    </xf>
    <xf numFmtId="14" fontId="4" fillId="2" borderId="4" xfId="1" applyNumberFormat="1" applyFont="1" applyFill="1" applyBorder="1" applyAlignment="1">
      <alignment horizontal="center"/>
    </xf>
    <xf numFmtId="14" fontId="4" fillId="2" borderId="5" xfId="1" applyNumberFormat="1" applyFont="1" applyFill="1" applyBorder="1" applyAlignment="1">
      <alignment horizontal="center"/>
    </xf>
    <xf numFmtId="14" fontId="4" fillId="0" borderId="6" xfId="1" applyNumberFormat="1" applyFont="1" applyBorder="1" applyAlignment="1">
      <alignment horizontal="center"/>
    </xf>
    <xf numFmtId="0" fontId="3" fillId="0" borderId="0" xfId="0" applyFont="1"/>
    <xf numFmtId="0" fontId="4" fillId="0" borderId="7" xfId="0" applyFont="1" applyBorder="1" applyAlignment="1">
      <alignment horizontal="center"/>
    </xf>
    <xf numFmtId="14" fontId="5" fillId="0" borderId="2" xfId="1" applyNumberFormat="1" applyFont="1" applyBorder="1" applyAlignment="1">
      <alignment horizontal="right" vertical="center"/>
    </xf>
    <xf numFmtId="3" fontId="6" fillId="2" borderId="8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165" fontId="6" fillId="0" borderId="9" xfId="1" applyNumberFormat="1" applyFont="1" applyBorder="1" applyAlignment="1">
      <alignment horizontal="right"/>
    </xf>
    <xf numFmtId="3" fontId="6" fillId="0" borderId="10" xfId="1" applyNumberFormat="1" applyFont="1" applyBorder="1" applyAlignment="1">
      <alignment horizontal="right"/>
    </xf>
    <xf numFmtId="3" fontId="6" fillId="0" borderId="9" xfId="1" applyNumberFormat="1" applyFont="1" applyBorder="1" applyAlignment="1">
      <alignment horizontal="right"/>
    </xf>
    <xf numFmtId="0" fontId="6" fillId="0" borderId="0" xfId="0" applyFont="1" applyAlignment="1">
      <alignment horizontal="left" vertical="center" shrinkToFit="1"/>
    </xf>
    <xf numFmtId="0" fontId="1" fillId="3" borderId="0" xfId="0" applyFont="1" applyFill="1"/>
    <xf numFmtId="0" fontId="1" fillId="0" borderId="0" xfId="0" applyFont="1" applyAlignment="1">
      <alignment horizontal="left" vertical="center"/>
    </xf>
    <xf numFmtId="165" fontId="5" fillId="0" borderId="11" xfId="1" applyNumberFormat="1" applyFont="1" applyBorder="1" applyAlignment="1">
      <alignment horizontal="right"/>
    </xf>
    <xf numFmtId="3" fontId="5" fillId="0" borderId="12" xfId="1" applyNumberFormat="1" applyFont="1" applyBorder="1" applyAlignment="1">
      <alignment horizontal="right"/>
    </xf>
    <xf numFmtId="165" fontId="5" fillId="0" borderId="13" xfId="1" applyNumberFormat="1" applyFont="1" applyBorder="1" applyAlignment="1">
      <alignment horizontal="right" vertical="center"/>
    </xf>
    <xf numFmtId="165" fontId="5" fillId="0" borderId="14" xfId="1" applyNumberFormat="1" applyFont="1" applyBorder="1" applyAlignment="1">
      <alignment horizontal="right" vertical="center"/>
    </xf>
    <xf numFmtId="165" fontId="5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Font="1"/>
    <xf numFmtId="0" fontId="4" fillId="0" borderId="0" xfId="0" applyFont="1"/>
    <xf numFmtId="14" fontId="5" fillId="0" borderId="7" xfId="1" applyNumberFormat="1" applyFont="1" applyBorder="1" applyAlignment="1">
      <alignment horizontal="center"/>
    </xf>
    <xf numFmtId="3" fontId="6" fillId="0" borderId="15" xfId="0" applyNumberFormat="1" applyFont="1" applyBorder="1"/>
    <xf numFmtId="3" fontId="5" fillId="0" borderId="16" xfId="1" applyNumberFormat="1" applyFont="1" applyBorder="1"/>
    <xf numFmtId="3" fontId="5" fillId="0" borderId="15" xfId="1" applyNumberFormat="1" applyFont="1" applyBorder="1"/>
    <xf numFmtId="165" fontId="6" fillId="0" borderId="15" xfId="1" applyNumberFormat="1" applyFont="1" applyBorder="1" applyAlignment="1">
      <alignment horizontal="center"/>
    </xf>
    <xf numFmtId="165" fontId="5" fillId="2" borderId="17" xfId="1" applyNumberFormat="1" applyFont="1" applyFill="1" applyBorder="1" applyAlignment="1">
      <alignment horizontal="center"/>
    </xf>
    <xf numFmtId="165" fontId="1" fillId="0" borderId="0" xfId="0" applyNumberFormat="1" applyFont="1"/>
    <xf numFmtId="3" fontId="7" fillId="0" borderId="0" xfId="0" applyNumberFormat="1" applyFont="1"/>
    <xf numFmtId="3" fontId="7" fillId="0" borderId="1" xfId="0" applyNumberFormat="1" applyFont="1" applyBorder="1"/>
    <xf numFmtId="164" fontId="1" fillId="0" borderId="1" xfId="1" applyBorder="1"/>
    <xf numFmtId="15" fontId="4" fillId="0" borderId="0" xfId="1" applyNumberFormat="1" applyFont="1"/>
    <xf numFmtId="15" fontId="4" fillId="0" borderId="0" xfId="1" quotePrefix="1" applyNumberFormat="1" applyFont="1"/>
    <xf numFmtId="3" fontId="1" fillId="0" borderId="0" xfId="0" quotePrefix="1" applyNumberFormat="1" applyFont="1"/>
    <xf numFmtId="3" fontId="7" fillId="0" borderId="18" xfId="0" applyNumberFormat="1" applyFont="1" applyBorder="1"/>
    <xf numFmtId="164" fontId="8" fillId="0" borderId="0" xfId="1" applyFont="1"/>
    <xf numFmtId="3" fontId="7" fillId="0" borderId="19" xfId="0" applyNumberFormat="1" applyFont="1" applyBorder="1"/>
    <xf numFmtId="4" fontId="1" fillId="0" borderId="0" xfId="0" applyNumberFormat="1" applyFont="1"/>
    <xf numFmtId="4" fontId="8" fillId="0" borderId="0" xfId="0" applyNumberFormat="1" applyFont="1"/>
    <xf numFmtId="0" fontId="8" fillId="0" borderId="0" xfId="0" applyFont="1"/>
    <xf numFmtId="4" fontId="9" fillId="3" borderId="19" xfId="0" applyNumberFormat="1" applyFont="1" applyFill="1" applyBorder="1"/>
    <xf numFmtId="4" fontId="10" fillId="3" borderId="19" xfId="0" applyNumberFormat="1" applyFont="1" applyFill="1" applyBorder="1"/>
    <xf numFmtId="4" fontId="9" fillId="3" borderId="20" xfId="0" applyNumberFormat="1" applyFont="1" applyFill="1" applyBorder="1"/>
    <xf numFmtId="4" fontId="9" fillId="4" borderId="0" xfId="0" applyNumberFormat="1" applyFont="1" applyFill="1"/>
    <xf numFmtId="4" fontId="7" fillId="0" borderId="0" xfId="0" applyNumberFormat="1" applyFont="1"/>
    <xf numFmtId="164" fontId="1" fillId="0" borderId="0" xfId="0" applyNumberFormat="1" applyFont="1"/>
    <xf numFmtId="4" fontId="4" fillId="0" borderId="0" xfId="0" applyNumberFormat="1" applyFont="1"/>
    <xf numFmtId="43" fontId="1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etro/AppData/Local/Microsoft/Windows/INetCache/Content.Outlook/94Y33885/1.%20Cash%20and%20cash%20equivalent%20Oct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the Month"/>
      <sheetName val="Unutilised grants"/>
      <sheetName val="Consumer deposits"/>
      <sheetName val="Unidentified"/>
      <sheetName val="Eff from Nov 2016"/>
      <sheetName val="EFF Summary Nov 2012 till"/>
      <sheetName val="Self insurance 201617"/>
      <sheetName val="Self insurrance from 2011"/>
      <sheetName val="Brandwacht Trust"/>
      <sheetName val="Cappital Replacement"/>
      <sheetName val="Performance bonus"/>
      <sheetName val="Asset Financing Reserve"/>
      <sheetName val="Sheet2"/>
      <sheetName val="Bank AND cash"/>
      <sheetName val="hOUSING dEVELOPMENT fUND BERDIN"/>
      <sheetName val="HOUSING DEVELOPMENT FUND SROETS"/>
      <sheetName val="Sheet1"/>
      <sheetName val="Investments"/>
    </sheetNames>
    <sheetDataSet>
      <sheetData sheetId="0"/>
      <sheetData sheetId="1">
        <row r="46">
          <cell r="J46">
            <v>63026610.329999998</v>
          </cell>
        </row>
        <row r="57">
          <cell r="J57">
            <v>63026610.329999998</v>
          </cell>
        </row>
        <row r="69">
          <cell r="J69">
            <v>32760572.290000003</v>
          </cell>
        </row>
        <row r="81">
          <cell r="J81">
            <v>28025262.450000003</v>
          </cell>
        </row>
        <row r="93">
          <cell r="J93">
            <v>40269192.760000013</v>
          </cell>
        </row>
        <row r="105">
          <cell r="J105">
            <v>32610687.670000009</v>
          </cell>
        </row>
        <row r="118">
          <cell r="J118">
            <v>32610687.670000009</v>
          </cell>
        </row>
        <row r="130">
          <cell r="J130">
            <v>26289840.900000006</v>
          </cell>
        </row>
        <row r="142">
          <cell r="J142">
            <v>45777590.350000009</v>
          </cell>
        </row>
        <row r="154">
          <cell r="J154">
            <v>41395892.019999996</v>
          </cell>
        </row>
        <row r="165">
          <cell r="J165">
            <v>29240643.129999992</v>
          </cell>
        </row>
        <row r="188">
          <cell r="J188">
            <v>47115881.640000001</v>
          </cell>
        </row>
        <row r="199">
          <cell r="J199">
            <v>45784828.880000003</v>
          </cell>
        </row>
        <row r="211">
          <cell r="J211">
            <v>35809394.840000004</v>
          </cell>
        </row>
        <row r="223">
          <cell r="J223">
            <v>25919014.82</v>
          </cell>
        </row>
        <row r="235">
          <cell r="J235">
            <v>37586171.829999998</v>
          </cell>
        </row>
        <row r="247">
          <cell r="J247">
            <v>56466394.410000004</v>
          </cell>
        </row>
        <row r="259">
          <cell r="J259">
            <v>48624943.389999986</v>
          </cell>
        </row>
        <row r="271">
          <cell r="J271">
            <v>39659803.029999994</v>
          </cell>
        </row>
        <row r="282">
          <cell r="J282">
            <v>64427544.870000005</v>
          </cell>
        </row>
        <row r="294">
          <cell r="J294">
            <v>57949308.950000003</v>
          </cell>
        </row>
        <row r="306">
          <cell r="J306">
            <v>50542303.599999994</v>
          </cell>
        </row>
        <row r="318">
          <cell r="J318">
            <v>32277275.740000002</v>
          </cell>
        </row>
        <row r="330">
          <cell r="J330">
            <v>69989510.210000008</v>
          </cell>
        </row>
        <row r="342">
          <cell r="J342">
            <v>50258306.659999996</v>
          </cell>
        </row>
        <row r="356">
          <cell r="J356">
            <v>33752156.319999993</v>
          </cell>
        </row>
        <row r="369">
          <cell r="J369">
            <v>63062228.799999997</v>
          </cell>
        </row>
        <row r="382">
          <cell r="J382">
            <v>50292045.700000003</v>
          </cell>
        </row>
        <row r="395">
          <cell r="J395">
            <v>41432938.330000013</v>
          </cell>
        </row>
        <row r="407">
          <cell r="J407">
            <v>90576423.259999976</v>
          </cell>
        </row>
        <row r="421">
          <cell r="J421">
            <v>92304004.569999978</v>
          </cell>
        </row>
        <row r="432">
          <cell r="J432">
            <v>69572851.709999979</v>
          </cell>
        </row>
        <row r="443">
          <cell r="J443">
            <v>52903092.760000005</v>
          </cell>
        </row>
        <row r="453">
          <cell r="J453">
            <v>99684999.789999992</v>
          </cell>
        </row>
        <row r="465">
          <cell r="J465">
            <v>90086925.640000001</v>
          </cell>
        </row>
        <row r="478">
          <cell r="J478">
            <v>66180778.719999999</v>
          </cell>
        </row>
        <row r="490">
          <cell r="J490">
            <v>61217317.830000006</v>
          </cell>
        </row>
        <row r="503">
          <cell r="J503">
            <v>45931742.959999993</v>
          </cell>
        </row>
        <row r="515">
          <cell r="J515">
            <v>61868272.440000005</v>
          </cell>
        </row>
        <row r="527">
          <cell r="J527">
            <v>59288913.420000002</v>
          </cell>
        </row>
        <row r="539">
          <cell r="J539">
            <v>49583698.849999994</v>
          </cell>
        </row>
        <row r="551">
          <cell r="J551">
            <v>62182914.789999962</v>
          </cell>
        </row>
        <row r="563">
          <cell r="J563">
            <v>60785522.729999974</v>
          </cell>
        </row>
        <row r="575">
          <cell r="J575">
            <v>46287131.069999993</v>
          </cell>
        </row>
        <row r="587">
          <cell r="J587">
            <v>23252343.669999994</v>
          </cell>
        </row>
        <row r="599">
          <cell r="J599">
            <v>74096589.640000001</v>
          </cell>
        </row>
        <row r="610">
          <cell r="J610">
            <v>67090779.620000005</v>
          </cell>
        </row>
        <row r="622">
          <cell r="J622">
            <v>55221272.510000005</v>
          </cell>
        </row>
        <row r="636">
          <cell r="J636">
            <v>46595472.410000011</v>
          </cell>
        </row>
      </sheetData>
      <sheetData sheetId="2">
        <row r="29">
          <cell r="N29">
            <v>4224718.32</v>
          </cell>
        </row>
        <row r="61">
          <cell r="C61">
            <v>4267184.32</v>
          </cell>
          <cell r="D61">
            <v>4264898.04</v>
          </cell>
          <cell r="E61">
            <v>4285027.49</v>
          </cell>
          <cell r="F61">
            <v>4292224.54</v>
          </cell>
          <cell r="G61">
            <v>4347188.97</v>
          </cell>
          <cell r="H61">
            <v>4363363.9000000004</v>
          </cell>
          <cell r="I61">
            <v>4366202.96</v>
          </cell>
          <cell r="J61">
            <v>4402517.46</v>
          </cell>
          <cell r="K61">
            <v>4439131.66</v>
          </cell>
          <cell r="L61">
            <v>4441481.66</v>
          </cell>
          <cell r="M61">
            <v>4462371.4000000004</v>
          </cell>
        </row>
        <row r="92">
          <cell r="C92">
            <v>4590818.6199999992</v>
          </cell>
          <cell r="D92">
            <v>4624672.6199999992</v>
          </cell>
          <cell r="E92">
            <v>4656737.7899999991</v>
          </cell>
          <cell r="F92">
            <v>4704304.7899999991</v>
          </cell>
          <cell r="G92">
            <v>4709828.3899999987</v>
          </cell>
          <cell r="H92">
            <v>4693717.7899999991</v>
          </cell>
          <cell r="I92">
            <v>4701041.7899999991</v>
          </cell>
          <cell r="J92">
            <v>4697220.7899999991</v>
          </cell>
          <cell r="K92">
            <v>4727786.7899999991</v>
          </cell>
          <cell r="L92">
            <v>4789752.7899999991</v>
          </cell>
          <cell r="M92">
            <v>4789582.7899999991</v>
          </cell>
          <cell r="N92">
            <v>4176589.4200000004</v>
          </cell>
        </row>
        <row r="125">
          <cell r="C125">
            <v>4212634.87</v>
          </cell>
          <cell r="D125">
            <v>4232705</v>
          </cell>
          <cell r="E125">
            <v>4241177.87</v>
          </cell>
          <cell r="F125">
            <v>4251331</v>
          </cell>
          <cell r="G125">
            <v>4267831</v>
          </cell>
          <cell r="H125">
            <v>4274431</v>
          </cell>
          <cell r="I125">
            <v>4260936</v>
          </cell>
          <cell r="J125">
            <v>4267436</v>
          </cell>
          <cell r="K125">
            <v>4283436</v>
          </cell>
          <cell r="L125">
            <v>4294436</v>
          </cell>
          <cell r="M125">
            <v>4301486</v>
          </cell>
          <cell r="N125">
            <v>4312486</v>
          </cell>
        </row>
        <row r="155">
          <cell r="C155">
            <v>4322055</v>
          </cell>
          <cell r="D155">
            <v>4563585</v>
          </cell>
          <cell r="E155">
            <v>4570685</v>
          </cell>
          <cell r="F155">
            <v>4028102.76</v>
          </cell>
          <cell r="G155">
            <v>4630031.84</v>
          </cell>
          <cell r="H155">
            <v>4627795.71</v>
          </cell>
          <cell r="I155">
            <v>4644998.71</v>
          </cell>
          <cell r="J155">
            <v>4460117.2699999996</v>
          </cell>
          <cell r="K155">
            <v>4429062.8499999996</v>
          </cell>
          <cell r="L155">
            <v>4429933.2699999996</v>
          </cell>
          <cell r="M155">
            <v>4703916.1399999997</v>
          </cell>
          <cell r="N155">
            <v>4638892.84</v>
          </cell>
        </row>
        <row r="190">
          <cell r="C190">
            <v>4729108</v>
          </cell>
          <cell r="D190">
            <v>4738688</v>
          </cell>
          <cell r="E190">
            <v>4751095.0900000008</v>
          </cell>
          <cell r="F190">
            <v>4769640.1100000003</v>
          </cell>
        </row>
      </sheetData>
      <sheetData sheetId="3">
        <row r="7">
          <cell r="C7">
            <v>5475471.7999999998</v>
          </cell>
        </row>
        <row r="11">
          <cell r="C11">
            <v>3708382.66</v>
          </cell>
        </row>
        <row r="12">
          <cell r="C12">
            <v>2678137.83</v>
          </cell>
        </row>
        <row r="13">
          <cell r="C13">
            <v>2636346.58</v>
          </cell>
        </row>
        <row r="14">
          <cell r="C14">
            <v>3665286.02</v>
          </cell>
        </row>
        <row r="15">
          <cell r="C15">
            <v>3609184.12</v>
          </cell>
        </row>
      </sheetData>
      <sheetData sheetId="4">
        <row r="6">
          <cell r="EL6">
            <v>4800598.3200000273</v>
          </cell>
          <cell r="EQ6">
            <v>1424267.3200000273</v>
          </cell>
          <cell r="EV6">
            <v>1237442.3200000273</v>
          </cell>
        </row>
        <row r="15">
          <cell r="CX15">
            <v>6442210.3200000273</v>
          </cell>
          <cell r="DC15">
            <v>6442210.3200000273</v>
          </cell>
          <cell r="DH15">
            <v>6442210.3200000273</v>
          </cell>
          <cell r="DM15">
            <v>6442210.3200000273</v>
          </cell>
          <cell r="DW15">
            <v>6066185.3200000273</v>
          </cell>
          <cell r="EB15">
            <v>5915774.3200000273</v>
          </cell>
          <cell r="EG15">
            <v>5915774.3200000273</v>
          </cell>
          <cell r="FA15">
            <v>1219235.3200000273</v>
          </cell>
          <cell r="FF15">
            <v>1020001.0000000272</v>
          </cell>
          <cell r="FK15">
            <v>261793.00000002724</v>
          </cell>
          <cell r="FP15">
            <v>261793.00000002724</v>
          </cell>
          <cell r="FU15">
            <v>261793.00000002724</v>
          </cell>
        </row>
      </sheetData>
      <sheetData sheetId="5">
        <row r="6">
          <cell r="FP6">
            <v>16429913.580000017</v>
          </cell>
        </row>
        <row r="7">
          <cell r="FP7">
            <v>347421.79</v>
          </cell>
        </row>
        <row r="15">
          <cell r="FU15">
            <v>14172945.160000015</v>
          </cell>
          <cell r="FZ15">
            <v>11753361.770000014</v>
          </cell>
          <cell r="GE15">
            <v>9859421.3100000136</v>
          </cell>
          <cell r="GJ15">
            <v>6956400.040000014</v>
          </cell>
          <cell r="GO15">
            <v>5500096.9000000143</v>
          </cell>
          <cell r="GT15">
            <v>4874887.3600000143</v>
          </cell>
          <cell r="GY15">
            <v>4407684.7000000142</v>
          </cell>
          <cell r="HD15">
            <v>4766499.1600000141</v>
          </cell>
          <cell r="HI15">
            <v>2176410.9500000142</v>
          </cell>
          <cell r="HN15">
            <v>-1251489.9499999858</v>
          </cell>
        </row>
      </sheetData>
      <sheetData sheetId="6">
        <row r="6">
          <cell r="R6">
            <v>4951227.3000000045</v>
          </cell>
          <cell r="V6">
            <v>4861332.7200000044</v>
          </cell>
          <cell r="Z6">
            <v>4877095.2200000044</v>
          </cell>
          <cell r="AD6">
            <v>4892857.7200000044</v>
          </cell>
          <cell r="AH6">
            <v>4858320.530000004</v>
          </cell>
          <cell r="AL6">
            <v>4917026.4700000044</v>
          </cell>
          <cell r="AP6">
            <v>4932788.9700000044</v>
          </cell>
          <cell r="AT6">
            <v>4948551.4700000044</v>
          </cell>
          <cell r="AX6">
            <v>4704152.4600000046</v>
          </cell>
          <cell r="BB6">
            <v>4719914.9600000046</v>
          </cell>
          <cell r="BF6">
            <v>4735677.4600000046</v>
          </cell>
          <cell r="BJ6">
            <v>4751439.9600000046</v>
          </cell>
          <cell r="BN6">
            <v>4767202.4600000046</v>
          </cell>
          <cell r="BR6">
            <v>4710778.1300000045</v>
          </cell>
          <cell r="BV6">
            <v>4726540.6300000045</v>
          </cell>
          <cell r="BZ6">
            <v>4742303.1300000045</v>
          </cell>
          <cell r="CD6">
            <v>4736008.2400000049</v>
          </cell>
          <cell r="CH6">
            <v>4751770.7400000049</v>
          </cell>
          <cell r="CL6">
            <v>4335403.5500000045</v>
          </cell>
          <cell r="CP6">
            <v>4351166.0500000045</v>
          </cell>
          <cell r="CT6">
            <v>5246771.0800000047</v>
          </cell>
          <cell r="CX6">
            <v>5313771.0800000047</v>
          </cell>
          <cell r="DB6">
            <v>5380771.0800000047</v>
          </cell>
          <cell r="DF6">
            <v>5447771.0800000047</v>
          </cell>
          <cell r="DN6">
            <v>5381269.6000000043</v>
          </cell>
          <cell r="DR6">
            <v>5378109.6000000043</v>
          </cell>
          <cell r="DV6">
            <v>5445109.6000000043</v>
          </cell>
          <cell r="DZ6">
            <v>5512109.6000000043</v>
          </cell>
          <cell r="ED6">
            <v>5579109.6000000043</v>
          </cell>
          <cell r="EH6">
            <v>5620457.4200000046</v>
          </cell>
          <cell r="EL6">
            <v>5609758.2300000042</v>
          </cell>
          <cell r="EP6">
            <v>5314961.5400000038</v>
          </cell>
          <cell r="ET6">
            <v>5381961.5400000038</v>
          </cell>
          <cell r="EX6">
            <v>5448961.5400000038</v>
          </cell>
          <cell r="FB6">
            <v>5515961.5400000038</v>
          </cell>
          <cell r="FF6">
            <v>5582961.5400000038</v>
          </cell>
        </row>
      </sheetData>
      <sheetData sheetId="7">
        <row r="6">
          <cell r="GM6">
            <v>4568470.9000000032</v>
          </cell>
          <cell r="GQ6">
            <v>4730594.3300000029</v>
          </cell>
          <cell r="GU6">
            <v>4729159.5700000031</v>
          </cell>
          <cell r="GY6">
            <v>4730055.3200000031</v>
          </cell>
          <cell r="HC6">
            <v>4744924.4800000032</v>
          </cell>
          <cell r="HG6">
            <v>4752685.9300000034</v>
          </cell>
          <cell r="HK6">
            <v>4758955.0900000036</v>
          </cell>
          <cell r="HO6">
            <v>4612296.2900000038</v>
          </cell>
          <cell r="HS6">
            <v>4599185.4100000039</v>
          </cell>
          <cell r="IA6">
            <v>4379625.3500000043</v>
          </cell>
          <cell r="IE6">
            <v>4393258.1100000041</v>
          </cell>
          <cell r="II6">
            <v>4905294.1400000043</v>
          </cell>
          <cell r="IM6">
            <v>4921056.6400000043</v>
          </cell>
          <cell r="IQ6">
            <v>4936819.1400000043</v>
          </cell>
          <cell r="IU6">
            <v>4950844.8000000045</v>
          </cell>
        </row>
        <row r="7">
          <cell r="GM7">
            <v>147254.26999999999</v>
          </cell>
        </row>
      </sheetData>
      <sheetData sheetId="8">
        <row r="29">
          <cell r="D29">
            <v>90953.291591232468</v>
          </cell>
        </row>
        <row r="31">
          <cell r="D31">
            <v>97893.027739643512</v>
          </cell>
        </row>
      </sheetData>
      <sheetData sheetId="9">
        <row r="228">
          <cell r="EC228">
            <v>28228536.620000005</v>
          </cell>
        </row>
        <row r="232">
          <cell r="EC232">
            <v>28044457.220000006</v>
          </cell>
        </row>
        <row r="236">
          <cell r="EC236">
            <v>24399209.180000007</v>
          </cell>
        </row>
        <row r="240">
          <cell r="EC240">
            <v>23565977.400000006</v>
          </cell>
        </row>
        <row r="244">
          <cell r="EC244">
            <v>21090144.810000006</v>
          </cell>
        </row>
        <row r="248">
          <cell r="EC248">
            <v>18535344.870000005</v>
          </cell>
        </row>
        <row r="252">
          <cell r="EC252">
            <v>18597582.350000005</v>
          </cell>
        </row>
        <row r="256">
          <cell r="EC256">
            <v>16491519.630000006</v>
          </cell>
        </row>
        <row r="260">
          <cell r="EC260">
            <v>24927919.390000008</v>
          </cell>
        </row>
        <row r="264">
          <cell r="EC264">
            <v>22359503.470000006</v>
          </cell>
        </row>
        <row r="268">
          <cell r="EC268">
            <v>20811537.320000008</v>
          </cell>
        </row>
        <row r="272">
          <cell r="EC272">
            <v>18331054.040000007</v>
          </cell>
        </row>
        <row r="276">
          <cell r="EC276">
            <v>24109964.800000008</v>
          </cell>
        </row>
        <row r="280">
          <cell r="EC280">
            <v>23276135.190000009</v>
          </cell>
        </row>
        <row r="284">
          <cell r="EC284">
            <v>23888106.020000007</v>
          </cell>
        </row>
        <row r="288">
          <cell r="EC288">
            <v>24637840.350000005</v>
          </cell>
        </row>
        <row r="292">
          <cell r="EC292">
            <v>25251607.400000006</v>
          </cell>
        </row>
        <row r="296">
          <cell r="EC296">
            <v>24874900.340000007</v>
          </cell>
        </row>
        <row r="300">
          <cell r="EC300">
            <v>24391724.210000008</v>
          </cell>
        </row>
        <row r="304">
          <cell r="EC304">
            <v>25192160.170000009</v>
          </cell>
        </row>
        <row r="308">
          <cell r="EC308">
            <v>28797992.580000009</v>
          </cell>
        </row>
        <row r="312">
          <cell r="EC312">
            <v>27892960.270000011</v>
          </cell>
        </row>
        <row r="316">
          <cell r="EC316">
            <v>28843185.99000001</v>
          </cell>
        </row>
        <row r="320">
          <cell r="EC320">
            <v>29191614.95000001</v>
          </cell>
        </row>
        <row r="324">
          <cell r="EC324">
            <v>22593119.65000001</v>
          </cell>
        </row>
        <row r="328">
          <cell r="EC328">
            <v>23395991.65000001</v>
          </cell>
        </row>
        <row r="332">
          <cell r="EC332">
            <v>23177025.65000001</v>
          </cell>
        </row>
        <row r="336">
          <cell r="EC336">
            <v>22554917.920000009</v>
          </cell>
        </row>
        <row r="340">
          <cell r="EC340">
            <v>15763554.31000001</v>
          </cell>
        </row>
        <row r="344">
          <cell r="EC344">
            <v>16195699.110000011</v>
          </cell>
        </row>
        <row r="348">
          <cell r="EC348">
            <v>15621093.440000011</v>
          </cell>
        </row>
        <row r="352">
          <cell r="EC352">
            <v>16840426.070000011</v>
          </cell>
        </row>
        <row r="356">
          <cell r="EC356">
            <v>17543674.480000012</v>
          </cell>
        </row>
        <row r="360">
          <cell r="EC360">
            <v>21758395.110000011</v>
          </cell>
        </row>
        <row r="364">
          <cell r="EC364">
            <v>21280873.110000011</v>
          </cell>
        </row>
        <row r="368">
          <cell r="EC368">
            <v>20733541.04000001</v>
          </cell>
        </row>
        <row r="372">
          <cell r="EC372">
            <v>19515807.010000009</v>
          </cell>
        </row>
        <row r="376">
          <cell r="EC376">
            <v>21740164.880000006</v>
          </cell>
        </row>
        <row r="380">
          <cell r="EC380">
            <v>21684940.970000006</v>
          </cell>
        </row>
        <row r="384">
          <cell r="EC384">
            <v>22792737.260000009</v>
          </cell>
        </row>
        <row r="392">
          <cell r="EC392">
            <v>18411335.670000006</v>
          </cell>
        </row>
        <row r="396">
          <cell r="EC396">
            <v>22892845.500000004</v>
          </cell>
        </row>
        <row r="400">
          <cell r="EC400">
            <v>27821586.450000003</v>
          </cell>
        </row>
        <row r="404">
          <cell r="EC404">
            <v>32677194.040000007</v>
          </cell>
        </row>
        <row r="408">
          <cell r="EC408">
            <v>33680028.56000001</v>
          </cell>
        </row>
        <row r="412">
          <cell r="EC412">
            <v>36734107.370000012</v>
          </cell>
        </row>
        <row r="416">
          <cell r="EC416">
            <v>34797636.690000013</v>
          </cell>
        </row>
        <row r="420">
          <cell r="EC420">
            <v>26122391.870000016</v>
          </cell>
        </row>
        <row r="424">
          <cell r="EC424">
            <v>34997772.990000017</v>
          </cell>
        </row>
        <row r="428">
          <cell r="EC428">
            <v>36051296.76000002</v>
          </cell>
        </row>
        <row r="432">
          <cell r="EC432">
            <v>36137936.050000019</v>
          </cell>
        </row>
        <row r="436">
          <cell r="EC436">
            <v>36499676.980000019</v>
          </cell>
        </row>
      </sheetData>
      <sheetData sheetId="10">
        <row r="9">
          <cell r="A9">
            <v>149307</v>
          </cell>
        </row>
        <row r="11">
          <cell r="A11">
            <v>165727.51999999999</v>
          </cell>
        </row>
        <row r="13">
          <cell r="A13">
            <v>185057.1</v>
          </cell>
        </row>
        <row r="15">
          <cell r="A15">
            <v>307784.52833333332</v>
          </cell>
        </row>
        <row r="17">
          <cell r="A17">
            <v>778941</v>
          </cell>
        </row>
        <row r="19">
          <cell r="A19">
            <v>947786.7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5F775-C943-44A2-A6F4-4960C632588B}">
  <dimension ref="A1:DS59"/>
  <sheetViews>
    <sheetView tabSelected="1" zoomScale="90" zoomScaleNormal="90" zoomScaleSheetLayoutView="75" workbookViewId="0">
      <pane xSplit="1" ySplit="2" topLeftCell="CH10" activePane="bottomRight" state="frozen"/>
      <selection pane="topRight" activeCell="J1" sqref="J1"/>
      <selection pane="bottomLeft" activeCell="A3" sqref="A3"/>
      <selection pane="bottomRight" activeCell="CU31" sqref="CU31"/>
    </sheetView>
  </sheetViews>
  <sheetFormatPr defaultRowHeight="12.75" x14ac:dyDescent="0.2"/>
  <cols>
    <col min="1" max="1" width="36.7109375" style="2" customWidth="1"/>
    <col min="2" max="2" width="13.7109375" style="2" hidden="1" customWidth="1"/>
    <col min="3" max="3" width="13.7109375" style="3" hidden="1" customWidth="1"/>
    <col min="4" max="4" width="13" style="2" hidden="1" customWidth="1"/>
    <col min="5" max="5" width="13.7109375" style="3" hidden="1" customWidth="1"/>
    <col min="6" max="6" width="13.28515625" style="2" hidden="1" customWidth="1"/>
    <col min="7" max="7" width="13.7109375" style="3" hidden="1" customWidth="1"/>
    <col min="8" max="8" width="13.28515625" style="2" hidden="1" customWidth="1"/>
    <col min="9" max="9" width="13.7109375" style="3" hidden="1" customWidth="1"/>
    <col min="10" max="10" width="13.28515625" style="2" hidden="1" customWidth="1"/>
    <col min="11" max="11" width="13.7109375" style="3" hidden="1" customWidth="1"/>
    <col min="12" max="12" width="13.28515625" style="2" hidden="1" customWidth="1"/>
    <col min="13" max="13" width="13.7109375" style="3" hidden="1" customWidth="1"/>
    <col min="14" max="14" width="13.28515625" style="2" hidden="1" customWidth="1"/>
    <col min="15" max="15" width="13.7109375" style="3" hidden="1" customWidth="1"/>
    <col min="16" max="16" width="13.28515625" style="2" hidden="1" customWidth="1"/>
    <col min="17" max="17" width="13.7109375" style="3" hidden="1" customWidth="1"/>
    <col min="18" max="18" width="13.28515625" style="2" hidden="1" customWidth="1"/>
    <col min="19" max="19" width="13.7109375" style="3" hidden="1" customWidth="1"/>
    <col min="20" max="20" width="13.28515625" style="2" hidden="1" customWidth="1"/>
    <col min="21" max="21" width="13.7109375" style="3" hidden="1" customWidth="1"/>
    <col min="22" max="22" width="13.28515625" style="2" hidden="1" customWidth="1"/>
    <col min="23" max="23" width="13.7109375" style="3" hidden="1" customWidth="1"/>
    <col min="24" max="24" width="13.28515625" style="2" hidden="1" customWidth="1"/>
    <col min="25" max="25" width="13.7109375" style="3" hidden="1" customWidth="1"/>
    <col min="26" max="26" width="13.42578125" style="2" hidden="1" customWidth="1"/>
    <col min="27" max="27" width="13.42578125" style="3" hidden="1" customWidth="1"/>
    <col min="28" max="28" width="15.85546875" style="2" hidden="1" customWidth="1"/>
    <col min="29" max="29" width="13.42578125" style="3" hidden="1" customWidth="1"/>
    <col min="30" max="30" width="15.85546875" style="2" hidden="1" customWidth="1"/>
    <col min="31" max="31" width="13.42578125" style="3" hidden="1" customWidth="1"/>
    <col min="32" max="32" width="15.85546875" style="2" hidden="1" customWidth="1"/>
    <col min="33" max="33" width="13.42578125" style="3" hidden="1" customWidth="1"/>
    <col min="34" max="34" width="15.85546875" style="2" hidden="1" customWidth="1"/>
    <col min="35" max="35" width="13.42578125" style="3" hidden="1" customWidth="1"/>
    <col min="36" max="36" width="15.85546875" style="2" hidden="1" customWidth="1"/>
    <col min="37" max="37" width="13.42578125" style="3" hidden="1" customWidth="1"/>
    <col min="38" max="38" width="15.85546875" style="2" hidden="1" customWidth="1"/>
    <col min="39" max="39" width="13.42578125" style="3" hidden="1" customWidth="1"/>
    <col min="40" max="40" width="15.85546875" style="2" hidden="1" customWidth="1"/>
    <col min="41" max="41" width="13.42578125" style="3" hidden="1" customWidth="1"/>
    <col min="42" max="42" width="15.85546875" style="2" hidden="1" customWidth="1"/>
    <col min="43" max="43" width="13.42578125" style="3" hidden="1" customWidth="1"/>
    <col min="44" max="44" width="15.85546875" style="2" hidden="1" customWidth="1"/>
    <col min="45" max="45" width="13.42578125" style="3" hidden="1" customWidth="1"/>
    <col min="46" max="46" width="15.85546875" style="2" hidden="1" customWidth="1"/>
    <col min="47" max="47" width="13.42578125" style="3" hidden="1" customWidth="1"/>
    <col min="48" max="48" width="15.85546875" style="2" hidden="1" customWidth="1"/>
    <col min="49" max="49" width="13.42578125" style="3" hidden="1" customWidth="1"/>
    <col min="50" max="50" width="15.85546875" style="2" hidden="1" customWidth="1"/>
    <col min="51" max="51" width="13.42578125" style="3" hidden="1" customWidth="1"/>
    <col min="52" max="52" width="15.5703125" style="2" hidden="1" customWidth="1"/>
    <col min="53" max="53" width="15.5703125" style="3" hidden="1" customWidth="1"/>
    <col min="54" max="54" width="15.5703125" style="2" hidden="1" customWidth="1"/>
    <col min="55" max="55" width="15.5703125" style="3" hidden="1" customWidth="1"/>
    <col min="56" max="56" width="15.5703125" style="2" hidden="1" customWidth="1"/>
    <col min="57" max="57" width="15.5703125" style="3" hidden="1" customWidth="1"/>
    <col min="58" max="58" width="15.5703125" style="2" hidden="1" customWidth="1"/>
    <col min="59" max="59" width="15.5703125" style="3" hidden="1" customWidth="1"/>
    <col min="60" max="60" width="15.5703125" style="2" hidden="1" customWidth="1"/>
    <col min="61" max="61" width="15.5703125" style="3" hidden="1" customWidth="1"/>
    <col min="62" max="62" width="15.5703125" style="2" hidden="1" customWidth="1"/>
    <col min="63" max="63" width="15.5703125" style="3" hidden="1" customWidth="1"/>
    <col min="64" max="64" width="15.5703125" style="2" hidden="1" customWidth="1"/>
    <col min="65" max="65" width="15.5703125" style="3" hidden="1" customWidth="1"/>
    <col min="66" max="66" width="15.5703125" style="2" hidden="1" customWidth="1"/>
    <col min="67" max="67" width="15.5703125" style="3" hidden="1" customWidth="1"/>
    <col min="68" max="68" width="15.5703125" style="2" hidden="1" customWidth="1"/>
    <col min="69" max="69" width="15.5703125" style="3" hidden="1" customWidth="1"/>
    <col min="70" max="70" width="15.5703125" style="2" hidden="1" customWidth="1"/>
    <col min="71" max="71" width="15.5703125" style="3" hidden="1" customWidth="1"/>
    <col min="72" max="72" width="15.5703125" style="2" hidden="1" customWidth="1"/>
    <col min="73" max="73" width="15.5703125" style="3" hidden="1" customWidth="1"/>
    <col min="74" max="74" width="15.5703125" style="2" hidden="1" customWidth="1"/>
    <col min="75" max="75" width="15.5703125" style="3" hidden="1" customWidth="1"/>
    <col min="76" max="76" width="15.5703125" style="2" hidden="1" customWidth="1"/>
    <col min="77" max="77" width="15.5703125" style="3" hidden="1" customWidth="1"/>
    <col min="78" max="78" width="15.5703125" style="2" hidden="1" customWidth="1"/>
    <col min="79" max="79" width="15.5703125" style="3" hidden="1" customWidth="1"/>
    <col min="80" max="80" width="15.5703125" style="2" hidden="1" customWidth="1"/>
    <col min="81" max="81" width="15.5703125" style="3" hidden="1" customWidth="1"/>
    <col min="82" max="82" width="15.5703125" style="2" hidden="1" customWidth="1"/>
    <col min="83" max="83" width="15.5703125" style="3" hidden="1" customWidth="1"/>
    <col min="84" max="84" width="15.5703125" style="2" hidden="1" customWidth="1"/>
    <col min="85" max="85" width="15.5703125" style="3" hidden="1" customWidth="1"/>
    <col min="86" max="86" width="15.5703125" style="2" hidden="1" customWidth="1"/>
    <col min="87" max="87" width="15.5703125" style="3" hidden="1" customWidth="1"/>
    <col min="88" max="88" width="15.5703125" style="2" hidden="1" customWidth="1"/>
    <col min="89" max="89" width="15.5703125" style="3" hidden="1" customWidth="1"/>
    <col min="90" max="90" width="15.5703125" style="2" hidden="1" customWidth="1"/>
    <col min="91" max="91" width="15.5703125" style="3" hidden="1" customWidth="1"/>
    <col min="92" max="92" width="15.5703125" style="2" hidden="1" customWidth="1"/>
    <col min="93" max="93" width="15.5703125" style="3" hidden="1" customWidth="1"/>
    <col min="94" max="94" width="15.5703125" style="2" hidden="1" customWidth="1"/>
    <col min="95" max="95" width="15.5703125" style="3" hidden="1" customWidth="1"/>
    <col min="96" max="96" width="15.5703125" style="2" hidden="1" customWidth="1"/>
    <col min="97" max="97" width="15.5703125" style="3" hidden="1" customWidth="1"/>
    <col min="98" max="98" width="15.5703125" style="2" customWidth="1"/>
    <col min="99" max="99" width="15.5703125" style="3" customWidth="1"/>
    <col min="100" max="100" width="15.5703125" style="2" hidden="1" customWidth="1"/>
    <col min="101" max="101" width="15.5703125" style="3" hidden="1" customWidth="1"/>
    <col min="102" max="102" width="15.5703125" style="2" hidden="1" customWidth="1"/>
    <col min="103" max="103" width="15.5703125" style="3" hidden="1" customWidth="1"/>
    <col min="104" max="104" width="15.5703125" style="2" hidden="1" customWidth="1"/>
    <col min="105" max="105" width="15.5703125" style="3" hidden="1" customWidth="1"/>
    <col min="106" max="106" width="15.5703125" style="2" customWidth="1"/>
    <col min="107" max="107" width="18.42578125" style="3" customWidth="1"/>
    <col min="108" max="256" width="9.140625" style="2"/>
    <col min="257" max="257" width="36.7109375" style="2" customWidth="1"/>
    <col min="258" max="353" width="0" style="2" hidden="1" customWidth="1"/>
    <col min="354" max="355" width="15.5703125" style="2" customWidth="1"/>
    <col min="356" max="361" width="0" style="2" hidden="1" customWidth="1"/>
    <col min="362" max="362" width="15.5703125" style="2" customWidth="1"/>
    <col min="363" max="363" width="17" style="2" customWidth="1"/>
    <col min="364" max="512" width="9.140625" style="2"/>
    <col min="513" max="513" width="36.7109375" style="2" customWidth="1"/>
    <col min="514" max="609" width="0" style="2" hidden="1" customWidth="1"/>
    <col min="610" max="611" width="15.5703125" style="2" customWidth="1"/>
    <col min="612" max="617" width="0" style="2" hidden="1" customWidth="1"/>
    <col min="618" max="618" width="15.5703125" style="2" customWidth="1"/>
    <col min="619" max="619" width="17" style="2" customWidth="1"/>
    <col min="620" max="768" width="9.140625" style="2"/>
    <col min="769" max="769" width="36.7109375" style="2" customWidth="1"/>
    <col min="770" max="865" width="0" style="2" hidden="1" customWidth="1"/>
    <col min="866" max="867" width="15.5703125" style="2" customWidth="1"/>
    <col min="868" max="873" width="0" style="2" hidden="1" customWidth="1"/>
    <col min="874" max="874" width="15.5703125" style="2" customWidth="1"/>
    <col min="875" max="875" width="17" style="2" customWidth="1"/>
    <col min="876" max="1024" width="9.140625" style="2"/>
    <col min="1025" max="1025" width="36.7109375" style="2" customWidth="1"/>
    <col min="1026" max="1121" width="0" style="2" hidden="1" customWidth="1"/>
    <col min="1122" max="1123" width="15.5703125" style="2" customWidth="1"/>
    <col min="1124" max="1129" width="0" style="2" hidden="1" customWidth="1"/>
    <col min="1130" max="1130" width="15.5703125" style="2" customWidth="1"/>
    <col min="1131" max="1131" width="17" style="2" customWidth="1"/>
    <col min="1132" max="1280" width="9.140625" style="2"/>
    <col min="1281" max="1281" width="36.7109375" style="2" customWidth="1"/>
    <col min="1282" max="1377" width="0" style="2" hidden="1" customWidth="1"/>
    <col min="1378" max="1379" width="15.5703125" style="2" customWidth="1"/>
    <col min="1380" max="1385" width="0" style="2" hidden="1" customWidth="1"/>
    <col min="1386" max="1386" width="15.5703125" style="2" customWidth="1"/>
    <col min="1387" max="1387" width="17" style="2" customWidth="1"/>
    <col min="1388" max="1536" width="9.140625" style="2"/>
    <col min="1537" max="1537" width="36.7109375" style="2" customWidth="1"/>
    <col min="1538" max="1633" width="0" style="2" hidden="1" customWidth="1"/>
    <col min="1634" max="1635" width="15.5703125" style="2" customWidth="1"/>
    <col min="1636" max="1641" width="0" style="2" hidden="1" customWidth="1"/>
    <col min="1642" max="1642" width="15.5703125" style="2" customWidth="1"/>
    <col min="1643" max="1643" width="17" style="2" customWidth="1"/>
    <col min="1644" max="1792" width="9.140625" style="2"/>
    <col min="1793" max="1793" width="36.7109375" style="2" customWidth="1"/>
    <col min="1794" max="1889" width="0" style="2" hidden="1" customWidth="1"/>
    <col min="1890" max="1891" width="15.5703125" style="2" customWidth="1"/>
    <col min="1892" max="1897" width="0" style="2" hidden="1" customWidth="1"/>
    <col min="1898" max="1898" width="15.5703125" style="2" customWidth="1"/>
    <col min="1899" max="1899" width="17" style="2" customWidth="1"/>
    <col min="1900" max="2048" width="9.140625" style="2"/>
    <col min="2049" max="2049" width="36.7109375" style="2" customWidth="1"/>
    <col min="2050" max="2145" width="0" style="2" hidden="1" customWidth="1"/>
    <col min="2146" max="2147" width="15.5703125" style="2" customWidth="1"/>
    <col min="2148" max="2153" width="0" style="2" hidden="1" customWidth="1"/>
    <col min="2154" max="2154" width="15.5703125" style="2" customWidth="1"/>
    <col min="2155" max="2155" width="17" style="2" customWidth="1"/>
    <col min="2156" max="2304" width="9.140625" style="2"/>
    <col min="2305" max="2305" width="36.7109375" style="2" customWidth="1"/>
    <col min="2306" max="2401" width="0" style="2" hidden="1" customWidth="1"/>
    <col min="2402" max="2403" width="15.5703125" style="2" customWidth="1"/>
    <col min="2404" max="2409" width="0" style="2" hidden="1" customWidth="1"/>
    <col min="2410" max="2410" width="15.5703125" style="2" customWidth="1"/>
    <col min="2411" max="2411" width="17" style="2" customWidth="1"/>
    <col min="2412" max="2560" width="9.140625" style="2"/>
    <col min="2561" max="2561" width="36.7109375" style="2" customWidth="1"/>
    <col min="2562" max="2657" width="0" style="2" hidden="1" customWidth="1"/>
    <col min="2658" max="2659" width="15.5703125" style="2" customWidth="1"/>
    <col min="2660" max="2665" width="0" style="2" hidden="1" customWidth="1"/>
    <col min="2666" max="2666" width="15.5703125" style="2" customWidth="1"/>
    <col min="2667" max="2667" width="17" style="2" customWidth="1"/>
    <col min="2668" max="2816" width="9.140625" style="2"/>
    <col min="2817" max="2817" width="36.7109375" style="2" customWidth="1"/>
    <col min="2818" max="2913" width="0" style="2" hidden="1" customWidth="1"/>
    <col min="2914" max="2915" width="15.5703125" style="2" customWidth="1"/>
    <col min="2916" max="2921" width="0" style="2" hidden="1" customWidth="1"/>
    <col min="2922" max="2922" width="15.5703125" style="2" customWidth="1"/>
    <col min="2923" max="2923" width="17" style="2" customWidth="1"/>
    <col min="2924" max="3072" width="9.140625" style="2"/>
    <col min="3073" max="3073" width="36.7109375" style="2" customWidth="1"/>
    <col min="3074" max="3169" width="0" style="2" hidden="1" customWidth="1"/>
    <col min="3170" max="3171" width="15.5703125" style="2" customWidth="1"/>
    <col min="3172" max="3177" width="0" style="2" hidden="1" customWidth="1"/>
    <col min="3178" max="3178" width="15.5703125" style="2" customWidth="1"/>
    <col min="3179" max="3179" width="17" style="2" customWidth="1"/>
    <col min="3180" max="3328" width="9.140625" style="2"/>
    <col min="3329" max="3329" width="36.7109375" style="2" customWidth="1"/>
    <col min="3330" max="3425" width="0" style="2" hidden="1" customWidth="1"/>
    <col min="3426" max="3427" width="15.5703125" style="2" customWidth="1"/>
    <col min="3428" max="3433" width="0" style="2" hidden="1" customWidth="1"/>
    <col min="3434" max="3434" width="15.5703125" style="2" customWidth="1"/>
    <col min="3435" max="3435" width="17" style="2" customWidth="1"/>
    <col min="3436" max="3584" width="9.140625" style="2"/>
    <col min="3585" max="3585" width="36.7109375" style="2" customWidth="1"/>
    <col min="3586" max="3681" width="0" style="2" hidden="1" customWidth="1"/>
    <col min="3682" max="3683" width="15.5703125" style="2" customWidth="1"/>
    <col min="3684" max="3689" width="0" style="2" hidden="1" customWidth="1"/>
    <col min="3690" max="3690" width="15.5703125" style="2" customWidth="1"/>
    <col min="3691" max="3691" width="17" style="2" customWidth="1"/>
    <col min="3692" max="3840" width="9.140625" style="2"/>
    <col min="3841" max="3841" width="36.7109375" style="2" customWidth="1"/>
    <col min="3842" max="3937" width="0" style="2" hidden="1" customWidth="1"/>
    <col min="3938" max="3939" width="15.5703125" style="2" customWidth="1"/>
    <col min="3940" max="3945" width="0" style="2" hidden="1" customWidth="1"/>
    <col min="3946" max="3946" width="15.5703125" style="2" customWidth="1"/>
    <col min="3947" max="3947" width="17" style="2" customWidth="1"/>
    <col min="3948" max="4096" width="9.140625" style="2"/>
    <col min="4097" max="4097" width="36.7109375" style="2" customWidth="1"/>
    <col min="4098" max="4193" width="0" style="2" hidden="1" customWidth="1"/>
    <col min="4194" max="4195" width="15.5703125" style="2" customWidth="1"/>
    <col min="4196" max="4201" width="0" style="2" hidden="1" customWidth="1"/>
    <col min="4202" max="4202" width="15.5703125" style="2" customWidth="1"/>
    <col min="4203" max="4203" width="17" style="2" customWidth="1"/>
    <col min="4204" max="4352" width="9.140625" style="2"/>
    <col min="4353" max="4353" width="36.7109375" style="2" customWidth="1"/>
    <col min="4354" max="4449" width="0" style="2" hidden="1" customWidth="1"/>
    <col min="4450" max="4451" width="15.5703125" style="2" customWidth="1"/>
    <col min="4452" max="4457" width="0" style="2" hidden="1" customWidth="1"/>
    <col min="4458" max="4458" width="15.5703125" style="2" customWidth="1"/>
    <col min="4459" max="4459" width="17" style="2" customWidth="1"/>
    <col min="4460" max="4608" width="9.140625" style="2"/>
    <col min="4609" max="4609" width="36.7109375" style="2" customWidth="1"/>
    <col min="4610" max="4705" width="0" style="2" hidden="1" customWidth="1"/>
    <col min="4706" max="4707" width="15.5703125" style="2" customWidth="1"/>
    <col min="4708" max="4713" width="0" style="2" hidden="1" customWidth="1"/>
    <col min="4714" max="4714" width="15.5703125" style="2" customWidth="1"/>
    <col min="4715" max="4715" width="17" style="2" customWidth="1"/>
    <col min="4716" max="4864" width="9.140625" style="2"/>
    <col min="4865" max="4865" width="36.7109375" style="2" customWidth="1"/>
    <col min="4866" max="4961" width="0" style="2" hidden="1" customWidth="1"/>
    <col min="4962" max="4963" width="15.5703125" style="2" customWidth="1"/>
    <col min="4964" max="4969" width="0" style="2" hidden="1" customWidth="1"/>
    <col min="4970" max="4970" width="15.5703125" style="2" customWidth="1"/>
    <col min="4971" max="4971" width="17" style="2" customWidth="1"/>
    <col min="4972" max="5120" width="9.140625" style="2"/>
    <col min="5121" max="5121" width="36.7109375" style="2" customWidth="1"/>
    <col min="5122" max="5217" width="0" style="2" hidden="1" customWidth="1"/>
    <col min="5218" max="5219" width="15.5703125" style="2" customWidth="1"/>
    <col min="5220" max="5225" width="0" style="2" hidden="1" customWidth="1"/>
    <col min="5226" max="5226" width="15.5703125" style="2" customWidth="1"/>
    <col min="5227" max="5227" width="17" style="2" customWidth="1"/>
    <col min="5228" max="5376" width="9.140625" style="2"/>
    <col min="5377" max="5377" width="36.7109375" style="2" customWidth="1"/>
    <col min="5378" max="5473" width="0" style="2" hidden="1" customWidth="1"/>
    <col min="5474" max="5475" width="15.5703125" style="2" customWidth="1"/>
    <col min="5476" max="5481" width="0" style="2" hidden="1" customWidth="1"/>
    <col min="5482" max="5482" width="15.5703125" style="2" customWidth="1"/>
    <col min="5483" max="5483" width="17" style="2" customWidth="1"/>
    <col min="5484" max="5632" width="9.140625" style="2"/>
    <col min="5633" max="5633" width="36.7109375" style="2" customWidth="1"/>
    <col min="5634" max="5729" width="0" style="2" hidden="1" customWidth="1"/>
    <col min="5730" max="5731" width="15.5703125" style="2" customWidth="1"/>
    <col min="5732" max="5737" width="0" style="2" hidden="1" customWidth="1"/>
    <col min="5738" max="5738" width="15.5703125" style="2" customWidth="1"/>
    <col min="5739" max="5739" width="17" style="2" customWidth="1"/>
    <col min="5740" max="5888" width="9.140625" style="2"/>
    <col min="5889" max="5889" width="36.7109375" style="2" customWidth="1"/>
    <col min="5890" max="5985" width="0" style="2" hidden="1" customWidth="1"/>
    <col min="5986" max="5987" width="15.5703125" style="2" customWidth="1"/>
    <col min="5988" max="5993" width="0" style="2" hidden="1" customWidth="1"/>
    <col min="5994" max="5994" width="15.5703125" style="2" customWidth="1"/>
    <col min="5995" max="5995" width="17" style="2" customWidth="1"/>
    <col min="5996" max="6144" width="9.140625" style="2"/>
    <col min="6145" max="6145" width="36.7109375" style="2" customWidth="1"/>
    <col min="6146" max="6241" width="0" style="2" hidden="1" customWidth="1"/>
    <col min="6242" max="6243" width="15.5703125" style="2" customWidth="1"/>
    <col min="6244" max="6249" width="0" style="2" hidden="1" customWidth="1"/>
    <col min="6250" max="6250" width="15.5703125" style="2" customWidth="1"/>
    <col min="6251" max="6251" width="17" style="2" customWidth="1"/>
    <col min="6252" max="6400" width="9.140625" style="2"/>
    <col min="6401" max="6401" width="36.7109375" style="2" customWidth="1"/>
    <col min="6402" max="6497" width="0" style="2" hidden="1" customWidth="1"/>
    <col min="6498" max="6499" width="15.5703125" style="2" customWidth="1"/>
    <col min="6500" max="6505" width="0" style="2" hidden="1" customWidth="1"/>
    <col min="6506" max="6506" width="15.5703125" style="2" customWidth="1"/>
    <col min="6507" max="6507" width="17" style="2" customWidth="1"/>
    <col min="6508" max="6656" width="9.140625" style="2"/>
    <col min="6657" max="6657" width="36.7109375" style="2" customWidth="1"/>
    <col min="6658" max="6753" width="0" style="2" hidden="1" customWidth="1"/>
    <col min="6754" max="6755" width="15.5703125" style="2" customWidth="1"/>
    <col min="6756" max="6761" width="0" style="2" hidden="1" customWidth="1"/>
    <col min="6762" max="6762" width="15.5703125" style="2" customWidth="1"/>
    <col min="6763" max="6763" width="17" style="2" customWidth="1"/>
    <col min="6764" max="6912" width="9.140625" style="2"/>
    <col min="6913" max="6913" width="36.7109375" style="2" customWidth="1"/>
    <col min="6914" max="7009" width="0" style="2" hidden="1" customWidth="1"/>
    <col min="7010" max="7011" width="15.5703125" style="2" customWidth="1"/>
    <col min="7012" max="7017" width="0" style="2" hidden="1" customWidth="1"/>
    <col min="7018" max="7018" width="15.5703125" style="2" customWidth="1"/>
    <col min="7019" max="7019" width="17" style="2" customWidth="1"/>
    <col min="7020" max="7168" width="9.140625" style="2"/>
    <col min="7169" max="7169" width="36.7109375" style="2" customWidth="1"/>
    <col min="7170" max="7265" width="0" style="2" hidden="1" customWidth="1"/>
    <col min="7266" max="7267" width="15.5703125" style="2" customWidth="1"/>
    <col min="7268" max="7273" width="0" style="2" hidden="1" customWidth="1"/>
    <col min="7274" max="7274" width="15.5703125" style="2" customWidth="1"/>
    <col min="7275" max="7275" width="17" style="2" customWidth="1"/>
    <col min="7276" max="7424" width="9.140625" style="2"/>
    <col min="7425" max="7425" width="36.7109375" style="2" customWidth="1"/>
    <col min="7426" max="7521" width="0" style="2" hidden="1" customWidth="1"/>
    <col min="7522" max="7523" width="15.5703125" style="2" customWidth="1"/>
    <col min="7524" max="7529" width="0" style="2" hidden="1" customWidth="1"/>
    <col min="7530" max="7530" width="15.5703125" style="2" customWidth="1"/>
    <col min="7531" max="7531" width="17" style="2" customWidth="1"/>
    <col min="7532" max="7680" width="9.140625" style="2"/>
    <col min="7681" max="7681" width="36.7109375" style="2" customWidth="1"/>
    <col min="7682" max="7777" width="0" style="2" hidden="1" customWidth="1"/>
    <col min="7778" max="7779" width="15.5703125" style="2" customWidth="1"/>
    <col min="7780" max="7785" width="0" style="2" hidden="1" customWidth="1"/>
    <col min="7786" max="7786" width="15.5703125" style="2" customWidth="1"/>
    <col min="7787" max="7787" width="17" style="2" customWidth="1"/>
    <col min="7788" max="7936" width="9.140625" style="2"/>
    <col min="7937" max="7937" width="36.7109375" style="2" customWidth="1"/>
    <col min="7938" max="8033" width="0" style="2" hidden="1" customWidth="1"/>
    <col min="8034" max="8035" width="15.5703125" style="2" customWidth="1"/>
    <col min="8036" max="8041" width="0" style="2" hidden="1" customWidth="1"/>
    <col min="8042" max="8042" width="15.5703125" style="2" customWidth="1"/>
    <col min="8043" max="8043" width="17" style="2" customWidth="1"/>
    <col min="8044" max="8192" width="9.140625" style="2"/>
    <col min="8193" max="8193" width="36.7109375" style="2" customWidth="1"/>
    <col min="8194" max="8289" width="0" style="2" hidden="1" customWidth="1"/>
    <col min="8290" max="8291" width="15.5703125" style="2" customWidth="1"/>
    <col min="8292" max="8297" width="0" style="2" hidden="1" customWidth="1"/>
    <col min="8298" max="8298" width="15.5703125" style="2" customWidth="1"/>
    <col min="8299" max="8299" width="17" style="2" customWidth="1"/>
    <col min="8300" max="8448" width="9.140625" style="2"/>
    <col min="8449" max="8449" width="36.7109375" style="2" customWidth="1"/>
    <col min="8450" max="8545" width="0" style="2" hidden="1" customWidth="1"/>
    <col min="8546" max="8547" width="15.5703125" style="2" customWidth="1"/>
    <col min="8548" max="8553" width="0" style="2" hidden="1" customWidth="1"/>
    <col min="8554" max="8554" width="15.5703125" style="2" customWidth="1"/>
    <col min="8555" max="8555" width="17" style="2" customWidth="1"/>
    <col min="8556" max="8704" width="9.140625" style="2"/>
    <col min="8705" max="8705" width="36.7109375" style="2" customWidth="1"/>
    <col min="8706" max="8801" width="0" style="2" hidden="1" customWidth="1"/>
    <col min="8802" max="8803" width="15.5703125" style="2" customWidth="1"/>
    <col min="8804" max="8809" width="0" style="2" hidden="1" customWidth="1"/>
    <col min="8810" max="8810" width="15.5703125" style="2" customWidth="1"/>
    <col min="8811" max="8811" width="17" style="2" customWidth="1"/>
    <col min="8812" max="8960" width="9.140625" style="2"/>
    <col min="8961" max="8961" width="36.7109375" style="2" customWidth="1"/>
    <col min="8962" max="9057" width="0" style="2" hidden="1" customWidth="1"/>
    <col min="9058" max="9059" width="15.5703125" style="2" customWidth="1"/>
    <col min="9060" max="9065" width="0" style="2" hidden="1" customWidth="1"/>
    <col min="9066" max="9066" width="15.5703125" style="2" customWidth="1"/>
    <col min="9067" max="9067" width="17" style="2" customWidth="1"/>
    <col min="9068" max="9216" width="9.140625" style="2"/>
    <col min="9217" max="9217" width="36.7109375" style="2" customWidth="1"/>
    <col min="9218" max="9313" width="0" style="2" hidden="1" customWidth="1"/>
    <col min="9314" max="9315" width="15.5703125" style="2" customWidth="1"/>
    <col min="9316" max="9321" width="0" style="2" hidden="1" customWidth="1"/>
    <col min="9322" max="9322" width="15.5703125" style="2" customWidth="1"/>
    <col min="9323" max="9323" width="17" style="2" customWidth="1"/>
    <col min="9324" max="9472" width="9.140625" style="2"/>
    <col min="9473" max="9473" width="36.7109375" style="2" customWidth="1"/>
    <col min="9474" max="9569" width="0" style="2" hidden="1" customWidth="1"/>
    <col min="9570" max="9571" width="15.5703125" style="2" customWidth="1"/>
    <col min="9572" max="9577" width="0" style="2" hidden="1" customWidth="1"/>
    <col min="9578" max="9578" width="15.5703125" style="2" customWidth="1"/>
    <col min="9579" max="9579" width="17" style="2" customWidth="1"/>
    <col min="9580" max="9728" width="9.140625" style="2"/>
    <col min="9729" max="9729" width="36.7109375" style="2" customWidth="1"/>
    <col min="9730" max="9825" width="0" style="2" hidden="1" customWidth="1"/>
    <col min="9826" max="9827" width="15.5703125" style="2" customWidth="1"/>
    <col min="9828" max="9833" width="0" style="2" hidden="1" customWidth="1"/>
    <col min="9834" max="9834" width="15.5703125" style="2" customWidth="1"/>
    <col min="9835" max="9835" width="17" style="2" customWidth="1"/>
    <col min="9836" max="9984" width="9.140625" style="2"/>
    <col min="9985" max="9985" width="36.7109375" style="2" customWidth="1"/>
    <col min="9986" max="10081" width="0" style="2" hidden="1" customWidth="1"/>
    <col min="10082" max="10083" width="15.5703125" style="2" customWidth="1"/>
    <col min="10084" max="10089" width="0" style="2" hidden="1" customWidth="1"/>
    <col min="10090" max="10090" width="15.5703125" style="2" customWidth="1"/>
    <col min="10091" max="10091" width="17" style="2" customWidth="1"/>
    <col min="10092" max="10240" width="9.140625" style="2"/>
    <col min="10241" max="10241" width="36.7109375" style="2" customWidth="1"/>
    <col min="10242" max="10337" width="0" style="2" hidden="1" customWidth="1"/>
    <col min="10338" max="10339" width="15.5703125" style="2" customWidth="1"/>
    <col min="10340" max="10345" width="0" style="2" hidden="1" customWidth="1"/>
    <col min="10346" max="10346" width="15.5703125" style="2" customWidth="1"/>
    <col min="10347" max="10347" width="17" style="2" customWidth="1"/>
    <col min="10348" max="10496" width="9.140625" style="2"/>
    <col min="10497" max="10497" width="36.7109375" style="2" customWidth="1"/>
    <col min="10498" max="10593" width="0" style="2" hidden="1" customWidth="1"/>
    <col min="10594" max="10595" width="15.5703125" style="2" customWidth="1"/>
    <col min="10596" max="10601" width="0" style="2" hidden="1" customWidth="1"/>
    <col min="10602" max="10602" width="15.5703125" style="2" customWidth="1"/>
    <col min="10603" max="10603" width="17" style="2" customWidth="1"/>
    <col min="10604" max="10752" width="9.140625" style="2"/>
    <col min="10753" max="10753" width="36.7109375" style="2" customWidth="1"/>
    <col min="10754" max="10849" width="0" style="2" hidden="1" customWidth="1"/>
    <col min="10850" max="10851" width="15.5703125" style="2" customWidth="1"/>
    <col min="10852" max="10857" width="0" style="2" hidden="1" customWidth="1"/>
    <col min="10858" max="10858" width="15.5703125" style="2" customWidth="1"/>
    <col min="10859" max="10859" width="17" style="2" customWidth="1"/>
    <col min="10860" max="11008" width="9.140625" style="2"/>
    <col min="11009" max="11009" width="36.7109375" style="2" customWidth="1"/>
    <col min="11010" max="11105" width="0" style="2" hidden="1" customWidth="1"/>
    <col min="11106" max="11107" width="15.5703125" style="2" customWidth="1"/>
    <col min="11108" max="11113" width="0" style="2" hidden="1" customWidth="1"/>
    <col min="11114" max="11114" width="15.5703125" style="2" customWidth="1"/>
    <col min="11115" max="11115" width="17" style="2" customWidth="1"/>
    <col min="11116" max="11264" width="9.140625" style="2"/>
    <col min="11265" max="11265" width="36.7109375" style="2" customWidth="1"/>
    <col min="11266" max="11361" width="0" style="2" hidden="1" customWidth="1"/>
    <col min="11362" max="11363" width="15.5703125" style="2" customWidth="1"/>
    <col min="11364" max="11369" width="0" style="2" hidden="1" customWidth="1"/>
    <col min="11370" max="11370" width="15.5703125" style="2" customWidth="1"/>
    <col min="11371" max="11371" width="17" style="2" customWidth="1"/>
    <col min="11372" max="11520" width="9.140625" style="2"/>
    <col min="11521" max="11521" width="36.7109375" style="2" customWidth="1"/>
    <col min="11522" max="11617" width="0" style="2" hidden="1" customWidth="1"/>
    <col min="11618" max="11619" width="15.5703125" style="2" customWidth="1"/>
    <col min="11620" max="11625" width="0" style="2" hidden="1" customWidth="1"/>
    <col min="11626" max="11626" width="15.5703125" style="2" customWidth="1"/>
    <col min="11627" max="11627" width="17" style="2" customWidth="1"/>
    <col min="11628" max="11776" width="9.140625" style="2"/>
    <col min="11777" max="11777" width="36.7109375" style="2" customWidth="1"/>
    <col min="11778" max="11873" width="0" style="2" hidden="1" customWidth="1"/>
    <col min="11874" max="11875" width="15.5703125" style="2" customWidth="1"/>
    <col min="11876" max="11881" width="0" style="2" hidden="1" customWidth="1"/>
    <col min="11882" max="11882" width="15.5703125" style="2" customWidth="1"/>
    <col min="11883" max="11883" width="17" style="2" customWidth="1"/>
    <col min="11884" max="12032" width="9.140625" style="2"/>
    <col min="12033" max="12033" width="36.7109375" style="2" customWidth="1"/>
    <col min="12034" max="12129" width="0" style="2" hidden="1" customWidth="1"/>
    <col min="12130" max="12131" width="15.5703125" style="2" customWidth="1"/>
    <col min="12132" max="12137" width="0" style="2" hidden="1" customWidth="1"/>
    <col min="12138" max="12138" width="15.5703125" style="2" customWidth="1"/>
    <col min="12139" max="12139" width="17" style="2" customWidth="1"/>
    <col min="12140" max="12288" width="9.140625" style="2"/>
    <col min="12289" max="12289" width="36.7109375" style="2" customWidth="1"/>
    <col min="12290" max="12385" width="0" style="2" hidden="1" customWidth="1"/>
    <col min="12386" max="12387" width="15.5703125" style="2" customWidth="1"/>
    <col min="12388" max="12393" width="0" style="2" hidden="1" customWidth="1"/>
    <col min="12394" max="12394" width="15.5703125" style="2" customWidth="1"/>
    <col min="12395" max="12395" width="17" style="2" customWidth="1"/>
    <col min="12396" max="12544" width="9.140625" style="2"/>
    <col min="12545" max="12545" width="36.7109375" style="2" customWidth="1"/>
    <col min="12546" max="12641" width="0" style="2" hidden="1" customWidth="1"/>
    <col min="12642" max="12643" width="15.5703125" style="2" customWidth="1"/>
    <col min="12644" max="12649" width="0" style="2" hidden="1" customWidth="1"/>
    <col min="12650" max="12650" width="15.5703125" style="2" customWidth="1"/>
    <col min="12651" max="12651" width="17" style="2" customWidth="1"/>
    <col min="12652" max="12800" width="9.140625" style="2"/>
    <col min="12801" max="12801" width="36.7109375" style="2" customWidth="1"/>
    <col min="12802" max="12897" width="0" style="2" hidden="1" customWidth="1"/>
    <col min="12898" max="12899" width="15.5703125" style="2" customWidth="1"/>
    <col min="12900" max="12905" width="0" style="2" hidden="1" customWidth="1"/>
    <col min="12906" max="12906" width="15.5703125" style="2" customWidth="1"/>
    <col min="12907" max="12907" width="17" style="2" customWidth="1"/>
    <col min="12908" max="13056" width="9.140625" style="2"/>
    <col min="13057" max="13057" width="36.7109375" style="2" customWidth="1"/>
    <col min="13058" max="13153" width="0" style="2" hidden="1" customWidth="1"/>
    <col min="13154" max="13155" width="15.5703125" style="2" customWidth="1"/>
    <col min="13156" max="13161" width="0" style="2" hidden="1" customWidth="1"/>
    <col min="13162" max="13162" width="15.5703125" style="2" customWidth="1"/>
    <col min="13163" max="13163" width="17" style="2" customWidth="1"/>
    <col min="13164" max="13312" width="9.140625" style="2"/>
    <col min="13313" max="13313" width="36.7109375" style="2" customWidth="1"/>
    <col min="13314" max="13409" width="0" style="2" hidden="1" customWidth="1"/>
    <col min="13410" max="13411" width="15.5703125" style="2" customWidth="1"/>
    <col min="13412" max="13417" width="0" style="2" hidden="1" customWidth="1"/>
    <col min="13418" max="13418" width="15.5703125" style="2" customWidth="1"/>
    <col min="13419" max="13419" width="17" style="2" customWidth="1"/>
    <col min="13420" max="13568" width="9.140625" style="2"/>
    <col min="13569" max="13569" width="36.7109375" style="2" customWidth="1"/>
    <col min="13570" max="13665" width="0" style="2" hidden="1" customWidth="1"/>
    <col min="13666" max="13667" width="15.5703125" style="2" customWidth="1"/>
    <col min="13668" max="13673" width="0" style="2" hidden="1" customWidth="1"/>
    <col min="13674" max="13674" width="15.5703125" style="2" customWidth="1"/>
    <col min="13675" max="13675" width="17" style="2" customWidth="1"/>
    <col min="13676" max="13824" width="9.140625" style="2"/>
    <col min="13825" max="13825" width="36.7109375" style="2" customWidth="1"/>
    <col min="13826" max="13921" width="0" style="2" hidden="1" customWidth="1"/>
    <col min="13922" max="13923" width="15.5703125" style="2" customWidth="1"/>
    <col min="13924" max="13929" width="0" style="2" hidden="1" customWidth="1"/>
    <col min="13930" max="13930" width="15.5703125" style="2" customWidth="1"/>
    <col min="13931" max="13931" width="17" style="2" customWidth="1"/>
    <col min="13932" max="14080" width="9.140625" style="2"/>
    <col min="14081" max="14081" width="36.7109375" style="2" customWidth="1"/>
    <col min="14082" max="14177" width="0" style="2" hidden="1" customWidth="1"/>
    <col min="14178" max="14179" width="15.5703125" style="2" customWidth="1"/>
    <col min="14180" max="14185" width="0" style="2" hidden="1" customWidth="1"/>
    <col min="14186" max="14186" width="15.5703125" style="2" customWidth="1"/>
    <col min="14187" max="14187" width="17" style="2" customWidth="1"/>
    <col min="14188" max="14336" width="9.140625" style="2"/>
    <col min="14337" max="14337" width="36.7109375" style="2" customWidth="1"/>
    <col min="14338" max="14433" width="0" style="2" hidden="1" customWidth="1"/>
    <col min="14434" max="14435" width="15.5703125" style="2" customWidth="1"/>
    <col min="14436" max="14441" width="0" style="2" hidden="1" customWidth="1"/>
    <col min="14442" max="14442" width="15.5703125" style="2" customWidth="1"/>
    <col min="14443" max="14443" width="17" style="2" customWidth="1"/>
    <col min="14444" max="14592" width="9.140625" style="2"/>
    <col min="14593" max="14593" width="36.7109375" style="2" customWidth="1"/>
    <col min="14594" max="14689" width="0" style="2" hidden="1" customWidth="1"/>
    <col min="14690" max="14691" width="15.5703125" style="2" customWidth="1"/>
    <col min="14692" max="14697" width="0" style="2" hidden="1" customWidth="1"/>
    <col min="14698" max="14698" width="15.5703125" style="2" customWidth="1"/>
    <col min="14699" max="14699" width="17" style="2" customWidth="1"/>
    <col min="14700" max="14848" width="9.140625" style="2"/>
    <col min="14849" max="14849" width="36.7109375" style="2" customWidth="1"/>
    <col min="14850" max="14945" width="0" style="2" hidden="1" customWidth="1"/>
    <col min="14946" max="14947" width="15.5703125" style="2" customWidth="1"/>
    <col min="14948" max="14953" width="0" style="2" hidden="1" customWidth="1"/>
    <col min="14954" max="14954" width="15.5703125" style="2" customWidth="1"/>
    <col min="14955" max="14955" width="17" style="2" customWidth="1"/>
    <col min="14956" max="15104" width="9.140625" style="2"/>
    <col min="15105" max="15105" width="36.7109375" style="2" customWidth="1"/>
    <col min="15106" max="15201" width="0" style="2" hidden="1" customWidth="1"/>
    <col min="15202" max="15203" width="15.5703125" style="2" customWidth="1"/>
    <col min="15204" max="15209" width="0" style="2" hidden="1" customWidth="1"/>
    <col min="15210" max="15210" width="15.5703125" style="2" customWidth="1"/>
    <col min="15211" max="15211" width="17" style="2" customWidth="1"/>
    <col min="15212" max="15360" width="9.140625" style="2"/>
    <col min="15361" max="15361" width="36.7109375" style="2" customWidth="1"/>
    <col min="15362" max="15457" width="0" style="2" hidden="1" customWidth="1"/>
    <col min="15458" max="15459" width="15.5703125" style="2" customWidth="1"/>
    <col min="15460" max="15465" width="0" style="2" hidden="1" customWidth="1"/>
    <col min="15466" max="15466" width="15.5703125" style="2" customWidth="1"/>
    <col min="15467" max="15467" width="17" style="2" customWidth="1"/>
    <col min="15468" max="15616" width="9.140625" style="2"/>
    <col min="15617" max="15617" width="36.7109375" style="2" customWidth="1"/>
    <col min="15618" max="15713" width="0" style="2" hidden="1" customWidth="1"/>
    <col min="15714" max="15715" width="15.5703125" style="2" customWidth="1"/>
    <col min="15716" max="15721" width="0" style="2" hidden="1" customWidth="1"/>
    <col min="15722" max="15722" width="15.5703125" style="2" customWidth="1"/>
    <col min="15723" max="15723" width="17" style="2" customWidth="1"/>
    <col min="15724" max="15872" width="9.140625" style="2"/>
    <col min="15873" max="15873" width="36.7109375" style="2" customWidth="1"/>
    <col min="15874" max="15969" width="0" style="2" hidden="1" customWidth="1"/>
    <col min="15970" max="15971" width="15.5703125" style="2" customWidth="1"/>
    <col min="15972" max="15977" width="0" style="2" hidden="1" customWidth="1"/>
    <col min="15978" max="15978" width="15.5703125" style="2" customWidth="1"/>
    <col min="15979" max="15979" width="17" style="2" customWidth="1"/>
    <col min="15980" max="16128" width="9.140625" style="2"/>
    <col min="16129" max="16129" width="36.7109375" style="2" customWidth="1"/>
    <col min="16130" max="16225" width="0" style="2" hidden="1" customWidth="1"/>
    <col min="16226" max="16227" width="15.5703125" style="2" customWidth="1"/>
    <col min="16228" max="16233" width="0" style="2" hidden="1" customWidth="1"/>
    <col min="16234" max="16234" width="15.5703125" style="2" customWidth="1"/>
    <col min="16235" max="16235" width="17" style="2" customWidth="1"/>
    <col min="16236" max="16384" width="9.140625" style="2"/>
  </cols>
  <sheetData>
    <row r="1" spans="1:107" ht="15.75" thickBot="1" x14ac:dyDescent="0.3">
      <c r="A1" s="1" t="s">
        <v>0</v>
      </c>
    </row>
    <row r="2" spans="1:107" ht="23.25" customHeight="1" thickBot="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6" t="s">
        <v>2</v>
      </c>
      <c r="AY2" s="7"/>
      <c r="AZ2" s="6" t="s">
        <v>2</v>
      </c>
      <c r="BA2" s="7"/>
      <c r="BB2" s="6" t="s">
        <v>2</v>
      </c>
      <c r="BC2" s="7"/>
      <c r="BD2" s="6" t="s">
        <v>2</v>
      </c>
      <c r="BE2" s="7"/>
      <c r="BF2" s="6" t="s">
        <v>3</v>
      </c>
      <c r="BG2" s="7"/>
      <c r="BH2" s="6" t="s">
        <v>4</v>
      </c>
      <c r="BI2" s="7"/>
      <c r="BJ2" s="6" t="s">
        <v>4</v>
      </c>
      <c r="BK2" s="7"/>
      <c r="BL2" s="6" t="s">
        <v>4</v>
      </c>
      <c r="BM2" s="7"/>
      <c r="BN2" s="6" t="s">
        <v>4</v>
      </c>
      <c r="BO2" s="7"/>
      <c r="BP2" s="6" t="s">
        <v>4</v>
      </c>
      <c r="BQ2" s="7"/>
      <c r="BR2" s="6" t="s">
        <v>4</v>
      </c>
      <c r="BS2" s="7"/>
      <c r="BT2" s="6" t="s">
        <v>4</v>
      </c>
      <c r="BU2" s="7"/>
      <c r="BV2" s="6" t="s">
        <v>2</v>
      </c>
      <c r="BW2" s="7"/>
      <c r="BX2" s="6" t="s">
        <v>2</v>
      </c>
      <c r="BY2" s="7"/>
      <c r="BZ2" s="6" t="s">
        <v>2</v>
      </c>
      <c r="CA2" s="7"/>
      <c r="CB2" s="6" t="s">
        <v>5</v>
      </c>
      <c r="CC2" s="7"/>
      <c r="CD2" s="6"/>
      <c r="CE2" s="7"/>
      <c r="CF2" s="6"/>
      <c r="CG2" s="7"/>
      <c r="CH2" s="6"/>
      <c r="CI2" s="7"/>
      <c r="CJ2" s="6"/>
      <c r="CK2" s="7"/>
      <c r="CL2" s="6"/>
      <c r="CM2" s="7"/>
      <c r="CN2" s="6"/>
      <c r="CO2" s="7"/>
      <c r="CP2" s="6"/>
      <c r="CQ2" s="7"/>
      <c r="CR2" s="6"/>
      <c r="CS2" s="7"/>
      <c r="CT2" s="6"/>
      <c r="CU2" s="7"/>
      <c r="CV2" s="8" t="s">
        <v>6</v>
      </c>
      <c r="CW2" s="9"/>
      <c r="CX2" s="6" t="s">
        <v>6</v>
      </c>
      <c r="CY2" s="7"/>
      <c r="CZ2" s="6"/>
      <c r="DA2" s="7"/>
      <c r="DB2" s="6"/>
      <c r="DC2" s="7"/>
    </row>
    <row r="3" spans="1:107" ht="13.5" thickBot="1" x14ac:dyDescent="0.25">
      <c r="B3" s="10" t="s">
        <v>7</v>
      </c>
      <c r="C3" s="11"/>
      <c r="D3" s="10" t="s">
        <v>8</v>
      </c>
      <c r="E3" s="11"/>
      <c r="F3" s="10" t="s">
        <v>9</v>
      </c>
      <c r="G3" s="11"/>
      <c r="H3" s="10" t="s">
        <v>10</v>
      </c>
      <c r="I3" s="11"/>
      <c r="J3" s="10" t="s">
        <v>11</v>
      </c>
      <c r="K3" s="11"/>
      <c r="L3" s="10" t="s">
        <v>12</v>
      </c>
      <c r="M3" s="11"/>
      <c r="N3" s="10" t="s">
        <v>13</v>
      </c>
      <c r="O3" s="11"/>
      <c r="P3" s="10" t="s">
        <v>14</v>
      </c>
      <c r="Q3" s="11"/>
      <c r="R3" s="10" t="s">
        <v>15</v>
      </c>
      <c r="S3" s="11"/>
      <c r="T3" s="10" t="s">
        <v>16</v>
      </c>
      <c r="U3" s="11"/>
      <c r="V3" s="10" t="s">
        <v>17</v>
      </c>
      <c r="W3" s="11"/>
      <c r="X3" s="10" t="s">
        <v>18</v>
      </c>
      <c r="Y3" s="11"/>
      <c r="Z3" s="12" t="s">
        <v>19</v>
      </c>
      <c r="AA3" s="13"/>
      <c r="AB3" s="10" t="s">
        <v>20</v>
      </c>
      <c r="AC3" s="11"/>
      <c r="AD3" s="10" t="s">
        <v>21</v>
      </c>
      <c r="AE3" s="11"/>
      <c r="AF3" s="10" t="s">
        <v>22</v>
      </c>
      <c r="AG3" s="11"/>
      <c r="AH3" s="10" t="s">
        <v>23</v>
      </c>
      <c r="AI3" s="11"/>
      <c r="AJ3" s="10" t="s">
        <v>24</v>
      </c>
      <c r="AK3" s="11"/>
      <c r="AL3" s="10" t="s">
        <v>25</v>
      </c>
      <c r="AM3" s="11"/>
      <c r="AN3" s="10" t="s">
        <v>26</v>
      </c>
      <c r="AO3" s="11"/>
      <c r="AP3" s="10" t="s">
        <v>27</v>
      </c>
      <c r="AQ3" s="11"/>
      <c r="AR3" s="10" t="s">
        <v>28</v>
      </c>
      <c r="AS3" s="11"/>
      <c r="AT3" s="10" t="s">
        <v>29</v>
      </c>
      <c r="AU3" s="11"/>
      <c r="AV3" s="10" t="s">
        <v>30</v>
      </c>
      <c r="AW3" s="14"/>
      <c r="AX3" s="10" t="s">
        <v>19</v>
      </c>
      <c r="AY3" s="11"/>
      <c r="AZ3" s="10" t="s">
        <v>31</v>
      </c>
      <c r="BA3" s="11"/>
      <c r="BB3" s="10" t="s">
        <v>32</v>
      </c>
      <c r="BC3" s="11"/>
      <c r="BD3" s="10" t="s">
        <v>33</v>
      </c>
      <c r="BE3" s="11"/>
      <c r="BF3" s="10" t="s">
        <v>34</v>
      </c>
      <c r="BG3" s="11"/>
      <c r="BH3" s="10" t="s">
        <v>35</v>
      </c>
      <c r="BI3" s="11"/>
      <c r="BJ3" s="10" t="s">
        <v>36</v>
      </c>
      <c r="BK3" s="11"/>
      <c r="BL3" s="10" t="s">
        <v>37</v>
      </c>
      <c r="BM3" s="11"/>
      <c r="BN3" s="10" t="s">
        <v>38</v>
      </c>
      <c r="BO3" s="11"/>
      <c r="BP3" s="10" t="s">
        <v>39</v>
      </c>
      <c r="BQ3" s="11"/>
      <c r="BR3" s="10" t="s">
        <v>40</v>
      </c>
      <c r="BS3" s="11"/>
      <c r="BT3" s="10" t="s">
        <v>41</v>
      </c>
      <c r="BU3" s="11"/>
      <c r="BV3" s="10" t="s">
        <v>42</v>
      </c>
      <c r="BW3" s="11"/>
      <c r="BX3" s="10" t="s">
        <v>43</v>
      </c>
      <c r="BY3" s="11"/>
      <c r="BZ3" s="10" t="s">
        <v>44</v>
      </c>
      <c r="CA3" s="11"/>
      <c r="CB3" s="10" t="s">
        <v>45</v>
      </c>
      <c r="CC3" s="11"/>
      <c r="CD3" s="10" t="s">
        <v>46</v>
      </c>
      <c r="CE3" s="11"/>
      <c r="CF3" s="10" t="s">
        <v>47</v>
      </c>
      <c r="CG3" s="11"/>
      <c r="CH3" s="10" t="s">
        <v>48</v>
      </c>
      <c r="CI3" s="11"/>
      <c r="CJ3" s="10" t="s">
        <v>49</v>
      </c>
      <c r="CK3" s="11"/>
      <c r="CL3" s="10" t="s">
        <v>50</v>
      </c>
      <c r="CM3" s="11"/>
      <c r="CN3" s="10" t="s">
        <v>51</v>
      </c>
      <c r="CO3" s="11"/>
      <c r="CP3" s="10" t="s">
        <v>52</v>
      </c>
      <c r="CQ3" s="11"/>
      <c r="CR3" s="10" t="s">
        <v>53</v>
      </c>
      <c r="CS3" s="11"/>
      <c r="CT3" s="10" t="s">
        <v>54</v>
      </c>
      <c r="CU3" s="11"/>
      <c r="CV3" s="10" t="s">
        <v>55</v>
      </c>
      <c r="CW3" s="11"/>
      <c r="CX3" s="10" t="s">
        <v>56</v>
      </c>
      <c r="CY3" s="11"/>
      <c r="CZ3" s="10" t="s">
        <v>57</v>
      </c>
      <c r="DA3" s="11"/>
      <c r="DB3" s="10" t="s">
        <v>58</v>
      </c>
      <c r="DC3" s="11"/>
    </row>
    <row r="4" spans="1:107" ht="15" thickBot="1" x14ac:dyDescent="0.25">
      <c r="A4" s="15"/>
      <c r="B4" s="16" t="s">
        <v>59</v>
      </c>
      <c r="C4" s="16" t="s">
        <v>60</v>
      </c>
      <c r="D4" s="16" t="s">
        <v>59</v>
      </c>
      <c r="E4" s="16" t="s">
        <v>60</v>
      </c>
      <c r="F4" s="16" t="s">
        <v>59</v>
      </c>
      <c r="G4" s="16" t="s">
        <v>60</v>
      </c>
      <c r="H4" s="16" t="s">
        <v>59</v>
      </c>
      <c r="I4" s="16" t="s">
        <v>60</v>
      </c>
      <c r="J4" s="16" t="s">
        <v>59</v>
      </c>
      <c r="K4" s="16" t="s">
        <v>60</v>
      </c>
      <c r="L4" s="16" t="s">
        <v>59</v>
      </c>
      <c r="M4" s="16" t="s">
        <v>60</v>
      </c>
      <c r="N4" s="16" t="s">
        <v>59</v>
      </c>
      <c r="O4" s="16" t="s">
        <v>60</v>
      </c>
      <c r="P4" s="16" t="s">
        <v>59</v>
      </c>
      <c r="Q4" s="16" t="s">
        <v>60</v>
      </c>
      <c r="R4" s="16" t="s">
        <v>59</v>
      </c>
      <c r="S4" s="16" t="s">
        <v>60</v>
      </c>
      <c r="T4" s="16" t="s">
        <v>59</v>
      </c>
      <c r="U4" s="16" t="s">
        <v>60</v>
      </c>
      <c r="V4" s="16" t="s">
        <v>59</v>
      </c>
      <c r="W4" s="16" t="s">
        <v>60</v>
      </c>
      <c r="X4" s="16" t="s">
        <v>59</v>
      </c>
      <c r="Y4" s="16" t="s">
        <v>60</v>
      </c>
      <c r="Z4" s="16" t="s">
        <v>59</v>
      </c>
      <c r="AA4" s="16" t="s">
        <v>60</v>
      </c>
      <c r="AB4" s="16" t="s">
        <v>59</v>
      </c>
      <c r="AC4" s="16" t="s">
        <v>60</v>
      </c>
      <c r="AD4" s="16" t="s">
        <v>59</v>
      </c>
      <c r="AE4" s="16" t="s">
        <v>60</v>
      </c>
      <c r="AF4" s="16" t="s">
        <v>59</v>
      </c>
      <c r="AG4" s="16" t="s">
        <v>60</v>
      </c>
      <c r="AH4" s="16" t="s">
        <v>59</v>
      </c>
      <c r="AI4" s="16" t="s">
        <v>60</v>
      </c>
      <c r="AJ4" s="16" t="s">
        <v>59</v>
      </c>
      <c r="AK4" s="16" t="s">
        <v>60</v>
      </c>
      <c r="AL4" s="16" t="s">
        <v>59</v>
      </c>
      <c r="AM4" s="16" t="s">
        <v>60</v>
      </c>
      <c r="AN4" s="16" t="s">
        <v>59</v>
      </c>
      <c r="AO4" s="16" t="s">
        <v>60</v>
      </c>
      <c r="AP4" s="16" t="s">
        <v>59</v>
      </c>
      <c r="AQ4" s="16" t="s">
        <v>60</v>
      </c>
      <c r="AR4" s="16" t="s">
        <v>59</v>
      </c>
      <c r="AS4" s="16" t="s">
        <v>60</v>
      </c>
      <c r="AT4" s="16" t="s">
        <v>59</v>
      </c>
      <c r="AU4" s="16" t="s">
        <v>60</v>
      </c>
      <c r="AV4" s="16" t="s">
        <v>59</v>
      </c>
      <c r="AW4" s="16" t="s">
        <v>60</v>
      </c>
      <c r="AX4" s="16" t="s">
        <v>59</v>
      </c>
      <c r="AY4" s="16" t="s">
        <v>60</v>
      </c>
      <c r="AZ4" s="16" t="s">
        <v>59</v>
      </c>
      <c r="BA4" s="16" t="s">
        <v>60</v>
      </c>
      <c r="BB4" s="16" t="s">
        <v>59</v>
      </c>
      <c r="BC4" s="16" t="s">
        <v>60</v>
      </c>
      <c r="BD4" s="16" t="s">
        <v>59</v>
      </c>
      <c r="BE4" s="16" t="s">
        <v>60</v>
      </c>
      <c r="BF4" s="16" t="s">
        <v>59</v>
      </c>
      <c r="BG4" s="16" t="s">
        <v>60</v>
      </c>
      <c r="BH4" s="16" t="s">
        <v>59</v>
      </c>
      <c r="BI4" s="16" t="s">
        <v>60</v>
      </c>
      <c r="BJ4" s="16" t="s">
        <v>59</v>
      </c>
      <c r="BK4" s="16" t="s">
        <v>60</v>
      </c>
      <c r="BL4" s="16" t="s">
        <v>59</v>
      </c>
      <c r="BM4" s="16" t="s">
        <v>60</v>
      </c>
      <c r="BN4" s="16" t="s">
        <v>59</v>
      </c>
      <c r="BO4" s="16" t="s">
        <v>60</v>
      </c>
      <c r="BP4" s="16" t="s">
        <v>59</v>
      </c>
      <c r="BQ4" s="16" t="s">
        <v>60</v>
      </c>
      <c r="BR4" s="16" t="s">
        <v>59</v>
      </c>
      <c r="BS4" s="16" t="s">
        <v>60</v>
      </c>
      <c r="BT4" s="16" t="s">
        <v>59</v>
      </c>
      <c r="BU4" s="16" t="s">
        <v>60</v>
      </c>
      <c r="BV4" s="16" t="s">
        <v>59</v>
      </c>
      <c r="BW4" s="16" t="s">
        <v>60</v>
      </c>
      <c r="BX4" s="16" t="s">
        <v>59</v>
      </c>
      <c r="BY4" s="16" t="s">
        <v>60</v>
      </c>
      <c r="BZ4" s="16" t="s">
        <v>59</v>
      </c>
      <c r="CA4" s="16" t="s">
        <v>60</v>
      </c>
      <c r="CB4" s="16" t="s">
        <v>59</v>
      </c>
      <c r="CC4" s="16" t="s">
        <v>60</v>
      </c>
      <c r="CD4" s="16" t="s">
        <v>59</v>
      </c>
      <c r="CE4" s="16" t="s">
        <v>60</v>
      </c>
      <c r="CF4" s="16" t="s">
        <v>59</v>
      </c>
      <c r="CG4" s="16" t="s">
        <v>60</v>
      </c>
      <c r="CH4" s="16" t="s">
        <v>59</v>
      </c>
      <c r="CI4" s="16" t="s">
        <v>60</v>
      </c>
      <c r="CJ4" s="16" t="s">
        <v>59</v>
      </c>
      <c r="CK4" s="16" t="s">
        <v>60</v>
      </c>
      <c r="CL4" s="16" t="s">
        <v>59</v>
      </c>
      <c r="CM4" s="16" t="s">
        <v>60</v>
      </c>
      <c r="CN4" s="16" t="s">
        <v>59</v>
      </c>
      <c r="CO4" s="16" t="s">
        <v>60</v>
      </c>
      <c r="CP4" s="16" t="s">
        <v>59</v>
      </c>
      <c r="CQ4" s="16" t="s">
        <v>60</v>
      </c>
      <c r="CR4" s="16" t="s">
        <v>59</v>
      </c>
      <c r="CS4" s="16" t="s">
        <v>60</v>
      </c>
      <c r="CT4" s="16" t="s">
        <v>59</v>
      </c>
      <c r="CU4" s="16" t="s">
        <v>60</v>
      </c>
      <c r="CV4" s="16" t="s">
        <v>59</v>
      </c>
      <c r="CW4" s="16" t="s">
        <v>60</v>
      </c>
      <c r="CX4" s="16" t="s">
        <v>59</v>
      </c>
      <c r="CY4" s="16" t="s">
        <v>60</v>
      </c>
      <c r="CZ4" s="16" t="s">
        <v>59</v>
      </c>
      <c r="DA4" s="16" t="s">
        <v>60</v>
      </c>
      <c r="DB4" s="16" t="s">
        <v>59</v>
      </c>
      <c r="DC4" s="16" t="s">
        <v>60</v>
      </c>
    </row>
    <row r="5" spans="1:107" x14ac:dyDescent="0.2">
      <c r="B5" s="17"/>
      <c r="C5" s="18">
        <f>+B34</f>
        <v>128534216.95</v>
      </c>
      <c r="D5" s="17"/>
      <c r="E5" s="18">
        <f>+D34</f>
        <v>165973190.59999999</v>
      </c>
      <c r="F5" s="17"/>
      <c r="G5" s="18">
        <f>+F34</f>
        <v>154531183.59999999</v>
      </c>
      <c r="H5" s="17"/>
      <c r="I5" s="18">
        <f>+H34</f>
        <v>112617008.42</v>
      </c>
      <c r="J5" s="17"/>
      <c r="K5" s="18">
        <f>+J34</f>
        <v>122165726.01000001</v>
      </c>
      <c r="L5" s="17"/>
      <c r="M5" s="18">
        <f>+L34</f>
        <v>148208939.98000002</v>
      </c>
      <c r="N5" s="17"/>
      <c r="O5" s="18">
        <f>+N34</f>
        <v>137273917.87</v>
      </c>
      <c r="P5" s="17"/>
      <c r="Q5" s="18">
        <f>+P34</f>
        <v>151874562.86000001</v>
      </c>
      <c r="R5" s="17"/>
      <c r="S5" s="18">
        <f>+R34</f>
        <v>142272195.13</v>
      </c>
      <c r="T5" s="17"/>
      <c r="U5" s="18">
        <f>+T34</f>
        <v>146939801.12</v>
      </c>
      <c r="V5" s="17"/>
      <c r="W5" s="18">
        <f>+V34</f>
        <v>136363218.84</v>
      </c>
      <c r="X5" s="17"/>
      <c r="Y5" s="18">
        <f>+X34</f>
        <v>192546942.90000001</v>
      </c>
      <c r="Z5" s="17"/>
      <c r="AA5" s="18">
        <f>+Z34</f>
        <v>182578150</v>
      </c>
      <c r="AB5" s="17"/>
      <c r="AC5" s="18">
        <f>+AB34</f>
        <v>188703967.13999999</v>
      </c>
      <c r="AD5" s="17"/>
      <c r="AE5" s="18">
        <f>+AD34</f>
        <v>201283453.80000001</v>
      </c>
      <c r="AF5" s="17"/>
      <c r="AG5" s="18">
        <f>+AF34</f>
        <v>171103662.61000001</v>
      </c>
      <c r="AH5" s="17"/>
      <c r="AI5" s="18">
        <f>+AH34</f>
        <v>186884177.57999998</v>
      </c>
      <c r="AJ5" s="17"/>
      <c r="AK5" s="18">
        <f>+AJ34</f>
        <v>189500085.52000001</v>
      </c>
      <c r="AL5" s="17"/>
      <c r="AM5" s="18">
        <f>+AL34</f>
        <v>213556369.59</v>
      </c>
      <c r="AN5" s="17"/>
      <c r="AO5" s="18">
        <f>+AN34</f>
        <v>222932092.22</v>
      </c>
      <c r="AP5" s="17"/>
      <c r="AQ5" s="18">
        <f>+AP34</f>
        <v>216269687.43000001</v>
      </c>
      <c r="AR5" s="17"/>
      <c r="AS5" s="18">
        <f>+AR34</f>
        <v>228592137.09999999</v>
      </c>
      <c r="AT5" s="17"/>
      <c r="AU5" s="18">
        <f>+AT34</f>
        <v>225608620.47</v>
      </c>
      <c r="AV5" s="17"/>
      <c r="AW5" s="18">
        <f>+AV34</f>
        <v>224869563.30000001</v>
      </c>
      <c r="AX5" s="17"/>
      <c r="AY5" s="18">
        <f>+AX34</f>
        <v>162779922.74000001</v>
      </c>
      <c r="AZ5" s="17"/>
      <c r="BA5" s="18">
        <f>+AZ34</f>
        <v>207417240.38999999</v>
      </c>
      <c r="BB5" s="17"/>
      <c r="BC5" s="18">
        <f>+BB34</f>
        <v>210117833.31</v>
      </c>
      <c r="BD5" s="17"/>
      <c r="BE5" s="18">
        <f>+BD34</f>
        <v>172036758.50999999</v>
      </c>
      <c r="BF5" s="17"/>
      <c r="BG5" s="18">
        <f>+BF34</f>
        <v>173058710.98000002</v>
      </c>
      <c r="BH5" s="17"/>
      <c r="BI5" s="18">
        <f>+BH34</f>
        <v>154861457.34</v>
      </c>
      <c r="BJ5" s="17"/>
      <c r="BK5" s="18">
        <f>+BJ34</f>
        <v>190072667.86000001</v>
      </c>
      <c r="BL5" s="17"/>
      <c r="BM5" s="18">
        <f>+BL34</f>
        <v>199292719.86000001</v>
      </c>
      <c r="BN5" s="17"/>
      <c r="BO5" s="18">
        <f>+BN34</f>
        <v>192215302.05000001</v>
      </c>
      <c r="BP5" s="17"/>
      <c r="BQ5" s="18">
        <f>+BP34</f>
        <v>221118412.70999998</v>
      </c>
      <c r="BR5" s="17"/>
      <c r="BS5" s="18">
        <f>+BR34</f>
        <v>216651437.13</v>
      </c>
      <c r="BT5" s="17"/>
      <c r="BU5" s="18">
        <f>+BT34</f>
        <v>196817288.91</v>
      </c>
      <c r="BV5" s="17"/>
      <c r="BW5" s="18">
        <f>+BV34</f>
        <v>129961933.28</v>
      </c>
      <c r="BX5" s="17"/>
      <c r="BY5" s="18">
        <f>+BX34</f>
        <v>164044065.19</v>
      </c>
      <c r="BZ5" s="17"/>
      <c r="CA5" s="18">
        <f>+BZ34</f>
        <v>161442849.42000002</v>
      </c>
      <c r="CB5" s="17"/>
      <c r="CC5" s="18">
        <f>+CB34</f>
        <v>126814996.37000036</v>
      </c>
      <c r="CD5" s="17"/>
      <c r="CE5" s="18">
        <f>+CD34</f>
        <v>133555570.91</v>
      </c>
      <c r="CF5" s="17"/>
      <c r="CG5" s="18">
        <f>+CF34</f>
        <v>113015221.32000002</v>
      </c>
      <c r="CH5" s="17"/>
      <c r="CI5" s="18">
        <f>+CH34</f>
        <v>131843095.59999999</v>
      </c>
      <c r="CJ5" s="17"/>
      <c r="CK5" s="18">
        <f>+CJ34</f>
        <v>144305374.17000002</v>
      </c>
      <c r="CL5" s="17"/>
      <c r="CM5" s="18">
        <f>+CL34</f>
        <v>147147219.13999999</v>
      </c>
      <c r="CN5" s="17"/>
      <c r="CO5" s="18">
        <f>+CN34</f>
        <v>129853765.8</v>
      </c>
      <c r="CP5" s="17"/>
      <c r="CQ5" s="18">
        <f>+CP34</f>
        <v>146362809.05000001</v>
      </c>
      <c r="CR5" s="17"/>
      <c r="CS5" s="18">
        <f>+CR34</f>
        <v>141027627.56999999</v>
      </c>
      <c r="CT5" s="17"/>
      <c r="CU5" s="18">
        <f>+CT34</f>
        <v>98497185.760000005</v>
      </c>
      <c r="CV5" s="17"/>
      <c r="CW5" s="18">
        <f>+CV34</f>
        <v>152937039.74000001</v>
      </c>
      <c r="CX5" s="17"/>
      <c r="CY5" s="18">
        <f>+CX34</f>
        <v>144963826.82999998</v>
      </c>
      <c r="CZ5" s="17"/>
      <c r="DA5" s="18">
        <f>+CZ34</f>
        <v>122038631.90000001</v>
      </c>
      <c r="DB5" s="17"/>
      <c r="DC5" s="18">
        <f>+DB34</f>
        <v>135784093.12099999</v>
      </c>
    </row>
    <row r="6" spans="1:107" x14ac:dyDescent="0.2">
      <c r="A6" s="19" t="s">
        <v>61</v>
      </c>
      <c r="B6" s="20">
        <v>24895665</v>
      </c>
      <c r="C6" s="21">
        <f>B6</f>
        <v>24895665</v>
      </c>
      <c r="D6" s="20">
        <f>+'[1]Unutilised grants'!J46</f>
        <v>63026610.329999998</v>
      </c>
      <c r="E6" s="21">
        <f>D6</f>
        <v>63026610.329999998</v>
      </c>
      <c r="F6" s="20">
        <f>+'[1]Unutilised grants'!J57</f>
        <v>63026610.329999998</v>
      </c>
      <c r="G6" s="21">
        <f>F6</f>
        <v>63026610.329999998</v>
      </c>
      <c r="H6" s="20">
        <f>+'[1]Unutilised grants'!J69</f>
        <v>32760572.290000003</v>
      </c>
      <c r="I6" s="21">
        <f>H6</f>
        <v>32760572.290000003</v>
      </c>
      <c r="J6" s="20">
        <f>+'[1]Unutilised grants'!J81</f>
        <v>28025262.450000003</v>
      </c>
      <c r="K6" s="21">
        <f>J6</f>
        <v>28025262.450000003</v>
      </c>
      <c r="L6" s="20">
        <f>+'[1]Unutilised grants'!J93</f>
        <v>40269192.760000013</v>
      </c>
      <c r="M6" s="21">
        <f>L6</f>
        <v>40269192.760000013</v>
      </c>
      <c r="N6" s="20">
        <f>+'[1]Unutilised grants'!J105</f>
        <v>32610687.670000009</v>
      </c>
      <c r="O6" s="21">
        <f>N6</f>
        <v>32610687.670000009</v>
      </c>
      <c r="P6" s="20">
        <f>+'[1]Unutilised grants'!J118</f>
        <v>32610687.670000009</v>
      </c>
      <c r="Q6" s="21">
        <f>P6</f>
        <v>32610687.670000009</v>
      </c>
      <c r="R6" s="20">
        <f>+'[1]Unutilised grants'!J130</f>
        <v>26289840.900000006</v>
      </c>
      <c r="S6" s="21">
        <f>R6</f>
        <v>26289840.900000006</v>
      </c>
      <c r="T6" s="20">
        <f>+'[1]Unutilised grants'!J142</f>
        <v>45777590.350000009</v>
      </c>
      <c r="U6" s="21">
        <f>T6</f>
        <v>45777590.350000009</v>
      </c>
      <c r="V6" s="20">
        <f>+'[1]Unutilised grants'!J154</f>
        <v>41395892.019999996</v>
      </c>
      <c r="W6" s="21">
        <f>V6</f>
        <v>41395892.019999996</v>
      </c>
      <c r="X6" s="20">
        <f>+'[1]Unutilised grants'!J165</f>
        <v>29240643.129999992</v>
      </c>
      <c r="Y6" s="21">
        <f>X6</f>
        <v>29240643.129999992</v>
      </c>
      <c r="Z6" s="20">
        <v>27786953</v>
      </c>
      <c r="AA6" s="21">
        <f>Z6</f>
        <v>27786953</v>
      </c>
      <c r="AB6" s="20">
        <f>+'[1]Unutilised grants'!J188</f>
        <v>47115881.640000001</v>
      </c>
      <c r="AC6" s="21">
        <f>AB6</f>
        <v>47115881.640000001</v>
      </c>
      <c r="AD6" s="20">
        <f>+'[1]Unutilised grants'!J199</f>
        <v>45784828.880000003</v>
      </c>
      <c r="AE6" s="21">
        <f>AD6</f>
        <v>45784828.880000003</v>
      </c>
      <c r="AF6" s="20">
        <f>+'[1]Unutilised grants'!J211</f>
        <v>35809394.840000004</v>
      </c>
      <c r="AG6" s="21">
        <f>AF6</f>
        <v>35809394.840000004</v>
      </c>
      <c r="AH6" s="20">
        <f>+'[1]Unutilised grants'!J223</f>
        <v>25919014.82</v>
      </c>
      <c r="AI6" s="21">
        <f>AH6</f>
        <v>25919014.82</v>
      </c>
      <c r="AJ6" s="20">
        <f>+'[1]Unutilised grants'!J235</f>
        <v>37586171.829999998</v>
      </c>
      <c r="AK6" s="21">
        <f>AJ6</f>
        <v>37586171.829999998</v>
      </c>
      <c r="AL6" s="20">
        <f>+'[1]Unutilised grants'!J247</f>
        <v>56466394.410000004</v>
      </c>
      <c r="AM6" s="21">
        <f>AL6</f>
        <v>56466394.410000004</v>
      </c>
      <c r="AN6" s="20">
        <f>+'[1]Unutilised grants'!J259</f>
        <v>48624943.389999986</v>
      </c>
      <c r="AO6" s="21">
        <f>AN6</f>
        <v>48624943.389999986</v>
      </c>
      <c r="AP6" s="20">
        <f>+'[1]Unutilised grants'!J271</f>
        <v>39659803.029999994</v>
      </c>
      <c r="AQ6" s="21">
        <f>AP6</f>
        <v>39659803.029999994</v>
      </c>
      <c r="AR6" s="20">
        <f>+'[1]Unutilised grants'!J282</f>
        <v>64427544.870000005</v>
      </c>
      <c r="AS6" s="21">
        <f>AR6</f>
        <v>64427544.870000005</v>
      </c>
      <c r="AT6" s="20">
        <f>+'[1]Unutilised grants'!J294</f>
        <v>57949308.950000003</v>
      </c>
      <c r="AU6" s="21">
        <f>AT6</f>
        <v>57949308.950000003</v>
      </c>
      <c r="AV6" s="20">
        <f>+'[1]Unutilised grants'!J306</f>
        <v>50542303.599999994</v>
      </c>
      <c r="AW6" s="21">
        <f>AV6</f>
        <v>50542303.599999994</v>
      </c>
      <c r="AX6" s="20">
        <f>+'[1]Unutilised grants'!J318</f>
        <v>32277275.740000002</v>
      </c>
      <c r="AY6" s="21">
        <f>AX6</f>
        <v>32277275.740000002</v>
      </c>
      <c r="AZ6" s="20">
        <f>'[1]Unutilised grants'!J330</f>
        <v>69989510.210000008</v>
      </c>
      <c r="BA6" s="21">
        <f>AZ6</f>
        <v>69989510.210000008</v>
      </c>
      <c r="BB6" s="20">
        <v>64541465.109999999</v>
      </c>
      <c r="BC6" s="21">
        <f>BB6</f>
        <v>64541465.109999999</v>
      </c>
      <c r="BD6" s="20">
        <f>'[1]Unutilised grants'!J342</f>
        <v>50258306.659999996</v>
      </c>
      <c r="BE6" s="21">
        <f>BD6</f>
        <v>50258306.659999996</v>
      </c>
      <c r="BF6" s="20">
        <f>+'[1]Unutilised grants'!J356</f>
        <v>33752156.319999993</v>
      </c>
      <c r="BG6" s="21">
        <f>BF6</f>
        <v>33752156.319999993</v>
      </c>
      <c r="BH6" s="20">
        <f>+'[1]Unutilised grants'!J356</f>
        <v>33752156.319999993</v>
      </c>
      <c r="BI6" s="21">
        <f>BH6</f>
        <v>33752156.319999993</v>
      </c>
      <c r="BJ6" s="20">
        <f>+'[1]Unutilised grants'!J369</f>
        <v>63062228.799999997</v>
      </c>
      <c r="BK6" s="21">
        <f>BJ6</f>
        <v>63062228.799999997</v>
      </c>
      <c r="BL6" s="20">
        <f>+'[1]Unutilised grants'!J382</f>
        <v>50292045.700000003</v>
      </c>
      <c r="BM6" s="21">
        <f>BL6</f>
        <v>50292045.700000003</v>
      </c>
      <c r="BN6" s="20">
        <f>+'[1]Unutilised grants'!J395</f>
        <v>41432938.330000013</v>
      </c>
      <c r="BO6" s="21">
        <f>BN6</f>
        <v>41432938.330000013</v>
      </c>
      <c r="BP6" s="20">
        <f>+'[1]Unutilised grants'!J407</f>
        <v>90576423.259999976</v>
      </c>
      <c r="BQ6" s="21">
        <f>BP6</f>
        <v>90576423.259999976</v>
      </c>
      <c r="BR6" s="20">
        <f>+'[1]Unutilised grants'!J421</f>
        <v>92304004.569999978</v>
      </c>
      <c r="BS6" s="21">
        <f>BR6</f>
        <v>92304004.569999978</v>
      </c>
      <c r="BT6" s="20">
        <f>'[1]Unutilised grants'!J432</f>
        <v>69572851.709999979</v>
      </c>
      <c r="BU6" s="21">
        <f>BT6</f>
        <v>69572851.709999979</v>
      </c>
      <c r="BV6" s="20">
        <f>+'[1]Unutilised grants'!J443</f>
        <v>52903092.760000005</v>
      </c>
      <c r="BW6" s="21">
        <f>BV6</f>
        <v>52903092.760000005</v>
      </c>
      <c r="BX6" s="20">
        <f>'[1]Unutilised grants'!J453</f>
        <v>99684999.789999992</v>
      </c>
      <c r="BY6" s="21">
        <f>BX6</f>
        <v>99684999.789999992</v>
      </c>
      <c r="BZ6" s="20">
        <f>'[1]Unutilised grants'!J465</f>
        <v>90086925.640000001</v>
      </c>
      <c r="CA6" s="21">
        <f>BZ6</f>
        <v>90086925.640000001</v>
      </c>
      <c r="CB6" s="20">
        <f>+'[1]Unutilised grants'!J478</f>
        <v>66180778.719999999</v>
      </c>
      <c r="CC6" s="21">
        <f>CB6</f>
        <v>66180778.719999999</v>
      </c>
      <c r="CD6" s="20">
        <f>'[1]Unutilised grants'!J490</f>
        <v>61217317.830000006</v>
      </c>
      <c r="CE6" s="21">
        <f>CD6</f>
        <v>61217317.830000006</v>
      </c>
      <c r="CF6" s="20">
        <f>'[1]Unutilised grants'!J503</f>
        <v>45931742.959999993</v>
      </c>
      <c r="CG6" s="21">
        <f>CF6</f>
        <v>45931742.959999993</v>
      </c>
      <c r="CH6" s="20">
        <f>'[1]Unutilised grants'!J515</f>
        <v>61868272.440000005</v>
      </c>
      <c r="CI6" s="21">
        <f>CH6</f>
        <v>61868272.440000005</v>
      </c>
      <c r="CJ6" s="20">
        <f>+'[1]Unutilised grants'!J527</f>
        <v>59288913.420000002</v>
      </c>
      <c r="CK6" s="21">
        <f>CJ6</f>
        <v>59288913.420000002</v>
      </c>
      <c r="CL6" s="20">
        <f>'[1]Unutilised grants'!J539</f>
        <v>49583698.849999994</v>
      </c>
      <c r="CM6" s="21">
        <f>CL6</f>
        <v>49583698.849999994</v>
      </c>
      <c r="CN6" s="20">
        <f>+'[1]Unutilised grants'!J551-3000000</f>
        <v>59182914.789999962</v>
      </c>
      <c r="CO6" s="21">
        <f>CN6</f>
        <v>59182914.789999962</v>
      </c>
      <c r="CP6" s="20">
        <f>'[1]Unutilised grants'!J563</f>
        <v>60785522.729999974</v>
      </c>
      <c r="CQ6" s="21">
        <f>CP6</f>
        <v>60785522.729999974</v>
      </c>
      <c r="CR6" s="20">
        <f>'[1]Unutilised grants'!J575-9081000</f>
        <v>37206131.069999993</v>
      </c>
      <c r="CS6" s="21">
        <f>CR6</f>
        <v>37206131.069999993</v>
      </c>
      <c r="CT6" s="20">
        <f>'[1]Unutilised grants'!J587</f>
        <v>23252343.669999994</v>
      </c>
      <c r="CU6" s="21">
        <f>CT6</f>
        <v>23252343.669999994</v>
      </c>
      <c r="CV6" s="20">
        <f>'[1]Unutilised grants'!J599-39332000</f>
        <v>34764589.640000001</v>
      </c>
      <c r="CW6" s="21">
        <f>CV6</f>
        <v>34764589.640000001</v>
      </c>
      <c r="CX6" s="20">
        <f>'[1]Unutilised grants'!J610</f>
        <v>67090779.620000005</v>
      </c>
      <c r="CY6" s="21">
        <f>CX6</f>
        <v>67090779.620000005</v>
      </c>
      <c r="CZ6" s="20">
        <f>'[1]Unutilised grants'!J622</f>
        <v>55221272.510000005</v>
      </c>
      <c r="DA6" s="21">
        <f>CZ6</f>
        <v>55221272.510000005</v>
      </c>
      <c r="DB6" s="20">
        <f>+'[1]Unutilised grants'!J636</f>
        <v>46595472.410000011</v>
      </c>
      <c r="DC6" s="21">
        <f>DB6</f>
        <v>46595472.410000011</v>
      </c>
    </row>
    <row r="7" spans="1:107" x14ac:dyDescent="0.2">
      <c r="A7" s="19" t="s">
        <v>62</v>
      </c>
      <c r="B7" s="20">
        <f>+'[1]Consumer deposits'!N29</f>
        <v>4224718.32</v>
      </c>
      <c r="C7" s="21">
        <f t="shared" ref="C7:C16" si="0">B7</f>
        <v>4224718.32</v>
      </c>
      <c r="D7" s="20">
        <f>+'[1]Consumer deposits'!C61</f>
        <v>4267184.32</v>
      </c>
      <c r="E7" s="21">
        <f t="shared" ref="E7:E16" si="1">D7</f>
        <v>4267184.32</v>
      </c>
      <c r="F7" s="20">
        <f>+'[1]Consumer deposits'!D61</f>
        <v>4264898.04</v>
      </c>
      <c r="G7" s="21">
        <f t="shared" ref="G7:G16" si="2">F7</f>
        <v>4264898.04</v>
      </c>
      <c r="H7" s="20">
        <f>+'[1]Consumer deposits'!E61</f>
        <v>4285027.49</v>
      </c>
      <c r="I7" s="21">
        <f t="shared" ref="I7:I16" si="3">H7</f>
        <v>4285027.49</v>
      </c>
      <c r="J7" s="20">
        <f>+'[1]Consumer deposits'!F61</f>
        <v>4292224.54</v>
      </c>
      <c r="K7" s="21">
        <f t="shared" ref="K7:K16" si="4">J7</f>
        <v>4292224.54</v>
      </c>
      <c r="L7" s="20">
        <f>+'[1]Consumer deposits'!G61</f>
        <v>4347188.97</v>
      </c>
      <c r="M7" s="21">
        <f t="shared" ref="M7:M16" si="5">L7</f>
        <v>4347188.97</v>
      </c>
      <c r="N7" s="20">
        <f>+'[1]Consumer deposits'!H61</f>
        <v>4363363.9000000004</v>
      </c>
      <c r="O7" s="21">
        <f t="shared" ref="O7:O16" si="6">N7</f>
        <v>4363363.9000000004</v>
      </c>
      <c r="P7" s="20">
        <f>+'[1]Consumer deposits'!I61</f>
        <v>4366202.96</v>
      </c>
      <c r="Q7" s="21">
        <f t="shared" ref="Q7:Q16" si="7">P7</f>
        <v>4366202.96</v>
      </c>
      <c r="R7" s="20">
        <f>+'[1]Consumer deposits'!J61</f>
        <v>4402517.46</v>
      </c>
      <c r="S7" s="21">
        <f t="shared" ref="S7:S16" si="8">R7</f>
        <v>4402517.46</v>
      </c>
      <c r="T7" s="20">
        <f>+'[1]Consumer deposits'!K61</f>
        <v>4439131.66</v>
      </c>
      <c r="U7" s="21">
        <f t="shared" ref="U7:U16" si="9">T7</f>
        <v>4439131.66</v>
      </c>
      <c r="V7" s="20">
        <f>+'[1]Consumer deposits'!L61</f>
        <v>4441481.66</v>
      </c>
      <c r="W7" s="21">
        <f t="shared" ref="W7:W16" si="10">V7</f>
        <v>4441481.66</v>
      </c>
      <c r="X7" s="20">
        <f>+'[1]Consumer deposits'!M61</f>
        <v>4462371.4000000004</v>
      </c>
      <c r="Y7" s="21">
        <f t="shared" ref="Y7:Y16" si="11">X7</f>
        <v>4462371.4000000004</v>
      </c>
      <c r="Z7" s="20">
        <v>3680515</v>
      </c>
      <c r="AA7" s="21">
        <f>Z7</f>
        <v>3680515</v>
      </c>
      <c r="AB7" s="20">
        <f>+'[1]Consumer deposits'!C92</f>
        <v>4590818.6199999992</v>
      </c>
      <c r="AC7" s="21">
        <f>AB7</f>
        <v>4590818.6199999992</v>
      </c>
      <c r="AD7" s="20">
        <f>+'[1]Consumer deposits'!D92</f>
        <v>4624672.6199999992</v>
      </c>
      <c r="AE7" s="21">
        <f>AD7</f>
        <v>4624672.6199999992</v>
      </c>
      <c r="AF7" s="20">
        <f>+'[1]Consumer deposits'!E92</f>
        <v>4656737.7899999991</v>
      </c>
      <c r="AG7" s="21">
        <f>AF7</f>
        <v>4656737.7899999991</v>
      </c>
      <c r="AH7" s="20">
        <f>+'[1]Consumer deposits'!F92</f>
        <v>4704304.7899999991</v>
      </c>
      <c r="AI7" s="21">
        <f>AH7</f>
        <v>4704304.7899999991</v>
      </c>
      <c r="AJ7" s="20">
        <f>+'[1]Consumer deposits'!G92</f>
        <v>4709828.3899999987</v>
      </c>
      <c r="AK7" s="21">
        <f>AJ7</f>
        <v>4709828.3899999987</v>
      </c>
      <c r="AL7" s="20">
        <f>+'[1]Consumer deposits'!H92</f>
        <v>4693717.7899999991</v>
      </c>
      <c r="AM7" s="21">
        <f>AL7</f>
        <v>4693717.7899999991</v>
      </c>
      <c r="AN7" s="20">
        <f>+'[1]Consumer deposits'!I92</f>
        <v>4701041.7899999991</v>
      </c>
      <c r="AO7" s="21">
        <f>AN7</f>
        <v>4701041.7899999991</v>
      </c>
      <c r="AP7" s="20">
        <f>+'[1]Consumer deposits'!J92</f>
        <v>4697220.7899999991</v>
      </c>
      <c r="AQ7" s="21">
        <f>AP7</f>
        <v>4697220.7899999991</v>
      </c>
      <c r="AR7" s="20">
        <f>+'[1]Consumer deposits'!K92</f>
        <v>4727786.7899999991</v>
      </c>
      <c r="AS7" s="21">
        <f>AR7</f>
        <v>4727786.7899999991</v>
      </c>
      <c r="AT7" s="20">
        <f>+'[1]Consumer deposits'!L92</f>
        <v>4789752.7899999991</v>
      </c>
      <c r="AU7" s="21">
        <f>AT7</f>
        <v>4789752.7899999991</v>
      </c>
      <c r="AV7" s="20">
        <f>+'[1]Consumer deposits'!M92</f>
        <v>4789582.7899999991</v>
      </c>
      <c r="AW7" s="21">
        <f>AV7</f>
        <v>4789582.7899999991</v>
      </c>
      <c r="AX7" s="20">
        <f>+'[1]Consumer deposits'!N92</f>
        <v>4176589.4200000004</v>
      </c>
      <c r="AY7" s="21">
        <f>AX7</f>
        <v>4176589.4200000004</v>
      </c>
      <c r="AZ7" s="20">
        <f>'[1]Consumer deposits'!C125</f>
        <v>4212634.87</v>
      </c>
      <c r="BA7" s="21">
        <f>AZ7</f>
        <v>4212634.87</v>
      </c>
      <c r="BB7" s="20">
        <f>+'[1]Consumer deposits'!D125</f>
        <v>4232705</v>
      </c>
      <c r="BC7" s="21">
        <f>BB7</f>
        <v>4232705</v>
      </c>
      <c r="BD7" s="20">
        <f>'[1]Consumer deposits'!E125</f>
        <v>4241177.87</v>
      </c>
      <c r="BE7" s="21">
        <f>BD7</f>
        <v>4241177.87</v>
      </c>
      <c r="BF7" s="20">
        <f>+'[1]Consumer deposits'!F125</f>
        <v>4251331</v>
      </c>
      <c r="BG7" s="21">
        <f>BF7</f>
        <v>4251331</v>
      </c>
      <c r="BH7" s="20">
        <f>+'[1]Consumer deposits'!G125</f>
        <v>4267831</v>
      </c>
      <c r="BI7" s="21">
        <f>BH7</f>
        <v>4267831</v>
      </c>
      <c r="BJ7" s="20">
        <f>+'[1]Consumer deposits'!H125</f>
        <v>4274431</v>
      </c>
      <c r="BK7" s="21">
        <f>BJ7</f>
        <v>4274431</v>
      </c>
      <c r="BL7" s="20">
        <f>+'[1]Consumer deposits'!I125</f>
        <v>4260936</v>
      </c>
      <c r="BM7" s="21">
        <f>BL7</f>
        <v>4260936</v>
      </c>
      <c r="BN7" s="20">
        <f>+'[1]Consumer deposits'!J125</f>
        <v>4267436</v>
      </c>
      <c r="BO7" s="21">
        <f>BN7</f>
        <v>4267436</v>
      </c>
      <c r="BP7" s="20">
        <f>+'[1]Consumer deposits'!K125</f>
        <v>4283436</v>
      </c>
      <c r="BQ7" s="21">
        <f>BP7</f>
        <v>4283436</v>
      </c>
      <c r="BR7" s="20">
        <f>+'[1]Consumer deposits'!L125</f>
        <v>4294436</v>
      </c>
      <c r="BS7" s="21">
        <f>BR7</f>
        <v>4294436</v>
      </c>
      <c r="BT7" s="20">
        <f>'[1]Consumer deposits'!M125</f>
        <v>4301486</v>
      </c>
      <c r="BU7" s="21">
        <f>BT7</f>
        <v>4301486</v>
      </c>
      <c r="BV7" s="20">
        <f>+'[1]Consumer deposits'!N125</f>
        <v>4312486</v>
      </c>
      <c r="BW7" s="21">
        <f>BV7</f>
        <v>4312486</v>
      </c>
      <c r="BX7" s="20">
        <f>'[1]Consumer deposits'!C155</f>
        <v>4322055</v>
      </c>
      <c r="BY7" s="21">
        <f>BX7</f>
        <v>4322055</v>
      </c>
      <c r="BZ7" s="20">
        <f>'[1]Consumer deposits'!D155</f>
        <v>4563585</v>
      </c>
      <c r="CA7" s="21">
        <f>BZ7</f>
        <v>4563585</v>
      </c>
      <c r="CB7" s="20">
        <f>+'[1]Consumer deposits'!E155</f>
        <v>4570685</v>
      </c>
      <c r="CC7" s="21">
        <f>CB7</f>
        <v>4570685</v>
      </c>
      <c r="CD7" s="20">
        <f>+'[1]Consumer deposits'!F155</f>
        <v>4028102.76</v>
      </c>
      <c r="CE7" s="21">
        <f>CD7</f>
        <v>4028102.76</v>
      </c>
      <c r="CF7" s="20">
        <f>'[1]Consumer deposits'!G155</f>
        <v>4630031.84</v>
      </c>
      <c r="CG7" s="21">
        <f>CF7</f>
        <v>4630031.84</v>
      </c>
      <c r="CH7" s="20">
        <f>'[1]Consumer deposits'!H155</f>
        <v>4627795.71</v>
      </c>
      <c r="CI7" s="21">
        <f>CH7</f>
        <v>4627795.71</v>
      </c>
      <c r="CJ7" s="20">
        <f>'[1]Consumer deposits'!I155</f>
        <v>4644998.71</v>
      </c>
      <c r="CK7" s="21">
        <f>CJ7</f>
        <v>4644998.71</v>
      </c>
      <c r="CL7" s="20">
        <f>'[1]Consumer deposits'!J155</f>
        <v>4460117.2699999996</v>
      </c>
      <c r="CM7" s="21">
        <f>CL7</f>
        <v>4460117.2699999996</v>
      </c>
      <c r="CN7" s="20">
        <f>'[1]Consumer deposits'!K155</f>
        <v>4429062.8499999996</v>
      </c>
      <c r="CO7" s="21">
        <f>CN7</f>
        <v>4429062.8499999996</v>
      </c>
      <c r="CP7" s="20">
        <f>'[1]Consumer deposits'!L155</f>
        <v>4429933.2699999996</v>
      </c>
      <c r="CQ7" s="21">
        <f>CP7</f>
        <v>4429933.2699999996</v>
      </c>
      <c r="CR7" s="20">
        <f>'[1]Consumer deposits'!M155</f>
        <v>4703916.1399999997</v>
      </c>
      <c r="CS7" s="21">
        <f>CR7</f>
        <v>4703916.1399999997</v>
      </c>
      <c r="CT7" s="20">
        <f>'[1]Consumer deposits'!N155</f>
        <v>4638892.84</v>
      </c>
      <c r="CU7" s="21">
        <f>CT7</f>
        <v>4638892.84</v>
      </c>
      <c r="CV7" s="20">
        <f>'[1]Consumer deposits'!C190</f>
        <v>4729108</v>
      </c>
      <c r="CW7" s="21">
        <f>CV7</f>
        <v>4729108</v>
      </c>
      <c r="CX7" s="20">
        <f>'[1]Consumer deposits'!D190</f>
        <v>4738688</v>
      </c>
      <c r="CY7" s="21">
        <f>CX7</f>
        <v>4738688</v>
      </c>
      <c r="CZ7" s="20">
        <f>'[1]Consumer deposits'!E190</f>
        <v>4751095.0900000008</v>
      </c>
      <c r="DA7" s="21">
        <f>CZ7</f>
        <v>4751095.0900000008</v>
      </c>
      <c r="DB7" s="20">
        <f>+'[1]Consumer deposits'!F190</f>
        <v>4769640.1100000003</v>
      </c>
      <c r="DC7" s="21">
        <f>DB7</f>
        <v>4769640.1100000003</v>
      </c>
    </row>
    <row r="8" spans="1:107" x14ac:dyDescent="0.2">
      <c r="A8" s="19" t="s">
        <v>63</v>
      </c>
      <c r="B8" s="22">
        <f>+'[1]EFF Summary Nov 2012 till'!FP6+'[1]EFF Summary Nov 2012 till'!FP7</f>
        <v>16777335.370000016</v>
      </c>
      <c r="C8" s="21">
        <f t="shared" si="0"/>
        <v>16777335.370000016</v>
      </c>
      <c r="D8" s="22">
        <f>+'[1]EFF Summary Nov 2012 till'!FU15</f>
        <v>14172945.160000015</v>
      </c>
      <c r="E8" s="21">
        <f t="shared" si="1"/>
        <v>14172945.160000015</v>
      </c>
      <c r="F8" s="22">
        <f>+'[1]EFF Summary Nov 2012 till'!FZ15</f>
        <v>11753361.770000014</v>
      </c>
      <c r="G8" s="21">
        <f t="shared" si="2"/>
        <v>11753361.770000014</v>
      </c>
      <c r="H8" s="22">
        <f>+'[1]EFF Summary Nov 2012 till'!GE15</f>
        <v>9859421.3100000136</v>
      </c>
      <c r="I8" s="21">
        <f t="shared" si="3"/>
        <v>9859421.3100000136</v>
      </c>
      <c r="J8" s="22">
        <f>+'[1]EFF Summary Nov 2012 till'!GJ15</f>
        <v>6956400.040000014</v>
      </c>
      <c r="K8" s="21">
        <f t="shared" si="4"/>
        <v>6956400.040000014</v>
      </c>
      <c r="L8" s="22">
        <f>+'[1]EFF Summary Nov 2012 till'!GO15</f>
        <v>5500096.9000000143</v>
      </c>
      <c r="M8" s="21">
        <f t="shared" si="5"/>
        <v>5500096.9000000143</v>
      </c>
      <c r="N8" s="22">
        <f>+'[1]EFF Summary Nov 2012 till'!GT15</f>
        <v>4874887.3600000143</v>
      </c>
      <c r="O8" s="21">
        <f t="shared" si="6"/>
        <v>4874887.3600000143</v>
      </c>
      <c r="P8" s="22">
        <f>+'[1]EFF Summary Nov 2012 till'!GY15</f>
        <v>4407684.7000000142</v>
      </c>
      <c r="Q8" s="21">
        <f t="shared" si="7"/>
        <v>4407684.7000000142</v>
      </c>
      <c r="R8" s="22">
        <f>+'[1]EFF Summary Nov 2012 till'!HD15</f>
        <v>4766499.1600000141</v>
      </c>
      <c r="S8" s="21">
        <f t="shared" si="8"/>
        <v>4766499.1600000141</v>
      </c>
      <c r="T8" s="22">
        <f>+'[1]EFF Summary Nov 2012 till'!HI15</f>
        <v>2176410.9500000142</v>
      </c>
      <c r="U8" s="21">
        <f t="shared" si="9"/>
        <v>2176410.9500000142</v>
      </c>
      <c r="V8" s="22">
        <f>+'[1]EFF Summary Nov 2012 till'!HN15</f>
        <v>-1251489.9499999858</v>
      </c>
      <c r="W8" s="21">
        <f t="shared" si="10"/>
        <v>-1251489.9499999858</v>
      </c>
      <c r="X8" s="22">
        <v>21923602</v>
      </c>
      <c r="Y8" s="21">
        <f>X8</f>
        <v>21923602</v>
      </c>
      <c r="Z8" s="22">
        <v>22628117</v>
      </c>
      <c r="AA8" s="21">
        <v>22628117</v>
      </c>
      <c r="AB8" s="22">
        <v>21923602</v>
      </c>
      <c r="AC8" s="21">
        <f>AB8</f>
        <v>21923602</v>
      </c>
      <c r="AD8" s="22">
        <v>21923602</v>
      </c>
      <c r="AE8" s="21">
        <f>AD8</f>
        <v>21923602</v>
      </c>
      <c r="AF8" s="22">
        <v>21923602</v>
      </c>
      <c r="AG8" s="21">
        <f>AF8</f>
        <v>21923602</v>
      </c>
      <c r="AH8" s="22">
        <v>16621163</v>
      </c>
      <c r="AI8" s="21">
        <f>AH8</f>
        <v>16621163</v>
      </c>
      <c r="AJ8" s="22">
        <v>946806</v>
      </c>
      <c r="AK8" s="21">
        <f>AJ8</f>
        <v>946806</v>
      </c>
      <c r="AL8" s="22">
        <v>946806</v>
      </c>
      <c r="AM8" s="21">
        <f>AL8</f>
        <v>946806</v>
      </c>
      <c r="AN8" s="22">
        <v>16438108</v>
      </c>
      <c r="AO8" s="21">
        <f>AN8</f>
        <v>16438108</v>
      </c>
      <c r="AP8" s="22">
        <v>16438108</v>
      </c>
      <c r="AQ8" s="21">
        <f>AP8</f>
        <v>16438108</v>
      </c>
      <c r="AR8" s="22">
        <v>17199997</v>
      </c>
      <c r="AS8" s="21">
        <f>AR8</f>
        <v>17199997</v>
      </c>
      <c r="AT8" s="22">
        <v>17199997</v>
      </c>
      <c r="AU8" s="21">
        <f>AT8</f>
        <v>17199997</v>
      </c>
      <c r="AV8" s="22">
        <v>17199997</v>
      </c>
      <c r="AW8" s="21">
        <f>AV8</f>
        <v>17199997</v>
      </c>
      <c r="AX8" s="22">
        <v>17199997</v>
      </c>
      <c r="AY8" s="21">
        <f>AX8</f>
        <v>17199997</v>
      </c>
      <c r="AZ8" s="22">
        <v>17199997</v>
      </c>
      <c r="BA8" s="21">
        <f>AZ8</f>
        <v>17199997</v>
      </c>
      <c r="BB8" s="22">
        <v>17199997</v>
      </c>
      <c r="BC8" s="21">
        <f>BB8</f>
        <v>17199997</v>
      </c>
      <c r="BD8" s="22">
        <v>13381507</v>
      </c>
      <c r="BE8" s="21">
        <f>BD8</f>
        <v>13381507</v>
      </c>
      <c r="BF8" s="22">
        <v>13381507</v>
      </c>
      <c r="BG8" s="21">
        <f>BF8</f>
        <v>13381507</v>
      </c>
      <c r="BH8" s="22">
        <v>13381507</v>
      </c>
      <c r="BI8" s="21">
        <f>BH8</f>
        <v>13381507</v>
      </c>
      <c r="BJ8" s="22">
        <v>13381507</v>
      </c>
      <c r="BK8" s="21">
        <f>BJ8</f>
        <v>13381507</v>
      </c>
      <c r="BL8" s="22">
        <v>13381507</v>
      </c>
      <c r="BM8" s="21">
        <f>BL8</f>
        <v>13381507</v>
      </c>
      <c r="BN8" s="22">
        <v>13381507</v>
      </c>
      <c r="BO8" s="21">
        <f>BN8</f>
        <v>13381507</v>
      </c>
      <c r="BP8" s="22">
        <v>9427059</v>
      </c>
      <c r="BQ8" s="21">
        <f>BP8</f>
        <v>9427059</v>
      </c>
      <c r="BR8" s="22">
        <v>9427059</v>
      </c>
      <c r="BS8" s="21">
        <f>BR8</f>
        <v>9427059</v>
      </c>
      <c r="BT8" s="22">
        <v>9427059</v>
      </c>
      <c r="BU8" s="21">
        <f>BT8</f>
        <v>9427059</v>
      </c>
      <c r="BV8" s="22">
        <f>BW8</f>
        <v>6442210.3200000273</v>
      </c>
      <c r="BW8" s="21">
        <f>'[1]Eff from Nov 2016'!CX15</f>
        <v>6442210.3200000273</v>
      </c>
      <c r="BX8" s="22">
        <f>'[1]Eff from Nov 2016'!DC15</f>
        <v>6442210.3200000273</v>
      </c>
      <c r="BY8" s="21">
        <f>BX8</f>
        <v>6442210.3200000273</v>
      </c>
      <c r="BZ8" s="22">
        <f>'[1]Eff from Nov 2016'!DH15</f>
        <v>6442210.3200000273</v>
      </c>
      <c r="CA8" s="21">
        <f>BZ8</f>
        <v>6442210.3200000273</v>
      </c>
      <c r="CB8" s="22">
        <f>+'[1]Eff from Nov 2016'!DM15</f>
        <v>6442210.3200000273</v>
      </c>
      <c r="CC8" s="21">
        <f>CB8</f>
        <v>6442210.3200000273</v>
      </c>
      <c r="CD8" s="22">
        <v>6442210</v>
      </c>
      <c r="CE8" s="21">
        <f>CD8</f>
        <v>6442210</v>
      </c>
      <c r="CF8" s="22">
        <f>'[1]Eff from Nov 2016'!DW15</f>
        <v>6066185.3200000273</v>
      </c>
      <c r="CG8" s="21">
        <f>CF8</f>
        <v>6066185.3200000273</v>
      </c>
      <c r="CH8" s="22">
        <f>'[1]Eff from Nov 2016'!EB15</f>
        <v>5915774.3200000273</v>
      </c>
      <c r="CI8" s="21">
        <f>CH8</f>
        <v>5915774.3200000273</v>
      </c>
      <c r="CJ8" s="22">
        <f>'[1]Eff from Nov 2016'!EG15</f>
        <v>5915774.3200000273</v>
      </c>
      <c r="CK8" s="21">
        <f>CJ8</f>
        <v>5915774.3200000273</v>
      </c>
      <c r="CL8" s="22">
        <f>'[1]Eff from Nov 2016'!EL6</f>
        <v>4800598.3200000273</v>
      </c>
      <c r="CM8" s="21">
        <f>CL8</f>
        <v>4800598.3200000273</v>
      </c>
      <c r="CN8" s="22">
        <f>'[1]Eff from Nov 2016'!EQ6</f>
        <v>1424267.3200000273</v>
      </c>
      <c r="CO8" s="21">
        <f>CN8</f>
        <v>1424267.3200000273</v>
      </c>
      <c r="CP8" s="22">
        <f>'[1]Eff from Nov 2016'!EV6</f>
        <v>1237442.3200000273</v>
      </c>
      <c r="CQ8" s="21">
        <f>CP8</f>
        <v>1237442.3200000273</v>
      </c>
      <c r="CR8" s="22">
        <f>+'[1]Eff from Nov 2016'!FA15</f>
        <v>1219235.3200000273</v>
      </c>
      <c r="CS8" s="21">
        <f>CR8</f>
        <v>1219235.3200000273</v>
      </c>
      <c r="CT8" s="22">
        <f>'[1]Eff from Nov 2016'!FF15</f>
        <v>1020001.0000000272</v>
      </c>
      <c r="CU8" s="21">
        <f>CT8</f>
        <v>1020001.0000000272</v>
      </c>
      <c r="CV8" s="22">
        <f>'[1]Eff from Nov 2016'!FK15</f>
        <v>261793.00000002724</v>
      </c>
      <c r="CW8" s="21">
        <f>CV8</f>
        <v>261793.00000002724</v>
      </c>
      <c r="CX8" s="22">
        <f>'[1]Eff from Nov 2016'!FP15</f>
        <v>261793.00000002724</v>
      </c>
      <c r="CY8" s="21">
        <f>CX8</f>
        <v>261793.00000002724</v>
      </c>
      <c r="CZ8" s="22">
        <f>'[1]Eff from Nov 2016'!FU15</f>
        <v>261793.00000002724</v>
      </c>
      <c r="DA8" s="21">
        <f>CZ8</f>
        <v>261793.00000002724</v>
      </c>
      <c r="DB8" s="22">
        <f>'[1]Eff from Nov 2016'!FU15</f>
        <v>261793.00000002724</v>
      </c>
      <c r="DC8" s="21">
        <f>DB8</f>
        <v>261793.00000002724</v>
      </c>
    </row>
    <row r="9" spans="1:107" x14ac:dyDescent="0.2">
      <c r="A9" s="19" t="s">
        <v>64</v>
      </c>
      <c r="B9" s="22"/>
      <c r="C9" s="21"/>
      <c r="D9" s="22"/>
      <c r="E9" s="21"/>
      <c r="F9" s="22"/>
      <c r="G9" s="21"/>
      <c r="H9" s="22"/>
      <c r="I9" s="21"/>
      <c r="J9" s="22"/>
      <c r="K9" s="21"/>
      <c r="L9" s="22"/>
      <c r="M9" s="21"/>
      <c r="N9" s="22"/>
      <c r="O9" s="21"/>
      <c r="P9" s="22"/>
      <c r="Q9" s="21"/>
      <c r="R9" s="22"/>
      <c r="S9" s="21"/>
      <c r="T9" s="22"/>
      <c r="U9" s="21"/>
      <c r="V9" s="22"/>
      <c r="W9" s="21"/>
      <c r="X9" s="22"/>
      <c r="Y9" s="21">
        <v>35108732.640000001</v>
      </c>
      <c r="Z9" s="22"/>
      <c r="AA9" s="21">
        <v>30852363.142999999</v>
      </c>
      <c r="AB9" s="22"/>
      <c r="AC9" s="21">
        <v>30393225.190000001</v>
      </c>
      <c r="AD9" s="22"/>
      <c r="AE9" s="21">
        <v>27969570.579999998</v>
      </c>
      <c r="AF9" s="22"/>
      <c r="AG9" s="21">
        <v>27141757.859999999</v>
      </c>
      <c r="AH9" s="22"/>
      <c r="AI9" s="21">
        <v>31261580.329999998</v>
      </c>
      <c r="AJ9" s="22"/>
      <c r="AK9" s="21">
        <v>45666749.159999996</v>
      </c>
      <c r="AL9" s="22"/>
      <c r="AM9" s="21">
        <v>45666749.159999996</v>
      </c>
      <c r="AN9" s="22"/>
      <c r="AO9" s="21">
        <v>29479737</v>
      </c>
      <c r="AP9" s="22"/>
      <c r="AQ9" s="21">
        <v>29077968.949999999</v>
      </c>
      <c r="AR9" s="22"/>
      <c r="AS9" s="21">
        <v>28087609.400000028</v>
      </c>
      <c r="AT9" s="22"/>
      <c r="AU9" s="21">
        <v>25269088.559999999</v>
      </c>
      <c r="AV9" s="22"/>
      <c r="AW9" s="21">
        <v>22768165.960000001</v>
      </c>
      <c r="AX9" s="22"/>
      <c r="AY9" s="21">
        <v>10772770.470000029</v>
      </c>
      <c r="AZ9" s="22"/>
      <c r="BA9" s="21">
        <v>9809186.0800000001</v>
      </c>
      <c r="BB9" s="22"/>
      <c r="BC9" s="21">
        <v>9387139.9000000004</v>
      </c>
      <c r="BD9" s="22"/>
      <c r="BE9" s="21">
        <v>11868157.17</v>
      </c>
      <c r="BF9" s="22"/>
      <c r="BG9" s="21">
        <v>11788297.17</v>
      </c>
      <c r="BH9" s="22"/>
      <c r="BI9" s="21">
        <v>9993780.9299999997</v>
      </c>
      <c r="BJ9" s="22"/>
      <c r="BK9" s="21">
        <v>4884802.38</v>
      </c>
      <c r="BL9" s="22"/>
      <c r="BM9" s="21">
        <v>3092348.55</v>
      </c>
      <c r="BN9" s="22"/>
      <c r="BO9" s="21">
        <v>2737074.82</v>
      </c>
      <c r="BP9" s="22"/>
      <c r="BQ9" s="21">
        <v>6598809.1600000001</v>
      </c>
      <c r="BR9" s="22"/>
      <c r="BS9" s="21">
        <v>6598809.1600000001</v>
      </c>
      <c r="BT9" s="22"/>
      <c r="BU9" s="21">
        <v>4969152</v>
      </c>
      <c r="BV9" s="22"/>
      <c r="BW9" s="21">
        <v>0</v>
      </c>
      <c r="BX9" s="22"/>
      <c r="BY9" s="21">
        <v>0</v>
      </c>
      <c r="BZ9" s="22"/>
      <c r="CA9" s="21">
        <v>0</v>
      </c>
      <c r="CB9" s="22"/>
      <c r="CC9" s="21">
        <v>0</v>
      </c>
      <c r="CD9" s="22">
        <v>0</v>
      </c>
      <c r="CE9" s="21">
        <v>0</v>
      </c>
      <c r="CF9" s="22">
        <v>0</v>
      </c>
      <c r="CG9" s="21">
        <v>0</v>
      </c>
      <c r="CH9" s="22">
        <v>0</v>
      </c>
      <c r="CI9" s="21">
        <v>0</v>
      </c>
      <c r="CJ9" s="22">
        <v>0</v>
      </c>
      <c r="CK9" s="21">
        <v>0</v>
      </c>
      <c r="CL9" s="22">
        <v>0</v>
      </c>
      <c r="CM9" s="21">
        <v>0</v>
      </c>
      <c r="CN9" s="22">
        <v>0</v>
      </c>
      <c r="CO9" s="21">
        <v>0</v>
      </c>
      <c r="CP9" s="22">
        <v>0</v>
      </c>
      <c r="CQ9" s="21">
        <v>0</v>
      </c>
      <c r="CR9" s="22">
        <v>0</v>
      </c>
      <c r="CS9" s="21">
        <v>0</v>
      </c>
      <c r="CT9" s="22">
        <v>0</v>
      </c>
      <c r="CU9" s="21">
        <v>0</v>
      </c>
      <c r="CV9" s="22">
        <v>0</v>
      </c>
      <c r="CW9" s="21">
        <v>0</v>
      </c>
      <c r="CX9" s="22"/>
      <c r="CY9" s="21">
        <v>0</v>
      </c>
      <c r="CZ9" s="22"/>
      <c r="DA9" s="21">
        <v>0</v>
      </c>
      <c r="DB9" s="22"/>
      <c r="DC9" s="21">
        <v>0</v>
      </c>
    </row>
    <row r="10" spans="1:107" x14ac:dyDescent="0.2">
      <c r="A10" s="19" t="s">
        <v>65</v>
      </c>
      <c r="B10" s="20">
        <v>14500002</v>
      </c>
      <c r="C10" s="21">
        <f t="shared" si="0"/>
        <v>14500002</v>
      </c>
      <c r="D10" s="20">
        <v>14500002</v>
      </c>
      <c r="E10" s="21">
        <f t="shared" si="1"/>
        <v>14500002</v>
      </c>
      <c r="F10" s="20">
        <v>14500002</v>
      </c>
      <c r="G10" s="21">
        <f t="shared" si="2"/>
        <v>14500002</v>
      </c>
      <c r="H10" s="20">
        <v>2416700</v>
      </c>
      <c r="I10" s="21">
        <f t="shared" si="3"/>
        <v>2416700</v>
      </c>
      <c r="J10" s="20">
        <f>2416700*2</f>
        <v>4833400</v>
      </c>
      <c r="K10" s="21">
        <f t="shared" si="4"/>
        <v>4833400</v>
      </c>
      <c r="L10" s="20">
        <f>2416700*3</f>
        <v>7250100</v>
      </c>
      <c r="M10" s="21">
        <f t="shared" si="5"/>
        <v>7250100</v>
      </c>
      <c r="N10" s="20">
        <v>9666800</v>
      </c>
      <c r="O10" s="21">
        <f t="shared" si="6"/>
        <v>9666800</v>
      </c>
      <c r="P10" s="20">
        <v>12083500</v>
      </c>
      <c r="Q10" s="21">
        <f t="shared" si="7"/>
        <v>12083500</v>
      </c>
      <c r="R10" s="20">
        <v>14500000</v>
      </c>
      <c r="S10" s="21">
        <f t="shared" si="8"/>
        <v>14500000</v>
      </c>
      <c r="T10" s="20">
        <v>2416700</v>
      </c>
      <c r="U10" s="21">
        <f t="shared" si="9"/>
        <v>2416700</v>
      </c>
      <c r="V10" s="20">
        <v>4833400</v>
      </c>
      <c r="W10" s="21">
        <f t="shared" si="10"/>
        <v>4833400</v>
      </c>
      <c r="X10" s="20">
        <v>7250100</v>
      </c>
      <c r="Y10" s="21">
        <f>X10</f>
        <v>7250100</v>
      </c>
      <c r="Z10" s="20">
        <v>9666667</v>
      </c>
      <c r="AA10" s="21">
        <f t="shared" ref="AA10:AC16" si="12">Z10</f>
        <v>9666667</v>
      </c>
      <c r="AB10" s="20">
        <v>12083500</v>
      </c>
      <c r="AC10" s="21">
        <f t="shared" si="12"/>
        <v>12083500</v>
      </c>
      <c r="AD10" s="20">
        <v>14500000</v>
      </c>
      <c r="AE10" s="21">
        <f t="shared" ref="AE10:AE16" si="13">AD10</f>
        <v>14500000</v>
      </c>
      <c r="AF10" s="20">
        <v>2416666.67</v>
      </c>
      <c r="AG10" s="21">
        <f t="shared" ref="AG10:AG16" si="14">AF10</f>
        <v>2416666.67</v>
      </c>
      <c r="AH10" s="20">
        <v>4833334</v>
      </c>
      <c r="AI10" s="21">
        <f t="shared" ref="AI10:AI16" si="15">AH10</f>
        <v>4833334</v>
      </c>
      <c r="AJ10" s="20">
        <v>7250100</v>
      </c>
      <c r="AK10" s="21">
        <f t="shared" ref="AK10:AK16" si="16">AJ10</f>
        <v>7250100</v>
      </c>
      <c r="AL10" s="20">
        <v>9666800</v>
      </c>
      <c r="AM10" s="21">
        <f t="shared" ref="AM10:AM16" si="17">AL10</f>
        <v>9666800</v>
      </c>
      <c r="AN10" s="20">
        <v>12083500</v>
      </c>
      <c r="AO10" s="21">
        <f t="shared" ref="AO10:AO16" si="18">AN10</f>
        <v>12083500</v>
      </c>
      <c r="AP10" s="20">
        <v>14500000</v>
      </c>
      <c r="AQ10" s="21">
        <f t="shared" ref="AQ10:AQ16" si="19">AP10</f>
        <v>14500000</v>
      </c>
      <c r="AR10" s="20">
        <v>2416700</v>
      </c>
      <c r="AS10" s="21">
        <f t="shared" ref="AS10:AS16" si="20">AR10</f>
        <v>2416700</v>
      </c>
      <c r="AT10" s="20">
        <v>4833400</v>
      </c>
      <c r="AU10" s="21">
        <f t="shared" ref="AU10:AU16" si="21">AT10</f>
        <v>4833400</v>
      </c>
      <c r="AV10" s="20">
        <v>7250100</v>
      </c>
      <c r="AW10" s="21">
        <f t="shared" ref="AW10:AW16" si="22">AV10</f>
        <v>7250100</v>
      </c>
      <c r="AX10" s="20">
        <v>9666800</v>
      </c>
      <c r="AY10" s="21">
        <f t="shared" ref="AY10:AY16" si="23">AX10</f>
        <v>9666800</v>
      </c>
      <c r="AZ10" s="20">
        <v>12083500</v>
      </c>
      <c r="BA10" s="21">
        <f t="shared" ref="BA10:BA16" si="24">AZ10</f>
        <v>12083500</v>
      </c>
      <c r="BB10" s="20">
        <v>14500200</v>
      </c>
      <c r="BC10" s="21">
        <f t="shared" ref="BC10:BC16" si="25">BB10</f>
        <v>14500200</v>
      </c>
      <c r="BD10" s="20">
        <v>2416700</v>
      </c>
      <c r="BE10" s="21">
        <f t="shared" ref="BE10:BE16" si="26">BD10</f>
        <v>2416700</v>
      </c>
      <c r="BF10" s="20">
        <f>2416700+2416700</f>
        <v>4833400</v>
      </c>
      <c r="BG10" s="21">
        <f t="shared" ref="BG10:BG16" si="27">BF10</f>
        <v>4833400</v>
      </c>
      <c r="BH10" s="20">
        <f>2416700+2416700+2416700</f>
        <v>7250100</v>
      </c>
      <c r="BI10" s="21">
        <f t="shared" ref="BI10:BI16" si="28">BH10</f>
        <v>7250100</v>
      </c>
      <c r="BJ10" s="20">
        <v>9666800</v>
      </c>
      <c r="BK10" s="21">
        <f t="shared" ref="BK10:BK16" si="29">BJ10</f>
        <v>9666800</v>
      </c>
      <c r="BL10" s="20">
        <v>12083500</v>
      </c>
      <c r="BM10" s="21">
        <f t="shared" ref="BM10:BM16" si="30">BL10</f>
        <v>12083500</v>
      </c>
      <c r="BN10" s="20">
        <v>14500000</v>
      </c>
      <c r="BO10" s="21">
        <f t="shared" ref="BO10:BO16" si="31">BN10</f>
        <v>14500000</v>
      </c>
      <c r="BP10" s="20">
        <v>2416700</v>
      </c>
      <c r="BQ10" s="21">
        <f t="shared" ref="BQ10:BQ16" si="32">BP10</f>
        <v>2416700</v>
      </c>
      <c r="BR10" s="20">
        <f>2416700*2</f>
        <v>4833400</v>
      </c>
      <c r="BS10" s="21">
        <f t="shared" ref="BS10:BS16" si="33">BR10</f>
        <v>4833400</v>
      </c>
      <c r="BT10" s="20">
        <f>2416700*3</f>
        <v>7250100</v>
      </c>
      <c r="BU10" s="21">
        <f t="shared" ref="BU10:BU16" si="34">BT10</f>
        <v>7250100</v>
      </c>
      <c r="BV10" s="20">
        <f>2416700*4</f>
        <v>9666800</v>
      </c>
      <c r="BW10" s="21">
        <f t="shared" ref="BW10:BW16" si="35">BV10</f>
        <v>9666800</v>
      </c>
      <c r="BX10" s="20">
        <f>2106455.09*5</f>
        <v>10532275.449999999</v>
      </c>
      <c r="BY10" s="21">
        <f t="shared" ref="BY10:BY16" si="36">BX10</f>
        <v>10532275.449999999</v>
      </c>
      <c r="BZ10" s="20">
        <v>12638730</v>
      </c>
      <c r="CA10" s="21">
        <f t="shared" ref="CA10:CA16" si="37">BZ10</f>
        <v>12638730</v>
      </c>
      <c r="CB10" s="20">
        <v>2106455</v>
      </c>
      <c r="CC10" s="21">
        <f t="shared" ref="CC10:CC16" si="38">CB10</f>
        <v>2106455</v>
      </c>
      <c r="CD10" s="20">
        <v>2106455</v>
      </c>
      <c r="CE10" s="21">
        <f t="shared" ref="CE10:CE16" si="39">CD10</f>
        <v>2106455</v>
      </c>
      <c r="CF10" s="20">
        <v>4212910</v>
      </c>
      <c r="CG10" s="21">
        <f t="shared" ref="CG10:CG16" si="40">CF10</f>
        <v>4212910</v>
      </c>
      <c r="CH10" s="20">
        <v>6319365</v>
      </c>
      <c r="CI10" s="21">
        <f t="shared" ref="CI10:CI16" si="41">CH10</f>
        <v>6319365</v>
      </c>
      <c r="CJ10" s="20">
        <v>8425820</v>
      </c>
      <c r="CK10" s="21">
        <f t="shared" ref="CK10:CK16" si="42">CJ10</f>
        <v>8425820</v>
      </c>
      <c r="CL10" s="20">
        <v>12638730</v>
      </c>
      <c r="CM10" s="21">
        <f t="shared" ref="CM10:CM16" si="43">CL10</f>
        <v>12638730</v>
      </c>
      <c r="CN10" s="20">
        <v>2200500</v>
      </c>
      <c r="CO10" s="21">
        <f t="shared" ref="CO10:CO16" si="44">CN10</f>
        <v>2200500</v>
      </c>
      <c r="CP10" s="20">
        <v>4401000</v>
      </c>
      <c r="CQ10" s="21">
        <f t="shared" ref="CQ10:CQ16" si="45">CP10</f>
        <v>4401000</v>
      </c>
      <c r="CR10" s="20">
        <v>6319365</v>
      </c>
      <c r="CS10" s="21">
        <f t="shared" ref="CS10:CS16" si="46">CR10</f>
        <v>6319365</v>
      </c>
      <c r="CT10" s="20">
        <v>8425820</v>
      </c>
      <c r="CU10" s="21">
        <f t="shared" ref="CU10:CU16" si="47">CT10</f>
        <v>8425820</v>
      </c>
      <c r="CV10" s="20">
        <v>10532275</v>
      </c>
      <c r="CW10" s="21">
        <f t="shared" ref="CW10:CW16" si="48">CV10</f>
        <v>10532275</v>
      </c>
      <c r="CX10" s="20">
        <v>10532275</v>
      </c>
      <c r="CY10" s="21">
        <f t="shared" ref="CY10:CY16" si="49">CX10</f>
        <v>10532275</v>
      </c>
      <c r="CZ10" s="20">
        <v>2106455</v>
      </c>
      <c r="DA10" s="21">
        <f t="shared" ref="DA10:DA16" si="50">CZ10</f>
        <v>2106455</v>
      </c>
      <c r="DB10" s="20">
        <v>4212910</v>
      </c>
      <c r="DC10" s="21">
        <f t="shared" ref="DC10:DC16" si="51">DB10</f>
        <v>4212910</v>
      </c>
    </row>
    <row r="11" spans="1:107" x14ac:dyDescent="0.2">
      <c r="A11" s="19" t="s">
        <v>66</v>
      </c>
      <c r="B11" s="20">
        <f>'[1]Self insurrance from 2011'!GM6+'[1]Self insurrance from 2011'!GM7</f>
        <v>4715725.1700000027</v>
      </c>
      <c r="C11" s="21">
        <f t="shared" si="0"/>
        <v>4715725.1700000027</v>
      </c>
      <c r="D11" s="20">
        <f>+'[1]Self insurrance from 2011'!GQ6</f>
        <v>4730594.3300000029</v>
      </c>
      <c r="E11" s="21">
        <f t="shared" si="1"/>
        <v>4730594.3300000029</v>
      </c>
      <c r="F11" s="20">
        <f>+'[1]Self insurrance from 2011'!GU6</f>
        <v>4729159.5700000031</v>
      </c>
      <c r="G11" s="21">
        <f t="shared" si="2"/>
        <v>4729159.5700000031</v>
      </c>
      <c r="H11" s="20">
        <f>+'[1]Self insurrance from 2011'!GY6</f>
        <v>4730055.3200000031</v>
      </c>
      <c r="I11" s="21">
        <f t="shared" si="3"/>
        <v>4730055.3200000031</v>
      </c>
      <c r="J11" s="20">
        <f>+'[1]Self insurrance from 2011'!HC6</f>
        <v>4744924.4800000032</v>
      </c>
      <c r="K11" s="21">
        <f t="shared" si="4"/>
        <v>4744924.4800000032</v>
      </c>
      <c r="L11" s="20">
        <f>+'[1]Self insurrance from 2011'!HG6</f>
        <v>4752685.9300000034</v>
      </c>
      <c r="M11" s="21">
        <f t="shared" si="5"/>
        <v>4752685.9300000034</v>
      </c>
      <c r="N11" s="20">
        <f>+'[1]Self insurrance from 2011'!HK6</f>
        <v>4758955.0900000036</v>
      </c>
      <c r="O11" s="21">
        <f t="shared" si="6"/>
        <v>4758955.0900000036</v>
      </c>
      <c r="P11" s="20">
        <f>+'[1]Self insurrance from 2011'!HO6</f>
        <v>4612296.2900000038</v>
      </c>
      <c r="Q11" s="21">
        <f t="shared" si="7"/>
        <v>4612296.2900000038</v>
      </c>
      <c r="R11" s="20">
        <f>+'[1]Self insurrance from 2011'!HS6</f>
        <v>4599185.4100000039</v>
      </c>
      <c r="S11" s="21">
        <f t="shared" si="8"/>
        <v>4599185.4100000039</v>
      </c>
      <c r="T11" s="20">
        <v>2416700</v>
      </c>
      <c r="U11" s="21">
        <f t="shared" si="9"/>
        <v>2416700</v>
      </c>
      <c r="V11" s="20">
        <f>+'[1]Self insurrance from 2011'!IA6</f>
        <v>4379625.3500000043</v>
      </c>
      <c r="W11" s="21">
        <f t="shared" si="10"/>
        <v>4379625.3500000043</v>
      </c>
      <c r="X11" s="20">
        <f>+'[1]Self insurrance from 2011'!IE6</f>
        <v>4393258.1100000041</v>
      </c>
      <c r="Y11" s="21">
        <f>X11</f>
        <v>4393258.1100000041</v>
      </c>
      <c r="Z11" s="20">
        <f>+'[1]Self insurrance from 2011'!II6</f>
        <v>4905294.1400000043</v>
      </c>
      <c r="AA11" s="21">
        <f t="shared" si="12"/>
        <v>4905294.1400000043</v>
      </c>
      <c r="AB11" s="20">
        <f>'[1]Self insurrance from 2011'!IM6</f>
        <v>4921056.6400000043</v>
      </c>
      <c r="AC11" s="21">
        <f t="shared" si="12"/>
        <v>4921056.6400000043</v>
      </c>
      <c r="AD11" s="20">
        <f>+'[1]Self insurrance from 2011'!IQ6</f>
        <v>4936819.1400000043</v>
      </c>
      <c r="AE11" s="21">
        <f t="shared" si="13"/>
        <v>4936819.1400000043</v>
      </c>
      <c r="AF11" s="20">
        <f>+'[1]Self insurrance from 2011'!IU6</f>
        <v>4950844.8000000045</v>
      </c>
      <c r="AG11" s="21">
        <f t="shared" si="14"/>
        <v>4950844.8000000045</v>
      </c>
      <c r="AH11" s="20">
        <f>+'[1]Self insurance 201617'!R6</f>
        <v>4951227.3000000045</v>
      </c>
      <c r="AI11" s="21">
        <f t="shared" si="15"/>
        <v>4951227.3000000045</v>
      </c>
      <c r="AJ11" s="20">
        <f>+'[1]Self insurance 201617'!V6</f>
        <v>4861332.7200000044</v>
      </c>
      <c r="AK11" s="21">
        <f t="shared" si="16"/>
        <v>4861332.7200000044</v>
      </c>
      <c r="AL11" s="20">
        <f>+'[1]Self insurance 201617'!Z6</f>
        <v>4877095.2200000044</v>
      </c>
      <c r="AM11" s="21">
        <f t="shared" si="17"/>
        <v>4877095.2200000044</v>
      </c>
      <c r="AN11" s="20">
        <f>+'[1]Self insurance 201617'!AD6</f>
        <v>4892857.7200000044</v>
      </c>
      <c r="AO11" s="21">
        <f t="shared" si="18"/>
        <v>4892857.7200000044</v>
      </c>
      <c r="AP11" s="20">
        <f>+'[1]Self insurance 201617'!AH6</f>
        <v>4858320.530000004</v>
      </c>
      <c r="AQ11" s="21">
        <f t="shared" si="19"/>
        <v>4858320.530000004</v>
      </c>
      <c r="AR11" s="20">
        <f>+'[1]Self insurance 201617'!AL6</f>
        <v>4917026.4700000044</v>
      </c>
      <c r="AS11" s="21">
        <f t="shared" si="20"/>
        <v>4917026.4700000044</v>
      </c>
      <c r="AT11" s="20">
        <f>+'[1]Self insurance 201617'!AP6</f>
        <v>4932788.9700000044</v>
      </c>
      <c r="AU11" s="21">
        <f t="shared" si="21"/>
        <v>4932788.9700000044</v>
      </c>
      <c r="AV11" s="20">
        <f>+'[1]Self insurance 201617'!AT6</f>
        <v>4948551.4700000044</v>
      </c>
      <c r="AW11" s="21">
        <f t="shared" si="22"/>
        <v>4948551.4700000044</v>
      </c>
      <c r="AX11" s="20">
        <f>+'[1]Self insurance 201617'!AX6</f>
        <v>4704152.4600000046</v>
      </c>
      <c r="AY11" s="21">
        <f t="shared" si="23"/>
        <v>4704152.4600000046</v>
      </c>
      <c r="AZ11" s="20">
        <f>'[1]Self insurance 201617'!BB6</f>
        <v>4719914.9600000046</v>
      </c>
      <c r="BA11" s="21">
        <f t="shared" si="24"/>
        <v>4719914.9600000046</v>
      </c>
      <c r="BB11" s="20">
        <f>'[1]Self insurance 201617'!BF6</f>
        <v>4735677.4600000046</v>
      </c>
      <c r="BC11" s="21">
        <f t="shared" si="25"/>
        <v>4735677.4600000046</v>
      </c>
      <c r="BD11" s="20">
        <f>'[1]Self insurance 201617'!BJ6</f>
        <v>4751439.9600000046</v>
      </c>
      <c r="BE11" s="21">
        <f t="shared" si="26"/>
        <v>4751439.9600000046</v>
      </c>
      <c r="BF11" s="20">
        <f>+'[1]Self insurance 201617'!BN6</f>
        <v>4767202.4600000046</v>
      </c>
      <c r="BG11" s="21">
        <f t="shared" si="27"/>
        <v>4767202.4600000046</v>
      </c>
      <c r="BH11" s="20">
        <f>+'[1]Self insurance 201617'!BR6</f>
        <v>4710778.1300000045</v>
      </c>
      <c r="BI11" s="21">
        <f t="shared" si="28"/>
        <v>4710778.1300000045</v>
      </c>
      <c r="BJ11" s="20">
        <f>+'[1]Self insurance 201617'!BV6</f>
        <v>4726540.6300000045</v>
      </c>
      <c r="BK11" s="21">
        <f t="shared" si="29"/>
        <v>4726540.6300000045</v>
      </c>
      <c r="BL11" s="20">
        <f>+'[1]Self insurance 201617'!BZ6</f>
        <v>4742303.1300000045</v>
      </c>
      <c r="BM11" s="21">
        <f t="shared" si="30"/>
        <v>4742303.1300000045</v>
      </c>
      <c r="BN11" s="20">
        <f>+'[1]Self insurance 201617'!CD6</f>
        <v>4736008.2400000049</v>
      </c>
      <c r="BO11" s="21">
        <f t="shared" si="31"/>
        <v>4736008.2400000049</v>
      </c>
      <c r="BP11" s="20">
        <f>+'[1]Self insurance 201617'!CH6</f>
        <v>4751770.7400000049</v>
      </c>
      <c r="BQ11" s="21">
        <f t="shared" si="32"/>
        <v>4751770.7400000049</v>
      </c>
      <c r="BR11" s="20">
        <f>+'[1]Self insurance 201617'!CL6</f>
        <v>4335403.5500000045</v>
      </c>
      <c r="BS11" s="21">
        <f t="shared" si="33"/>
        <v>4335403.5500000045</v>
      </c>
      <c r="BT11" s="20">
        <f>'[1]Self insurance 201617'!CP6</f>
        <v>4351166.0500000045</v>
      </c>
      <c r="BU11" s="21">
        <f t="shared" si="34"/>
        <v>4351166.0500000045</v>
      </c>
      <c r="BV11" s="20">
        <f>+'[1]Self insurance 201617'!CT6</f>
        <v>5246771.0800000047</v>
      </c>
      <c r="BW11" s="21">
        <f t="shared" si="35"/>
        <v>5246771.0800000047</v>
      </c>
      <c r="BX11" s="20">
        <f>'[1]Self insurance 201617'!CX6</f>
        <v>5313771.0800000047</v>
      </c>
      <c r="BY11" s="21">
        <f t="shared" si="36"/>
        <v>5313771.0800000047</v>
      </c>
      <c r="BZ11" s="20">
        <f>'[1]Self insurance 201617'!DB6</f>
        <v>5380771.0800000047</v>
      </c>
      <c r="CA11" s="21">
        <f t="shared" si="37"/>
        <v>5380771.0800000047</v>
      </c>
      <c r="CB11" s="20">
        <f>+'[1]Self insurance 201617'!DF6</f>
        <v>5447771.0800000047</v>
      </c>
      <c r="CC11" s="21">
        <f t="shared" si="38"/>
        <v>5447771.0800000047</v>
      </c>
      <c r="CD11" s="20">
        <v>5447771</v>
      </c>
      <c r="CE11" s="21">
        <f t="shared" si="39"/>
        <v>5447771</v>
      </c>
      <c r="CF11" s="20">
        <f>'[1]Self insurance 201617'!DN6</f>
        <v>5381269.6000000043</v>
      </c>
      <c r="CG11" s="21">
        <f t="shared" si="40"/>
        <v>5381269.6000000043</v>
      </c>
      <c r="CH11" s="20">
        <f>'[1]Self insurance 201617'!DR6</f>
        <v>5378109.6000000043</v>
      </c>
      <c r="CI11" s="21">
        <f t="shared" si="41"/>
        <v>5378109.6000000043</v>
      </c>
      <c r="CJ11" s="20">
        <f>'[1]Self insurance 201617'!DV6</f>
        <v>5445109.6000000043</v>
      </c>
      <c r="CK11" s="21">
        <f t="shared" si="42"/>
        <v>5445109.6000000043</v>
      </c>
      <c r="CL11" s="20">
        <f>'[1]Self insurance 201617'!DZ6</f>
        <v>5512109.6000000043</v>
      </c>
      <c r="CM11" s="21">
        <f t="shared" si="43"/>
        <v>5512109.6000000043</v>
      </c>
      <c r="CN11" s="20">
        <f>'[1]Self insurance 201617'!ED6</f>
        <v>5579109.6000000043</v>
      </c>
      <c r="CO11" s="21">
        <f t="shared" si="44"/>
        <v>5579109.6000000043</v>
      </c>
      <c r="CP11" s="20">
        <f>'[1]Self insurance 201617'!EH6</f>
        <v>5620457.4200000046</v>
      </c>
      <c r="CQ11" s="21">
        <f t="shared" si="45"/>
        <v>5620457.4200000046</v>
      </c>
      <c r="CR11" s="20">
        <f>'[1]Self insurance 201617'!EL6</f>
        <v>5609758.2300000042</v>
      </c>
      <c r="CS11" s="21">
        <f t="shared" si="46"/>
        <v>5609758.2300000042</v>
      </c>
      <c r="CT11" s="20">
        <f>'[1]Self insurance 201617'!EP6</f>
        <v>5314961.5400000038</v>
      </c>
      <c r="CU11" s="21">
        <f t="shared" si="47"/>
        <v>5314961.5400000038</v>
      </c>
      <c r="CV11" s="20">
        <f>'[1]Self insurance 201617'!ET6</f>
        <v>5381961.5400000038</v>
      </c>
      <c r="CW11" s="21">
        <f t="shared" si="48"/>
        <v>5381961.5400000038</v>
      </c>
      <c r="CX11" s="20">
        <f>'[1]Self insurance 201617'!EX6</f>
        <v>5448961.5400000038</v>
      </c>
      <c r="CY11" s="21">
        <f t="shared" si="49"/>
        <v>5448961.5400000038</v>
      </c>
      <c r="CZ11" s="20">
        <f>'[1]Self insurance 201617'!FB6</f>
        <v>5515961.5400000038</v>
      </c>
      <c r="DA11" s="21">
        <f t="shared" si="50"/>
        <v>5515961.5400000038</v>
      </c>
      <c r="DB11" s="20">
        <f>'[1]Self insurance 201617'!FF6</f>
        <v>5582961.5400000038</v>
      </c>
      <c r="DC11" s="21">
        <f t="shared" si="51"/>
        <v>5582961.5400000038</v>
      </c>
    </row>
    <row r="12" spans="1:107" x14ac:dyDescent="0.2">
      <c r="A12" s="19" t="s">
        <v>67</v>
      </c>
      <c r="B12" s="20">
        <f>+'[1]Cappital Replacement'!EC228</f>
        <v>28228536.620000005</v>
      </c>
      <c r="C12" s="21">
        <f t="shared" si="0"/>
        <v>28228536.620000005</v>
      </c>
      <c r="D12" s="20">
        <f>+'[1]Cappital Replacement'!EC232</f>
        <v>28044457.220000006</v>
      </c>
      <c r="E12" s="21">
        <f t="shared" si="1"/>
        <v>28044457.220000006</v>
      </c>
      <c r="F12" s="20">
        <f>+'[1]Cappital Replacement'!EC236</f>
        <v>24399209.180000007</v>
      </c>
      <c r="G12" s="21">
        <f t="shared" si="2"/>
        <v>24399209.180000007</v>
      </c>
      <c r="H12" s="20">
        <f>+'[1]Cappital Replacement'!EC240</f>
        <v>23565977.400000006</v>
      </c>
      <c r="I12" s="21">
        <f t="shared" si="3"/>
        <v>23565977.400000006</v>
      </c>
      <c r="J12" s="20">
        <f>+'[1]Cappital Replacement'!EC244</f>
        <v>21090144.810000006</v>
      </c>
      <c r="K12" s="21">
        <f t="shared" si="4"/>
        <v>21090144.810000006</v>
      </c>
      <c r="L12" s="20">
        <f>+'[1]Cappital Replacement'!EC248</f>
        <v>18535344.870000005</v>
      </c>
      <c r="M12" s="21">
        <f t="shared" si="5"/>
        <v>18535344.870000005</v>
      </c>
      <c r="N12" s="20">
        <f>+'[1]Cappital Replacement'!EC252</f>
        <v>18597582.350000005</v>
      </c>
      <c r="O12" s="21">
        <f t="shared" si="6"/>
        <v>18597582.350000005</v>
      </c>
      <c r="P12" s="20">
        <f>+'[1]Cappital Replacement'!EC256</f>
        <v>16491519.630000006</v>
      </c>
      <c r="Q12" s="21">
        <f t="shared" si="7"/>
        <v>16491519.630000006</v>
      </c>
      <c r="R12" s="20">
        <f>+'[1]Cappital Replacement'!EC260</f>
        <v>24927919.390000008</v>
      </c>
      <c r="S12" s="21">
        <f t="shared" si="8"/>
        <v>24927919.390000008</v>
      </c>
      <c r="T12" s="20">
        <f>+'[1]Cappital Replacement'!EC264</f>
        <v>22359503.470000006</v>
      </c>
      <c r="U12" s="21">
        <f t="shared" si="9"/>
        <v>22359503.470000006</v>
      </c>
      <c r="V12" s="20">
        <f>+'[1]Cappital Replacement'!EC268</f>
        <v>20811537.320000008</v>
      </c>
      <c r="W12" s="21">
        <f t="shared" si="10"/>
        <v>20811537.320000008</v>
      </c>
      <c r="X12" s="20">
        <f>+'[1]Cappital Replacement'!EC272</f>
        <v>18331054.040000007</v>
      </c>
      <c r="Y12" s="21">
        <f t="shared" si="11"/>
        <v>18331054.040000007</v>
      </c>
      <c r="Z12" s="20">
        <f>+'[1]Cappital Replacement'!EC276</f>
        <v>24109964.800000008</v>
      </c>
      <c r="AA12" s="21">
        <f t="shared" si="12"/>
        <v>24109964.800000008</v>
      </c>
      <c r="AB12" s="20">
        <f>'[1]Cappital Replacement'!EC280</f>
        <v>23276135.190000009</v>
      </c>
      <c r="AC12" s="21">
        <f t="shared" si="12"/>
        <v>23276135.190000009</v>
      </c>
      <c r="AD12" s="20">
        <f>+'[1]Cappital Replacement'!EC284</f>
        <v>23888106.020000007</v>
      </c>
      <c r="AE12" s="21">
        <f t="shared" si="13"/>
        <v>23888106.020000007</v>
      </c>
      <c r="AF12" s="20">
        <f>+'[1]Cappital Replacement'!EC288</f>
        <v>24637840.350000005</v>
      </c>
      <c r="AG12" s="21">
        <f t="shared" si="14"/>
        <v>24637840.350000005</v>
      </c>
      <c r="AH12" s="20">
        <f>+'[1]Cappital Replacement'!EC292</f>
        <v>25251607.400000006</v>
      </c>
      <c r="AI12" s="21">
        <f t="shared" si="15"/>
        <v>25251607.400000006</v>
      </c>
      <c r="AJ12" s="20">
        <f>+'[1]Cappital Replacement'!EC296</f>
        <v>24874900.340000007</v>
      </c>
      <c r="AK12" s="21">
        <f t="shared" si="16"/>
        <v>24874900.340000007</v>
      </c>
      <c r="AL12" s="20">
        <f>+'[1]Cappital Replacement'!EC300</f>
        <v>24391724.210000008</v>
      </c>
      <c r="AM12" s="21">
        <f t="shared" si="17"/>
        <v>24391724.210000008</v>
      </c>
      <c r="AN12" s="20">
        <f>+'[1]Cappital Replacement'!EC304</f>
        <v>25192160.170000009</v>
      </c>
      <c r="AO12" s="21">
        <f t="shared" si="18"/>
        <v>25192160.170000009</v>
      </c>
      <c r="AP12" s="20">
        <f>+'[1]Cappital Replacement'!EC308</f>
        <v>28797992.580000009</v>
      </c>
      <c r="AQ12" s="21">
        <f t="shared" si="19"/>
        <v>28797992.580000009</v>
      </c>
      <c r="AR12" s="20">
        <f>+'[1]Cappital Replacement'!EC312</f>
        <v>27892960.270000011</v>
      </c>
      <c r="AS12" s="21">
        <f t="shared" si="20"/>
        <v>27892960.270000011</v>
      </c>
      <c r="AT12" s="20">
        <f>+'[1]Cappital Replacement'!EC316</f>
        <v>28843185.99000001</v>
      </c>
      <c r="AU12" s="21">
        <f t="shared" si="21"/>
        <v>28843185.99000001</v>
      </c>
      <c r="AV12" s="20">
        <f>+'[1]Cappital Replacement'!EC320</f>
        <v>29191614.95000001</v>
      </c>
      <c r="AW12" s="21">
        <f t="shared" si="22"/>
        <v>29191614.95000001</v>
      </c>
      <c r="AX12" s="20">
        <f>+'[1]Cappital Replacement'!EC324</f>
        <v>22593119.65000001</v>
      </c>
      <c r="AY12" s="21">
        <f t="shared" si="23"/>
        <v>22593119.65000001</v>
      </c>
      <c r="AZ12" s="20">
        <f>'[1]Cappital Replacement'!EC328</f>
        <v>23395991.65000001</v>
      </c>
      <c r="BA12" s="21">
        <f t="shared" si="24"/>
        <v>23395991.65000001</v>
      </c>
      <c r="BB12" s="20">
        <f>'[1]Cappital Replacement'!EC332</f>
        <v>23177025.65000001</v>
      </c>
      <c r="BC12" s="21">
        <f t="shared" si="25"/>
        <v>23177025.65000001</v>
      </c>
      <c r="BD12" s="20">
        <f>'[1]Cappital Replacement'!EC336</f>
        <v>22554917.920000009</v>
      </c>
      <c r="BE12" s="21">
        <f t="shared" si="26"/>
        <v>22554917.920000009</v>
      </c>
      <c r="BF12" s="20">
        <f>+'[1]Cappital Replacement'!EC340</f>
        <v>15763554.31000001</v>
      </c>
      <c r="BG12" s="21">
        <f t="shared" si="27"/>
        <v>15763554.31000001</v>
      </c>
      <c r="BH12" s="20">
        <f>+'[1]Cappital Replacement'!EC344</f>
        <v>16195699.110000011</v>
      </c>
      <c r="BI12" s="21">
        <f t="shared" si="28"/>
        <v>16195699.110000011</v>
      </c>
      <c r="BJ12" s="20">
        <f>+'[1]Cappital Replacement'!EC348</f>
        <v>15621093.440000011</v>
      </c>
      <c r="BK12" s="21">
        <f t="shared" si="29"/>
        <v>15621093.440000011</v>
      </c>
      <c r="BL12" s="20">
        <f>+'[1]Cappital Replacement'!EC352</f>
        <v>16840426.070000011</v>
      </c>
      <c r="BM12" s="21">
        <f t="shared" si="30"/>
        <v>16840426.070000011</v>
      </c>
      <c r="BN12" s="20">
        <f>+'[1]Cappital Replacement'!EC356</f>
        <v>17543674.480000012</v>
      </c>
      <c r="BO12" s="21">
        <f t="shared" si="31"/>
        <v>17543674.480000012</v>
      </c>
      <c r="BP12" s="20">
        <f>+'[1]Cappital Replacement'!EC360</f>
        <v>21758395.110000011</v>
      </c>
      <c r="BQ12" s="21">
        <f t="shared" si="32"/>
        <v>21758395.110000011</v>
      </c>
      <c r="BR12" s="20">
        <f>+'[1]Cappital Replacement'!EC364</f>
        <v>21280873.110000011</v>
      </c>
      <c r="BS12" s="21">
        <f t="shared" si="33"/>
        <v>21280873.110000011</v>
      </c>
      <c r="BT12" s="20">
        <f>'[1]Cappital Replacement'!EC368</f>
        <v>20733541.04000001</v>
      </c>
      <c r="BU12" s="21">
        <f t="shared" si="34"/>
        <v>20733541.04000001</v>
      </c>
      <c r="BV12" s="20">
        <f>+'[1]Cappital Replacement'!EC372</f>
        <v>19515807.010000009</v>
      </c>
      <c r="BW12" s="21">
        <f t="shared" si="35"/>
        <v>19515807.010000009</v>
      </c>
      <c r="BX12" s="20">
        <f>'[1]Cappital Replacement'!EC376</f>
        <v>21740164.880000006</v>
      </c>
      <c r="BY12" s="21">
        <f t="shared" si="36"/>
        <v>21740164.880000006</v>
      </c>
      <c r="BZ12" s="20">
        <f>'[1]Cappital Replacement'!EC380</f>
        <v>21684940.970000006</v>
      </c>
      <c r="CA12" s="21">
        <f t="shared" si="37"/>
        <v>21684940.970000006</v>
      </c>
      <c r="CB12" s="20">
        <f>+'[1]Cappital Replacement'!EC384</f>
        <v>22792737.260000009</v>
      </c>
      <c r="CC12" s="21">
        <f t="shared" si="38"/>
        <v>22792737.260000009</v>
      </c>
      <c r="CD12" s="20">
        <v>22792737</v>
      </c>
      <c r="CE12" s="21">
        <f t="shared" si="39"/>
        <v>22792737</v>
      </c>
      <c r="CF12" s="20">
        <f>'[1]Cappital Replacement'!EC392</f>
        <v>18411335.670000006</v>
      </c>
      <c r="CG12" s="21">
        <f t="shared" si="40"/>
        <v>18411335.670000006</v>
      </c>
      <c r="CH12" s="20">
        <f>'[1]Cappital Replacement'!EC396</f>
        <v>22892845.500000004</v>
      </c>
      <c r="CI12" s="21">
        <f t="shared" si="41"/>
        <v>22892845.500000004</v>
      </c>
      <c r="CJ12" s="20">
        <f>'[1]Cappital Replacement'!EC400</f>
        <v>27821586.450000003</v>
      </c>
      <c r="CK12" s="21">
        <f t="shared" si="42"/>
        <v>27821586.450000003</v>
      </c>
      <c r="CL12" s="20">
        <f>'[1]Cappital Replacement'!EC404</f>
        <v>32677194.040000007</v>
      </c>
      <c r="CM12" s="21">
        <f t="shared" si="43"/>
        <v>32677194.040000007</v>
      </c>
      <c r="CN12" s="20">
        <f>'[1]Cappital Replacement'!EC408</f>
        <v>33680028.56000001</v>
      </c>
      <c r="CO12" s="21">
        <f t="shared" si="44"/>
        <v>33680028.56000001</v>
      </c>
      <c r="CP12" s="20">
        <f>'[1]Cappital Replacement'!EC412</f>
        <v>36734107.370000012</v>
      </c>
      <c r="CQ12" s="21">
        <f t="shared" si="45"/>
        <v>36734107.370000012</v>
      </c>
      <c r="CR12" s="20">
        <f>'[1]Cappital Replacement'!EC416</f>
        <v>34797636.690000013</v>
      </c>
      <c r="CS12" s="21">
        <f t="shared" si="46"/>
        <v>34797636.690000013</v>
      </c>
      <c r="CT12" s="20">
        <f>'[1]Cappital Replacement'!EC420</f>
        <v>26122391.870000016</v>
      </c>
      <c r="CU12" s="21">
        <f t="shared" si="47"/>
        <v>26122391.870000016</v>
      </c>
      <c r="CV12" s="20">
        <f>'[1]Cappital Replacement'!EC424</f>
        <v>34997772.990000017</v>
      </c>
      <c r="CW12" s="21">
        <f t="shared" si="48"/>
        <v>34997772.990000017</v>
      </c>
      <c r="CX12" s="20">
        <f>'[1]Cappital Replacement'!EC428</f>
        <v>36051296.76000002</v>
      </c>
      <c r="CY12" s="21">
        <f t="shared" si="49"/>
        <v>36051296.76000002</v>
      </c>
      <c r="CZ12" s="20">
        <f>'[1]Cappital Replacement'!EC432</f>
        <v>36137936.050000019</v>
      </c>
      <c r="DA12" s="21">
        <f t="shared" si="50"/>
        <v>36137936.050000019</v>
      </c>
      <c r="DB12" s="20">
        <f>'[1]Cappital Replacement'!EC436</f>
        <v>36499676.980000019</v>
      </c>
      <c r="DC12" s="21">
        <f t="shared" si="51"/>
        <v>36499676.980000019</v>
      </c>
    </row>
    <row r="13" spans="1:107" x14ac:dyDescent="0.2">
      <c r="A13" s="19" t="s">
        <v>68</v>
      </c>
      <c r="B13" s="20">
        <f>+'[1]Brandwacht Trust'!D29</f>
        <v>90953.291591232468</v>
      </c>
      <c r="C13" s="21">
        <f t="shared" si="0"/>
        <v>90953.291591232468</v>
      </c>
      <c r="D13" s="20">
        <f>+'[1]Brandwacht Trust'!D29</f>
        <v>90953.291591232468</v>
      </c>
      <c r="E13" s="21">
        <f t="shared" si="1"/>
        <v>90953.291591232468</v>
      </c>
      <c r="F13" s="20">
        <f>+'[1]Brandwacht Trust'!D29</f>
        <v>90953.291591232468</v>
      </c>
      <c r="G13" s="21">
        <f t="shared" si="2"/>
        <v>90953.291591232468</v>
      </c>
      <c r="H13" s="20">
        <f>+'[1]Brandwacht Trust'!D29</f>
        <v>90953.291591232468</v>
      </c>
      <c r="I13" s="21">
        <f t="shared" si="3"/>
        <v>90953.291591232468</v>
      </c>
      <c r="J13" s="20">
        <f>+'[1]Brandwacht Trust'!D29</f>
        <v>90953.291591232468</v>
      </c>
      <c r="K13" s="21">
        <f t="shared" si="4"/>
        <v>90953.291591232468</v>
      </c>
      <c r="L13" s="20">
        <f>+'[1]Brandwacht Trust'!D29</f>
        <v>90953.291591232468</v>
      </c>
      <c r="M13" s="21">
        <f t="shared" si="5"/>
        <v>90953.291591232468</v>
      </c>
      <c r="N13" s="20">
        <f>+'[1]Brandwacht Trust'!D29</f>
        <v>90953.291591232468</v>
      </c>
      <c r="O13" s="21">
        <f t="shared" si="6"/>
        <v>90953.291591232468</v>
      </c>
      <c r="P13" s="20">
        <f>+'[1]Brandwacht Trust'!D29</f>
        <v>90953.291591232468</v>
      </c>
      <c r="Q13" s="21">
        <f t="shared" si="7"/>
        <v>90953.291591232468</v>
      </c>
      <c r="R13" s="20">
        <f>+'[1]Brandwacht Trust'!D29</f>
        <v>90953.291591232468</v>
      </c>
      <c r="S13" s="21">
        <f t="shared" si="8"/>
        <v>90953.291591232468</v>
      </c>
      <c r="T13" s="20">
        <f>+'[1]Brandwacht Trust'!D29</f>
        <v>90953.291591232468</v>
      </c>
      <c r="U13" s="21">
        <f t="shared" si="9"/>
        <v>90953.291591232468</v>
      </c>
      <c r="V13" s="20">
        <f>+'[1]Brandwacht Trust'!D29</f>
        <v>90953.291591232468</v>
      </c>
      <c r="W13" s="21">
        <f t="shared" si="10"/>
        <v>90953.291591232468</v>
      </c>
      <c r="X13" s="20">
        <f>+'[1]Brandwacht Trust'!D29</f>
        <v>90953.291591232468</v>
      </c>
      <c r="Y13" s="21">
        <f t="shared" si="11"/>
        <v>90953.291591232468</v>
      </c>
      <c r="Z13" s="20">
        <f>+'[1]Brandwacht Trust'!D29</f>
        <v>90953.291591232468</v>
      </c>
      <c r="AA13" s="21">
        <f t="shared" si="12"/>
        <v>90953.291591232468</v>
      </c>
      <c r="AB13" s="20">
        <f>'[1]Brandwacht Trust'!D29</f>
        <v>90953.291591232468</v>
      </c>
      <c r="AC13" s="21">
        <f t="shared" si="12"/>
        <v>90953.291591232468</v>
      </c>
      <c r="AD13" s="20">
        <f>+'[1]Brandwacht Trust'!D29</f>
        <v>90953.291591232468</v>
      </c>
      <c r="AE13" s="21">
        <f t="shared" si="13"/>
        <v>90953.291591232468</v>
      </c>
      <c r="AF13" s="20">
        <f>+'[1]Brandwacht Trust'!D29</f>
        <v>90953.291591232468</v>
      </c>
      <c r="AG13" s="21">
        <f t="shared" si="14"/>
        <v>90953.291591232468</v>
      </c>
      <c r="AH13" s="20">
        <f>+'[1]Brandwacht Trust'!D29</f>
        <v>90953.291591232468</v>
      </c>
      <c r="AI13" s="21">
        <f t="shared" si="15"/>
        <v>90953.291591232468</v>
      </c>
      <c r="AJ13" s="20">
        <f>+'[1]Brandwacht Trust'!D29</f>
        <v>90953.291591232468</v>
      </c>
      <c r="AK13" s="21">
        <f t="shared" si="16"/>
        <v>90953.291591232468</v>
      </c>
      <c r="AL13" s="20">
        <f>+'[1]Brandwacht Trust'!D29</f>
        <v>90953.291591232468</v>
      </c>
      <c r="AM13" s="21">
        <f t="shared" si="17"/>
        <v>90953.291591232468</v>
      </c>
      <c r="AN13" s="20">
        <f>+'[1]Brandwacht Trust'!D29</f>
        <v>90953.291591232468</v>
      </c>
      <c r="AO13" s="21">
        <f t="shared" si="18"/>
        <v>90953.291591232468</v>
      </c>
      <c r="AP13" s="20">
        <f>+'[1]Brandwacht Trust'!D31</f>
        <v>97893.027739643512</v>
      </c>
      <c r="AQ13" s="21">
        <f t="shared" si="19"/>
        <v>97893.027739643512</v>
      </c>
      <c r="AR13" s="20">
        <f>'[1]Brandwacht Trust'!$D31</f>
        <v>97893.027739643512</v>
      </c>
      <c r="AS13" s="21">
        <f t="shared" si="20"/>
        <v>97893.027739643512</v>
      </c>
      <c r="AT13" s="20">
        <f>'[1]Brandwacht Trust'!$D31</f>
        <v>97893.027739643512</v>
      </c>
      <c r="AU13" s="21">
        <f t="shared" si="21"/>
        <v>97893.027739643512</v>
      </c>
      <c r="AV13" s="20">
        <f>'[1]Brandwacht Trust'!$D31</f>
        <v>97893.027739643512</v>
      </c>
      <c r="AW13" s="21">
        <f t="shared" si="22"/>
        <v>97893.027739643512</v>
      </c>
      <c r="AX13" s="20">
        <f>'[1]Brandwacht Trust'!$D31</f>
        <v>97893.027739643512</v>
      </c>
      <c r="AY13" s="21">
        <f t="shared" si="23"/>
        <v>97893.027739643512</v>
      </c>
      <c r="AZ13" s="20">
        <f>'[1]Brandwacht Trust'!$D31</f>
        <v>97893.027739643512</v>
      </c>
      <c r="BA13" s="21">
        <f t="shared" si="24"/>
        <v>97893.027739643512</v>
      </c>
      <c r="BB13" s="20">
        <f>'[1]Brandwacht Trust'!$D31</f>
        <v>97893.027739643512</v>
      </c>
      <c r="BC13" s="21">
        <f t="shared" si="25"/>
        <v>97893.027739643512</v>
      </c>
      <c r="BD13" s="20">
        <f>'[1]Brandwacht Trust'!$D31</f>
        <v>97893.027739643512</v>
      </c>
      <c r="BE13" s="21">
        <f t="shared" si="26"/>
        <v>97893.027739643512</v>
      </c>
      <c r="BF13" s="20">
        <f>'[1]Brandwacht Trust'!$D31</f>
        <v>97893.027739643512</v>
      </c>
      <c r="BG13" s="21">
        <f t="shared" si="27"/>
        <v>97893.027739643512</v>
      </c>
      <c r="BH13" s="20">
        <f>'[1]Brandwacht Trust'!$D31</f>
        <v>97893.027739643512</v>
      </c>
      <c r="BI13" s="21">
        <f t="shared" si="28"/>
        <v>97893.027739643512</v>
      </c>
      <c r="BJ13" s="20">
        <f>+'[1]Brandwacht Trust'!D31</f>
        <v>97893.027739643512</v>
      </c>
      <c r="BK13" s="21">
        <f t="shared" si="29"/>
        <v>97893.027739643512</v>
      </c>
      <c r="BL13" s="20">
        <f>+'[1]Brandwacht Trust'!D31</f>
        <v>97893.027739643512</v>
      </c>
      <c r="BM13" s="21">
        <f t="shared" si="30"/>
        <v>97893.027739643512</v>
      </c>
      <c r="BN13" s="20">
        <f>+'[1]Brandwacht Trust'!D31</f>
        <v>97893.027739643512</v>
      </c>
      <c r="BO13" s="21">
        <f t="shared" si="31"/>
        <v>97893.027739643512</v>
      </c>
      <c r="BP13" s="20">
        <f>+'[1]Brandwacht Trust'!D31</f>
        <v>97893.027739643512</v>
      </c>
      <c r="BQ13" s="21">
        <f t="shared" si="32"/>
        <v>97893.027739643512</v>
      </c>
      <c r="BR13" s="20">
        <f>+'[1]Brandwacht Trust'!D31</f>
        <v>97893.027739643512</v>
      </c>
      <c r="BS13" s="21">
        <f t="shared" si="33"/>
        <v>97893.027739643512</v>
      </c>
      <c r="BT13" s="20">
        <f>'[1]Brandwacht Trust'!D31</f>
        <v>97893.027739643512</v>
      </c>
      <c r="BU13" s="21">
        <f t="shared" si="34"/>
        <v>97893.027739643512</v>
      </c>
      <c r="BV13" s="20">
        <f>+'[1]Brandwacht Trust'!D31</f>
        <v>97893.027739643512</v>
      </c>
      <c r="BW13" s="21">
        <f t="shared" si="35"/>
        <v>97893.027739643512</v>
      </c>
      <c r="BX13" s="20">
        <f>'[1]Brandwacht Trust'!D31</f>
        <v>97893.027739643512</v>
      </c>
      <c r="BY13" s="21">
        <f t="shared" si="36"/>
        <v>97893.027739643512</v>
      </c>
      <c r="BZ13" s="20">
        <f>'[1]Brandwacht Trust'!D31</f>
        <v>97893.027739643512</v>
      </c>
      <c r="CA13" s="21">
        <f t="shared" si="37"/>
        <v>97893.027739643512</v>
      </c>
      <c r="CB13" s="20">
        <f>+'[1]Brandwacht Trust'!D31</f>
        <v>97893.027739643512</v>
      </c>
      <c r="CC13" s="21">
        <f t="shared" si="38"/>
        <v>97893.027739643512</v>
      </c>
      <c r="CD13" s="20">
        <f>'[1]Brandwacht Trust'!D31</f>
        <v>97893.027739643512</v>
      </c>
      <c r="CE13" s="21">
        <f t="shared" si="39"/>
        <v>97893.027739643512</v>
      </c>
      <c r="CF13" s="20">
        <f>'[1]Brandwacht Trust'!D31</f>
        <v>97893.027739643512</v>
      </c>
      <c r="CG13" s="21">
        <f t="shared" si="40"/>
        <v>97893.027739643512</v>
      </c>
      <c r="CH13" s="20">
        <f>'[1]Brandwacht Trust'!D31</f>
        <v>97893.027739643512</v>
      </c>
      <c r="CI13" s="21">
        <f t="shared" si="41"/>
        <v>97893.027739643512</v>
      </c>
      <c r="CJ13" s="20">
        <f>'[1]Brandwacht Trust'!D31</f>
        <v>97893.027739643512</v>
      </c>
      <c r="CK13" s="21">
        <f t="shared" si="42"/>
        <v>97893.027739643512</v>
      </c>
      <c r="CL13" s="20">
        <f>'[1]Brandwacht Trust'!D31</f>
        <v>97893.027739643512</v>
      </c>
      <c r="CM13" s="21">
        <f t="shared" si="43"/>
        <v>97893.027739643512</v>
      </c>
      <c r="CN13" s="20">
        <f>'[1]Brandwacht Trust'!D31</f>
        <v>97893.027739643512</v>
      </c>
      <c r="CO13" s="21">
        <f t="shared" si="44"/>
        <v>97893.027739643512</v>
      </c>
      <c r="CP13" s="20">
        <f>'[1]Brandwacht Trust'!D31</f>
        <v>97893.027739643512</v>
      </c>
      <c r="CQ13" s="21">
        <f t="shared" si="45"/>
        <v>97893.027739643512</v>
      </c>
      <c r="CR13" s="20">
        <f>'[1]Brandwacht Trust'!D31</f>
        <v>97893.027739643512</v>
      </c>
      <c r="CS13" s="21">
        <f t="shared" si="46"/>
        <v>97893.027739643512</v>
      </c>
      <c r="CT13" s="20">
        <f>'[1]Brandwacht Trust'!D31</f>
        <v>97893.027739643512</v>
      </c>
      <c r="CU13" s="21">
        <f t="shared" si="47"/>
        <v>97893.027739643512</v>
      </c>
      <c r="CV13" s="20">
        <f>'[1]Brandwacht Trust'!D31</f>
        <v>97893.027739643512</v>
      </c>
      <c r="CW13" s="21">
        <f t="shared" si="48"/>
        <v>97893.027739643512</v>
      </c>
      <c r="CX13" s="20">
        <f>'[1]Brandwacht Trust'!D31</f>
        <v>97893.027739643512</v>
      </c>
      <c r="CY13" s="21">
        <f t="shared" si="49"/>
        <v>97893.027739643512</v>
      </c>
      <c r="CZ13" s="20">
        <f>'[1]Brandwacht Trust'!D31</f>
        <v>97893.027739643512</v>
      </c>
      <c r="DA13" s="21">
        <f t="shared" si="50"/>
        <v>97893.027739643512</v>
      </c>
      <c r="DB13" s="20">
        <f>'[1]Brandwacht Trust'!D31</f>
        <v>97893.027739643512</v>
      </c>
      <c r="DC13" s="21">
        <f t="shared" si="51"/>
        <v>97893.027739643512</v>
      </c>
    </row>
    <row r="14" spans="1:107" x14ac:dyDescent="0.2">
      <c r="A14" s="23" t="s">
        <v>69</v>
      </c>
      <c r="B14" s="20">
        <v>1007546.86</v>
      </c>
      <c r="C14" s="21">
        <f t="shared" si="0"/>
        <v>1007546.86</v>
      </c>
      <c r="D14" s="20">
        <v>1024803.53</v>
      </c>
      <c r="E14" s="21">
        <f t="shared" si="1"/>
        <v>1024803.53</v>
      </c>
      <c r="F14" s="20">
        <v>1012433.74</v>
      </c>
      <c r="G14" s="21">
        <f t="shared" si="2"/>
        <v>1012433.74</v>
      </c>
      <c r="H14" s="20">
        <v>1013505.7</v>
      </c>
      <c r="I14" s="21">
        <f t="shared" si="3"/>
        <v>1013505.7</v>
      </c>
      <c r="J14" s="20">
        <v>1013505.7</v>
      </c>
      <c r="K14" s="21">
        <f t="shared" si="4"/>
        <v>1013505.7</v>
      </c>
      <c r="L14" s="20">
        <v>1027666.02</v>
      </c>
      <c r="M14" s="21">
        <f t="shared" si="5"/>
        <v>1027666.02</v>
      </c>
      <c r="N14" s="20">
        <v>1027666.02</v>
      </c>
      <c r="O14" s="21">
        <f t="shared" si="6"/>
        <v>1027666.02</v>
      </c>
      <c r="P14" s="20">
        <v>1077199.8999999999</v>
      </c>
      <c r="Q14" s="21">
        <f t="shared" si="7"/>
        <v>1077199.8999999999</v>
      </c>
      <c r="R14" s="20">
        <v>1374008.11</v>
      </c>
      <c r="S14" s="21">
        <f t="shared" si="8"/>
        <v>1374008.11</v>
      </c>
      <c r="T14" s="20">
        <v>1259492.02</v>
      </c>
      <c r="U14" s="21">
        <f t="shared" si="9"/>
        <v>1259492.02</v>
      </c>
      <c r="V14" s="20">
        <v>1584069.95</v>
      </c>
      <c r="W14" s="21">
        <f t="shared" si="10"/>
        <v>1584069.95</v>
      </c>
      <c r="X14" s="20">
        <v>1965863.65</v>
      </c>
      <c r="Y14" s="21">
        <f t="shared" si="11"/>
        <v>1965863.65</v>
      </c>
      <c r="Z14" s="20">
        <v>1648717.39</v>
      </c>
      <c r="AA14" s="21">
        <f t="shared" si="12"/>
        <v>1648717.39</v>
      </c>
      <c r="AB14" s="20">
        <v>1827870.31</v>
      </c>
      <c r="AC14" s="21">
        <f t="shared" si="12"/>
        <v>1827870.31</v>
      </c>
      <c r="AD14" s="20">
        <v>1717325.88</v>
      </c>
      <c r="AE14" s="21">
        <f t="shared" si="13"/>
        <v>1717325.88</v>
      </c>
      <c r="AF14" s="20">
        <v>1653681.03</v>
      </c>
      <c r="AG14" s="21">
        <f t="shared" si="14"/>
        <v>1653681.03</v>
      </c>
      <c r="AH14" s="20">
        <v>1805755.77</v>
      </c>
      <c r="AI14" s="21">
        <f t="shared" si="15"/>
        <v>1805755.77</v>
      </c>
      <c r="AJ14" s="20">
        <v>1828644.45</v>
      </c>
      <c r="AK14" s="21">
        <f t="shared" si="16"/>
        <v>1828644.45</v>
      </c>
      <c r="AL14" s="20">
        <v>1799873.54</v>
      </c>
      <c r="AM14" s="21">
        <f t="shared" si="17"/>
        <v>1799873.54</v>
      </c>
      <c r="AN14" s="20">
        <v>1969517.2</v>
      </c>
      <c r="AO14" s="21">
        <f t="shared" si="18"/>
        <v>1969517.2</v>
      </c>
      <c r="AP14" s="20">
        <v>1942344.57</v>
      </c>
      <c r="AQ14" s="21">
        <f t="shared" si="19"/>
        <v>1942344.57</v>
      </c>
      <c r="AR14" s="20">
        <v>1918213.97</v>
      </c>
      <c r="AS14" s="21">
        <f t="shared" si="20"/>
        <v>1918213.97</v>
      </c>
      <c r="AT14" s="20">
        <v>2401272.87</v>
      </c>
      <c r="AU14" s="21">
        <f t="shared" si="21"/>
        <v>2401272.87</v>
      </c>
      <c r="AV14" s="20">
        <v>1174502.26</v>
      </c>
      <c r="AW14" s="21">
        <f t="shared" si="22"/>
        <v>1174502.26</v>
      </c>
      <c r="AX14" s="20">
        <v>2106430.11</v>
      </c>
      <c r="AY14" s="21">
        <f t="shared" si="23"/>
        <v>2106430.11</v>
      </c>
      <c r="AZ14" s="20">
        <v>2393683.9700000002</v>
      </c>
      <c r="BA14" s="21">
        <f t="shared" si="24"/>
        <v>2393683.9700000002</v>
      </c>
      <c r="BB14" s="20">
        <f>2393683.97+189200</f>
        <v>2582883.9700000002</v>
      </c>
      <c r="BC14" s="21">
        <f t="shared" si="25"/>
        <v>2582883.9700000002</v>
      </c>
      <c r="BD14" s="20">
        <v>2393683.9700000002</v>
      </c>
      <c r="BE14" s="21">
        <f t="shared" si="26"/>
        <v>2393683.9700000002</v>
      </c>
      <c r="BF14" s="20">
        <f>2393683.97+33000</f>
        <v>2426683.9700000002</v>
      </c>
      <c r="BG14" s="21">
        <f t="shared" si="27"/>
        <v>2426683.9700000002</v>
      </c>
      <c r="BH14" s="20">
        <f>2393683.97+33000</f>
        <v>2426683.9700000002</v>
      </c>
      <c r="BI14" s="21">
        <f t="shared" si="28"/>
        <v>2426683.9700000002</v>
      </c>
      <c r="BJ14" s="20">
        <f>2393683.97+33000+988000</f>
        <v>3414683.97</v>
      </c>
      <c r="BK14" s="21">
        <f t="shared" si="29"/>
        <v>3414683.97</v>
      </c>
      <c r="BL14" s="20">
        <v>3405000</v>
      </c>
      <c r="BM14" s="21">
        <f t="shared" si="30"/>
        <v>3405000</v>
      </c>
      <c r="BN14" s="20">
        <v>3205000</v>
      </c>
      <c r="BO14" s="21">
        <f t="shared" si="31"/>
        <v>3205000</v>
      </c>
      <c r="BP14" s="20">
        <v>1982000</v>
      </c>
      <c r="BQ14" s="21">
        <f t="shared" si="32"/>
        <v>1982000</v>
      </c>
      <c r="BR14" s="20">
        <v>1890200</v>
      </c>
      <c r="BS14" s="21">
        <f t="shared" si="33"/>
        <v>1890200</v>
      </c>
      <c r="BT14" s="20">
        <f>1890200+194000</f>
        <v>2084200</v>
      </c>
      <c r="BU14" s="21">
        <f t="shared" si="34"/>
        <v>2084200</v>
      </c>
      <c r="BV14" s="20">
        <f>2084200+90000</f>
        <v>2174200</v>
      </c>
      <c r="BW14" s="21">
        <f t="shared" si="35"/>
        <v>2174200</v>
      </c>
      <c r="BX14" s="20">
        <f>1084200+90000</f>
        <v>1174200</v>
      </c>
      <c r="BY14" s="21">
        <f t="shared" si="36"/>
        <v>1174200</v>
      </c>
      <c r="BZ14" s="20">
        <v>2253018.42</v>
      </c>
      <c r="CA14" s="21">
        <f t="shared" si="37"/>
        <v>2253018.42</v>
      </c>
      <c r="CB14" s="20">
        <f>2253018.42</f>
        <v>2253018.42</v>
      </c>
      <c r="CC14" s="21">
        <f t="shared" si="38"/>
        <v>2253018.42</v>
      </c>
      <c r="CD14" s="20">
        <v>2253018</v>
      </c>
      <c r="CE14" s="21">
        <f t="shared" si="39"/>
        <v>2253018</v>
      </c>
      <c r="CF14" s="20">
        <v>3444688.71</v>
      </c>
      <c r="CG14" s="21">
        <f t="shared" si="40"/>
        <v>3444688.71</v>
      </c>
      <c r="CH14" s="20">
        <f>[1]Unidentified!C7</f>
        <v>5475471.7999999998</v>
      </c>
      <c r="CI14" s="21">
        <f t="shared" si="41"/>
        <v>5475471.7999999998</v>
      </c>
      <c r="CJ14" s="20">
        <v>4850000</v>
      </c>
      <c r="CK14" s="21">
        <f t="shared" si="42"/>
        <v>4850000</v>
      </c>
      <c r="CL14" s="20">
        <v>4850000</v>
      </c>
      <c r="CM14" s="21">
        <f t="shared" si="43"/>
        <v>4850000</v>
      </c>
      <c r="CN14" s="20">
        <v>4040255.08</v>
      </c>
      <c r="CO14" s="21">
        <f t="shared" si="44"/>
        <v>4040255.08</v>
      </c>
      <c r="CP14" s="20">
        <v>3444688.71</v>
      </c>
      <c r="CQ14" s="21">
        <f t="shared" si="45"/>
        <v>3444688.71</v>
      </c>
      <c r="CR14" s="20">
        <f>[1]Unidentified!C11</f>
        <v>3708382.66</v>
      </c>
      <c r="CS14" s="21">
        <f t="shared" si="46"/>
        <v>3708382.66</v>
      </c>
      <c r="CT14" s="20">
        <f>[1]Unidentified!C12</f>
        <v>2678137.83</v>
      </c>
      <c r="CU14" s="21">
        <f t="shared" si="47"/>
        <v>2678137.83</v>
      </c>
      <c r="CV14" s="20">
        <v>2779006.86</v>
      </c>
      <c r="CW14" s="21">
        <f t="shared" si="48"/>
        <v>2779006.86</v>
      </c>
      <c r="CX14" s="20">
        <f>[1]Unidentified!C13</f>
        <v>2636346.58</v>
      </c>
      <c r="CY14" s="21">
        <f t="shared" si="49"/>
        <v>2636346.58</v>
      </c>
      <c r="CZ14" s="20">
        <f>[1]Unidentified!C14</f>
        <v>3665286.02</v>
      </c>
      <c r="DA14" s="21">
        <f t="shared" si="50"/>
        <v>3665286.02</v>
      </c>
      <c r="DB14" s="20">
        <f>[1]Unidentified!C15</f>
        <v>3609184.12</v>
      </c>
      <c r="DC14" s="21">
        <f t="shared" si="51"/>
        <v>3609184.12</v>
      </c>
    </row>
    <row r="15" spans="1:107" x14ac:dyDescent="0.2">
      <c r="A15" s="23" t="s">
        <v>70</v>
      </c>
      <c r="B15" s="20">
        <f>+'[1]Performance bonus'!A9</f>
        <v>149307</v>
      </c>
      <c r="C15" s="21">
        <f t="shared" si="0"/>
        <v>149307</v>
      </c>
      <c r="D15" s="20">
        <f>'[1]Performance bonus'!A9</f>
        <v>149307</v>
      </c>
      <c r="E15" s="21">
        <f t="shared" si="1"/>
        <v>149307</v>
      </c>
      <c r="F15" s="20">
        <f>+'[1]Performance bonus'!A11</f>
        <v>165727.51999999999</v>
      </c>
      <c r="G15" s="21">
        <f t="shared" si="2"/>
        <v>165727.51999999999</v>
      </c>
      <c r="H15" s="20">
        <f>+'[1]Performance bonus'!A11</f>
        <v>165727.51999999999</v>
      </c>
      <c r="I15" s="21">
        <f t="shared" si="3"/>
        <v>165727.51999999999</v>
      </c>
      <c r="J15" s="20">
        <f>+'[1]Performance bonus'!A11</f>
        <v>165727.51999999999</v>
      </c>
      <c r="K15" s="21">
        <f t="shared" si="4"/>
        <v>165727.51999999999</v>
      </c>
      <c r="L15" s="20">
        <f>+'[1]Performance bonus'!A11</f>
        <v>165727.51999999999</v>
      </c>
      <c r="M15" s="21">
        <f t="shared" si="5"/>
        <v>165727.51999999999</v>
      </c>
      <c r="N15" s="20">
        <f>+'[1]Performance bonus'!A11</f>
        <v>165727.51999999999</v>
      </c>
      <c r="O15" s="21">
        <f t="shared" si="6"/>
        <v>165727.51999999999</v>
      </c>
      <c r="P15" s="20">
        <f>+'[1]Performance bonus'!A11</f>
        <v>165727.51999999999</v>
      </c>
      <c r="Q15" s="21">
        <f t="shared" si="7"/>
        <v>165727.51999999999</v>
      </c>
      <c r="R15" s="20">
        <f>+'[1]Performance bonus'!A11</f>
        <v>165727.51999999999</v>
      </c>
      <c r="S15" s="21">
        <f t="shared" si="8"/>
        <v>165727.51999999999</v>
      </c>
      <c r="T15" s="20">
        <f>+'[1]Performance bonus'!A11</f>
        <v>165727.51999999999</v>
      </c>
      <c r="U15" s="21">
        <f t="shared" si="9"/>
        <v>165727.51999999999</v>
      </c>
      <c r="V15" s="20">
        <f>+'[1]Performance bonus'!A11</f>
        <v>165727.51999999999</v>
      </c>
      <c r="W15" s="21">
        <f t="shared" si="10"/>
        <v>165727.51999999999</v>
      </c>
      <c r="X15" s="20">
        <f>+'[1]Performance bonus'!A11</f>
        <v>165727.51999999999</v>
      </c>
      <c r="Y15" s="21">
        <f t="shared" si="11"/>
        <v>165727.51999999999</v>
      </c>
      <c r="Z15" s="20">
        <v>307785</v>
      </c>
      <c r="AA15" s="21">
        <f t="shared" si="12"/>
        <v>307785</v>
      </c>
      <c r="AB15" s="20">
        <f>+'[1]Performance bonus'!A13</f>
        <v>185057.1</v>
      </c>
      <c r="AC15" s="21">
        <f t="shared" si="12"/>
        <v>185057.1</v>
      </c>
      <c r="AD15" s="20">
        <f>+'[1]Performance bonus'!A13</f>
        <v>185057.1</v>
      </c>
      <c r="AE15" s="21">
        <f t="shared" si="13"/>
        <v>185057.1</v>
      </c>
      <c r="AF15" s="20">
        <f>+'[1]Performance bonus'!A13</f>
        <v>185057.1</v>
      </c>
      <c r="AG15" s="21">
        <f t="shared" si="14"/>
        <v>185057.1</v>
      </c>
      <c r="AH15" s="20">
        <f>+'[1]Performance bonus'!A13</f>
        <v>185057.1</v>
      </c>
      <c r="AI15" s="21">
        <f t="shared" si="15"/>
        <v>185057.1</v>
      </c>
      <c r="AJ15" s="20">
        <f>+'[1]Performance bonus'!A13</f>
        <v>185057.1</v>
      </c>
      <c r="AK15" s="21">
        <f t="shared" si="16"/>
        <v>185057.1</v>
      </c>
      <c r="AL15" s="20">
        <f>+'[1]Performance bonus'!A13</f>
        <v>185057.1</v>
      </c>
      <c r="AM15" s="21">
        <f t="shared" si="17"/>
        <v>185057.1</v>
      </c>
      <c r="AN15" s="20">
        <f>+'[1]Performance bonus'!A13</f>
        <v>185057.1</v>
      </c>
      <c r="AO15" s="21">
        <f t="shared" si="18"/>
        <v>185057.1</v>
      </c>
      <c r="AP15" s="20">
        <f>+'[1]Performance bonus'!A13</f>
        <v>185057.1</v>
      </c>
      <c r="AQ15" s="21">
        <f t="shared" si="19"/>
        <v>185057.1</v>
      </c>
      <c r="AR15" s="20">
        <f>'[1]Performance bonus'!$A13</f>
        <v>185057.1</v>
      </c>
      <c r="AS15" s="21">
        <f t="shared" si="20"/>
        <v>185057.1</v>
      </c>
      <c r="AT15" s="20">
        <f>'[1]Performance bonus'!$A13</f>
        <v>185057.1</v>
      </c>
      <c r="AU15" s="21">
        <f t="shared" si="21"/>
        <v>185057.1</v>
      </c>
      <c r="AV15" s="20">
        <f>'[1]Performance bonus'!$A13</f>
        <v>185057.1</v>
      </c>
      <c r="AW15" s="21">
        <f t="shared" si="22"/>
        <v>185057.1</v>
      </c>
      <c r="AX15" s="20">
        <f>'[1]Performance bonus'!$A13</f>
        <v>185057.1</v>
      </c>
      <c r="AY15" s="21">
        <f t="shared" si="23"/>
        <v>185057.1</v>
      </c>
      <c r="AZ15" s="20">
        <f>'[1]Performance bonus'!$A13</f>
        <v>185057.1</v>
      </c>
      <c r="BA15" s="21">
        <f t="shared" si="24"/>
        <v>185057.1</v>
      </c>
      <c r="BB15" s="20">
        <f>'[1]Performance bonus'!A15</f>
        <v>307784.52833333332</v>
      </c>
      <c r="BC15" s="21">
        <f t="shared" si="25"/>
        <v>307784.52833333332</v>
      </c>
      <c r="BD15" s="20">
        <f>'[1]Performance bonus'!A15</f>
        <v>307784.52833333332</v>
      </c>
      <c r="BE15" s="21">
        <f t="shared" si="26"/>
        <v>307784.52833333332</v>
      </c>
      <c r="BF15" s="20">
        <f>+'[1]Performance bonus'!A15</f>
        <v>307784.52833333332</v>
      </c>
      <c r="BG15" s="21">
        <f t="shared" si="27"/>
        <v>307784.52833333332</v>
      </c>
      <c r="BH15" s="20">
        <f>+'[1]Performance bonus'!A15</f>
        <v>307784.52833333332</v>
      </c>
      <c r="BI15" s="21">
        <f t="shared" si="28"/>
        <v>307784.52833333332</v>
      </c>
      <c r="BJ15" s="20">
        <f>+'[1]Performance bonus'!A15</f>
        <v>307784.52833333332</v>
      </c>
      <c r="BK15" s="21">
        <f t="shared" si="29"/>
        <v>307784.52833333332</v>
      </c>
      <c r="BL15" s="20">
        <f>+'[1]Performance bonus'!A15</f>
        <v>307784.52833333332</v>
      </c>
      <c r="BM15" s="21">
        <f t="shared" si="30"/>
        <v>307784.52833333332</v>
      </c>
      <c r="BN15" s="20">
        <f>+'[1]Performance bonus'!A15</f>
        <v>307784.52833333332</v>
      </c>
      <c r="BO15" s="21">
        <f t="shared" si="31"/>
        <v>307784.52833333332</v>
      </c>
      <c r="BP15" s="20">
        <f>+'[1]Performance bonus'!A15</f>
        <v>307784.52833333332</v>
      </c>
      <c r="BQ15" s="21">
        <f t="shared" si="32"/>
        <v>307784.52833333332</v>
      </c>
      <c r="BR15" s="20">
        <f>+'[1]Performance bonus'!A15</f>
        <v>307784.52833333332</v>
      </c>
      <c r="BS15" s="21">
        <f t="shared" si="33"/>
        <v>307784.52833333332</v>
      </c>
      <c r="BT15" s="20">
        <f>'[1]Performance bonus'!A15</f>
        <v>307784.52833333332</v>
      </c>
      <c r="BU15" s="21">
        <f t="shared" si="34"/>
        <v>307784.52833333332</v>
      </c>
      <c r="BV15" s="20">
        <f>+'[1]Performance bonus'!A15</f>
        <v>307784.52833333332</v>
      </c>
      <c r="BW15" s="21">
        <f t="shared" si="35"/>
        <v>307784.52833333332</v>
      </c>
      <c r="BX15" s="20">
        <f>'[1]Performance bonus'!A15</f>
        <v>307784.52833333332</v>
      </c>
      <c r="BY15" s="21">
        <f t="shared" si="36"/>
        <v>307784.52833333332</v>
      </c>
      <c r="BZ15" s="20">
        <f>'[1]Performance bonus'!A17</f>
        <v>778941</v>
      </c>
      <c r="CA15" s="21">
        <f t="shared" si="37"/>
        <v>778941</v>
      </c>
      <c r="CB15" s="20">
        <f>+'[1]Performance bonus'!A17</f>
        <v>778941</v>
      </c>
      <c r="CC15" s="21">
        <f t="shared" si="38"/>
        <v>778941</v>
      </c>
      <c r="CD15" s="20">
        <f>'[1]Performance bonus'!A17</f>
        <v>778941</v>
      </c>
      <c r="CE15" s="21">
        <f t="shared" si="39"/>
        <v>778941</v>
      </c>
      <c r="CF15" s="20">
        <f>'[1]Performance bonus'!A17</f>
        <v>778941</v>
      </c>
      <c r="CG15" s="21">
        <f t="shared" si="40"/>
        <v>778941</v>
      </c>
      <c r="CH15" s="20">
        <f>'[1]Performance bonus'!A17</f>
        <v>778941</v>
      </c>
      <c r="CI15" s="21">
        <f t="shared" si="41"/>
        <v>778941</v>
      </c>
      <c r="CJ15" s="20">
        <f>'[1]Performance bonus'!A17</f>
        <v>778941</v>
      </c>
      <c r="CK15" s="21">
        <f t="shared" si="42"/>
        <v>778941</v>
      </c>
      <c r="CL15" s="20">
        <f>'[1]Performance bonus'!A17</f>
        <v>778941</v>
      </c>
      <c r="CM15" s="21">
        <f t="shared" si="43"/>
        <v>778941</v>
      </c>
      <c r="CN15" s="20">
        <f>'[1]Performance bonus'!A17</f>
        <v>778941</v>
      </c>
      <c r="CO15" s="21">
        <f t="shared" si="44"/>
        <v>778941</v>
      </c>
      <c r="CP15" s="20">
        <f>'[1]Performance bonus'!A17</f>
        <v>778941</v>
      </c>
      <c r="CQ15" s="21">
        <f t="shared" si="45"/>
        <v>778941</v>
      </c>
      <c r="CR15" s="20">
        <f>'[1]Performance bonus'!A17</f>
        <v>778941</v>
      </c>
      <c r="CS15" s="21">
        <f t="shared" si="46"/>
        <v>778941</v>
      </c>
      <c r="CT15" s="20">
        <f>'[1]Performance bonus'!A17</f>
        <v>778941</v>
      </c>
      <c r="CU15" s="21">
        <f t="shared" si="47"/>
        <v>778941</v>
      </c>
      <c r="CV15" s="20">
        <f>'[1]Performance bonus'!A19</f>
        <v>947786.7</v>
      </c>
      <c r="CW15" s="21">
        <f t="shared" si="48"/>
        <v>947786.7</v>
      </c>
      <c r="CX15" s="20">
        <f>'[1]Performance bonus'!A19</f>
        <v>947786.7</v>
      </c>
      <c r="CY15" s="21">
        <f t="shared" si="49"/>
        <v>947786.7</v>
      </c>
      <c r="CZ15" s="20">
        <f>'[1]Performance bonus'!A19</f>
        <v>947786.7</v>
      </c>
      <c r="DA15" s="21">
        <f t="shared" si="50"/>
        <v>947786.7</v>
      </c>
      <c r="DB15" s="20">
        <f>'[1]Performance bonus'!A19</f>
        <v>947786.7</v>
      </c>
      <c r="DC15" s="21">
        <f t="shared" si="51"/>
        <v>947786.7</v>
      </c>
    </row>
    <row r="16" spans="1:107" x14ac:dyDescent="0.2">
      <c r="A16" s="19" t="s">
        <v>71</v>
      </c>
      <c r="B16" s="20">
        <v>6587988.3700000001</v>
      </c>
      <c r="C16" s="21">
        <f t="shared" si="0"/>
        <v>6587988.3700000001</v>
      </c>
      <c r="D16" s="20">
        <v>6934259</v>
      </c>
      <c r="E16" s="21">
        <f t="shared" si="1"/>
        <v>6934259</v>
      </c>
      <c r="F16" s="20">
        <v>6534240.3600000003</v>
      </c>
      <c r="G16" s="21">
        <f t="shared" si="2"/>
        <v>6534240.3600000003</v>
      </c>
      <c r="H16" s="20">
        <v>6670064.2300000004</v>
      </c>
      <c r="I16" s="21">
        <f t="shared" si="3"/>
        <v>6670064.2300000004</v>
      </c>
      <c r="J16" s="20">
        <v>5174702.17</v>
      </c>
      <c r="K16" s="21">
        <f t="shared" si="4"/>
        <v>5174702.17</v>
      </c>
      <c r="L16" s="20">
        <v>5122310.41</v>
      </c>
      <c r="M16" s="21">
        <f t="shared" si="5"/>
        <v>5122310.41</v>
      </c>
      <c r="N16" s="20">
        <v>4142079.02</v>
      </c>
      <c r="O16" s="21">
        <f t="shared" si="6"/>
        <v>4142079.02</v>
      </c>
      <c r="P16" s="20">
        <v>3660908.38</v>
      </c>
      <c r="Q16" s="21">
        <f t="shared" si="7"/>
        <v>3660908.38</v>
      </c>
      <c r="R16" s="20">
        <v>3265369.31</v>
      </c>
      <c r="S16" s="21">
        <f t="shared" si="8"/>
        <v>3265369.31</v>
      </c>
      <c r="T16" s="20">
        <v>3354360.51</v>
      </c>
      <c r="U16" s="21">
        <f t="shared" si="9"/>
        <v>3354360.51</v>
      </c>
      <c r="V16" s="20">
        <v>3276560.32</v>
      </c>
      <c r="W16" s="21">
        <f t="shared" si="10"/>
        <v>3276560.32</v>
      </c>
      <c r="X16" s="20">
        <v>3104447.44</v>
      </c>
      <c r="Y16" s="21">
        <f t="shared" si="11"/>
        <v>3104447.44</v>
      </c>
      <c r="Z16" s="20">
        <v>4325614</v>
      </c>
      <c r="AA16" s="21">
        <f t="shared" si="12"/>
        <v>4325614</v>
      </c>
      <c r="AB16" s="20">
        <v>3459624.09</v>
      </c>
      <c r="AC16" s="21">
        <f t="shared" si="12"/>
        <v>3459624.09</v>
      </c>
      <c r="AD16" s="20">
        <v>3244949.13</v>
      </c>
      <c r="AE16" s="21">
        <f t="shared" si="13"/>
        <v>3244949.13</v>
      </c>
      <c r="AF16" s="20">
        <v>3385118.88</v>
      </c>
      <c r="AG16" s="21">
        <f t="shared" si="14"/>
        <v>3385118.88</v>
      </c>
      <c r="AH16" s="20">
        <v>3383314.67</v>
      </c>
      <c r="AI16" s="21">
        <f t="shared" si="15"/>
        <v>3383314.67</v>
      </c>
      <c r="AJ16" s="20">
        <v>2716051.38</v>
      </c>
      <c r="AK16" s="21">
        <f t="shared" si="16"/>
        <v>2716051.38</v>
      </c>
      <c r="AL16" s="20">
        <v>3165203.21</v>
      </c>
      <c r="AM16" s="21">
        <f t="shared" si="17"/>
        <v>3165203.21</v>
      </c>
      <c r="AN16" s="20">
        <v>3359291.1899999995</v>
      </c>
      <c r="AO16" s="21">
        <f t="shared" si="18"/>
        <v>3359291.1899999995</v>
      </c>
      <c r="AP16" s="20">
        <v>4116948.38</v>
      </c>
      <c r="AQ16" s="21">
        <f t="shared" si="19"/>
        <v>4116948.38</v>
      </c>
      <c r="AR16" s="20">
        <v>4565615.49</v>
      </c>
      <c r="AS16" s="21">
        <f t="shared" si="20"/>
        <v>4565615.49</v>
      </c>
      <c r="AT16" s="20">
        <v>4712629.7399999993</v>
      </c>
      <c r="AU16" s="21">
        <f t="shared" si="21"/>
        <v>4712629.7399999993</v>
      </c>
      <c r="AV16" s="20">
        <v>4889461.41</v>
      </c>
      <c r="AW16" s="21">
        <f t="shared" si="22"/>
        <v>4889461.41</v>
      </c>
      <c r="AX16" s="20">
        <v>4325614.4000000004</v>
      </c>
      <c r="AY16" s="21">
        <f t="shared" si="23"/>
        <v>4325614.4000000004</v>
      </c>
      <c r="AZ16" s="20">
        <v>4325614.4000000004</v>
      </c>
      <c r="BA16" s="21">
        <f t="shared" si="24"/>
        <v>4325614.4000000004</v>
      </c>
      <c r="BB16" s="20">
        <v>4325614.4000000004</v>
      </c>
      <c r="BC16" s="21">
        <f t="shared" si="25"/>
        <v>4325614.4000000004</v>
      </c>
      <c r="BD16" s="20">
        <v>5968928.4299999997</v>
      </c>
      <c r="BE16" s="21">
        <f t="shared" si="26"/>
        <v>5968928.4299999997</v>
      </c>
      <c r="BF16" s="20">
        <v>5804938</v>
      </c>
      <c r="BG16" s="21">
        <f t="shared" si="27"/>
        <v>5804938</v>
      </c>
      <c r="BH16" s="20">
        <v>6966239.8099999996</v>
      </c>
      <c r="BI16" s="21">
        <f t="shared" si="28"/>
        <v>6966239.8099999996</v>
      </c>
      <c r="BJ16" s="20">
        <v>6163085.5199999996</v>
      </c>
      <c r="BK16" s="21">
        <f t="shared" si="29"/>
        <v>6163085.5199999996</v>
      </c>
      <c r="BL16" s="20">
        <v>6152951.6900000004</v>
      </c>
      <c r="BM16" s="21">
        <f t="shared" si="30"/>
        <v>6152951.6900000004</v>
      </c>
      <c r="BN16" s="20">
        <v>4417170.83</v>
      </c>
      <c r="BO16" s="21">
        <f t="shared" si="31"/>
        <v>4417170.83</v>
      </c>
      <c r="BP16" s="20">
        <v>4396229.63</v>
      </c>
      <c r="BQ16" s="21">
        <f t="shared" si="32"/>
        <v>4396229.63</v>
      </c>
      <c r="BR16" s="20">
        <v>4687673.83</v>
      </c>
      <c r="BS16" s="21">
        <f t="shared" si="33"/>
        <v>4687673.83</v>
      </c>
      <c r="BT16" s="20">
        <v>5696496.2199999997</v>
      </c>
      <c r="BU16" s="21">
        <f t="shared" si="34"/>
        <v>5696496.2199999997</v>
      </c>
      <c r="BV16" s="20">
        <v>6688280.1199999992</v>
      </c>
      <c r="BW16" s="21">
        <f t="shared" si="35"/>
        <v>6688280.1199999992</v>
      </c>
      <c r="BX16" s="20">
        <v>6803086.6399999997</v>
      </c>
      <c r="BY16" s="21">
        <f t="shared" si="36"/>
        <v>6803086.6399999997</v>
      </c>
      <c r="BZ16" s="20">
        <v>7096956.2300000004</v>
      </c>
      <c r="CA16" s="21">
        <f t="shared" si="37"/>
        <v>7096956.2300000004</v>
      </c>
      <c r="CB16" s="20">
        <v>7096956.2299999986</v>
      </c>
      <c r="CC16" s="21">
        <f t="shared" si="38"/>
        <v>7096956.2299999986</v>
      </c>
      <c r="CD16" s="20">
        <v>8330866</v>
      </c>
      <c r="CE16" s="21">
        <f t="shared" si="39"/>
        <v>8330866</v>
      </c>
      <c r="CF16" s="20">
        <v>8713831.7300000004</v>
      </c>
      <c r="CG16" s="21">
        <f t="shared" si="40"/>
        <v>8713831.7300000004</v>
      </c>
      <c r="CH16" s="20">
        <v>8220725.7199999997</v>
      </c>
      <c r="CI16" s="21">
        <f t="shared" si="41"/>
        <v>8220725.7199999997</v>
      </c>
      <c r="CJ16" s="20">
        <v>8240279.25</v>
      </c>
      <c r="CK16" s="21">
        <f t="shared" si="42"/>
        <v>8240279.25</v>
      </c>
      <c r="CL16" s="20">
        <v>6216742.5499999998</v>
      </c>
      <c r="CM16" s="21">
        <f t="shared" si="43"/>
        <v>6216742.5499999998</v>
      </c>
      <c r="CN16" s="20">
        <v>6200682.7699999996</v>
      </c>
      <c r="CO16" s="21">
        <f t="shared" si="44"/>
        <v>6200682.7699999996</v>
      </c>
      <c r="CP16" s="20">
        <v>5468619.3600000003</v>
      </c>
      <c r="CQ16" s="21">
        <f t="shared" si="45"/>
        <v>5468619.3600000003</v>
      </c>
      <c r="CR16" s="20">
        <v>5861559.5199999996</v>
      </c>
      <c r="CS16" s="21">
        <f t="shared" si="46"/>
        <v>5861559.5199999996</v>
      </c>
      <c r="CT16" s="20">
        <v>5783328.5700000003</v>
      </c>
      <c r="CU16" s="21">
        <f t="shared" si="47"/>
        <v>5783328.5700000003</v>
      </c>
      <c r="CV16" s="20">
        <v>5965268.4199999999</v>
      </c>
      <c r="CW16" s="21">
        <f t="shared" si="48"/>
        <v>5965268.4199999999</v>
      </c>
      <c r="CX16" s="20">
        <v>6067983.1600000001</v>
      </c>
      <c r="CY16" s="21">
        <f t="shared" si="49"/>
        <v>6067983.1600000001</v>
      </c>
      <c r="CZ16" s="20">
        <v>5609458.9199999999</v>
      </c>
      <c r="DA16" s="21">
        <f t="shared" si="50"/>
        <v>5609458.9199999999</v>
      </c>
      <c r="DB16" s="20">
        <v>7222858.21</v>
      </c>
      <c r="DC16" s="21">
        <f t="shared" si="51"/>
        <v>7222858.21</v>
      </c>
    </row>
    <row r="17" spans="1:123" s="24" customFormat="1" x14ac:dyDescent="0.2">
      <c r="A17" s="19" t="s">
        <v>72</v>
      </c>
      <c r="B17" s="20">
        <v>8010257</v>
      </c>
      <c r="C17" s="21">
        <v>24364571</v>
      </c>
      <c r="D17" s="20">
        <v>3125022.67</v>
      </c>
      <c r="E17" s="21">
        <v>29550757</v>
      </c>
      <c r="F17" s="20">
        <v>6578806.0700000003</v>
      </c>
      <c r="G17" s="21">
        <v>21055820</v>
      </c>
      <c r="H17" s="20">
        <v>39028858.200000003</v>
      </c>
      <c r="I17" s="21">
        <v>24060235</v>
      </c>
      <c r="J17" s="20">
        <v>42987560</v>
      </c>
      <c r="K17" s="21">
        <v>42779713</v>
      </c>
      <c r="L17" s="20">
        <v>22582542.010000002</v>
      </c>
      <c r="M17" s="21">
        <v>58148905</v>
      </c>
      <c r="N17" s="20">
        <v>35817957.960000001</v>
      </c>
      <c r="O17" s="21">
        <v>53976438</v>
      </c>
      <c r="P17" s="20">
        <v>55066188.75</v>
      </c>
      <c r="Q17" s="21">
        <v>69309115</v>
      </c>
      <c r="R17" s="20">
        <v>52609336.590000004</v>
      </c>
      <c r="S17" s="21">
        <v>54861406</v>
      </c>
      <c r="T17" s="20">
        <v>55555567</v>
      </c>
      <c r="U17" s="21">
        <v>59484463</v>
      </c>
      <c r="V17" s="20">
        <v>53123257.640000001</v>
      </c>
      <c r="W17" s="21">
        <v>53636694</v>
      </c>
      <c r="X17" s="20">
        <v>30121387.25</v>
      </c>
      <c r="Y17" s="21">
        <v>63511432</v>
      </c>
      <c r="Z17" s="20">
        <v>41937498</v>
      </c>
      <c r="AA17" s="21">
        <v>49188725</v>
      </c>
      <c r="AB17" s="20">
        <v>1599376.58</v>
      </c>
      <c r="AC17" s="21">
        <v>35558812</v>
      </c>
      <c r="AD17" s="20">
        <v>7545544.8099999996</v>
      </c>
      <c r="AE17" s="21">
        <v>49140139</v>
      </c>
      <c r="AF17" s="20">
        <v>36471551.270000003</v>
      </c>
      <c r="AG17" s="21">
        <v>40974578</v>
      </c>
      <c r="AH17" s="20">
        <v>33052679.390000001</v>
      </c>
      <c r="AI17" s="21">
        <v>64599435</v>
      </c>
      <c r="AJ17" s="20">
        <v>36719076.409999996</v>
      </c>
      <c r="AK17" s="21">
        <v>55506061</v>
      </c>
      <c r="AL17" s="20">
        <v>47007210.729999997</v>
      </c>
      <c r="AM17" s="21">
        <v>58328566</v>
      </c>
      <c r="AN17" s="20">
        <v>22636691.68</v>
      </c>
      <c r="AO17" s="21">
        <v>72637495</v>
      </c>
      <c r="AP17" s="20">
        <v>24855764.940000001</v>
      </c>
      <c r="AQ17" s="21">
        <v>69049600</v>
      </c>
      <c r="AR17" s="20">
        <v>28719105.512260348</v>
      </c>
      <c r="AS17" s="21">
        <v>65304311</v>
      </c>
      <c r="AT17" s="20">
        <v>27190559.07559368</v>
      </c>
      <c r="AU17" s="21">
        <v>71116815</v>
      </c>
      <c r="AV17" s="20">
        <v>34686082.759999998</v>
      </c>
      <c r="AW17" s="21">
        <v>78554903</v>
      </c>
      <c r="AX17" s="20">
        <v>31280777.66</v>
      </c>
      <c r="AY17" s="21">
        <v>50612559.740000002</v>
      </c>
      <c r="AZ17" s="20">
        <v>16672867.76</v>
      </c>
      <c r="BA17" s="21">
        <v>54604728</v>
      </c>
      <c r="BB17" s="20">
        <v>11890520</v>
      </c>
      <c r="BC17" s="21">
        <v>61642966</v>
      </c>
      <c r="BD17" s="20">
        <v>7241557.5700000003</v>
      </c>
      <c r="BE17" s="21">
        <v>50409782</v>
      </c>
      <c r="BF17" s="20">
        <v>52834975.170000002</v>
      </c>
      <c r="BG17" s="21">
        <v>67502020</v>
      </c>
      <c r="BH17" s="20">
        <v>53373418.579999998</v>
      </c>
      <c r="BI17" s="21">
        <v>52124522</v>
      </c>
      <c r="BJ17" s="20">
        <v>44478354.399999999</v>
      </c>
      <c r="BK17" s="21">
        <v>61085337</v>
      </c>
      <c r="BL17" s="20">
        <v>46093095.939999998</v>
      </c>
      <c r="BM17" s="21">
        <v>81249544</v>
      </c>
      <c r="BN17" s="20">
        <v>50033460</v>
      </c>
      <c r="BO17" s="21">
        <v>82202334</v>
      </c>
      <c r="BP17" s="20">
        <v>44405496.909999996</v>
      </c>
      <c r="BQ17" s="21">
        <v>75135432</v>
      </c>
      <c r="BR17" s="20">
        <v>45110603.770000003</v>
      </c>
      <c r="BS17" s="21">
        <v>71207419</v>
      </c>
      <c r="BT17" s="20">
        <v>26384981.343927</v>
      </c>
      <c r="BU17" s="21">
        <v>64639079</v>
      </c>
      <c r="BV17" s="20">
        <v>3350962.75</v>
      </c>
      <c r="BW17" s="21">
        <v>19220127</v>
      </c>
      <c r="BX17" s="20">
        <v>3405560.96</v>
      </c>
      <c r="BY17" s="21">
        <v>4235143</v>
      </c>
      <c r="BZ17" s="20">
        <v>5857422.3099999996</v>
      </c>
      <c r="CA17" s="21">
        <v>6482535</v>
      </c>
      <c r="CB17" s="20">
        <v>3231692.75</v>
      </c>
      <c r="CC17" s="21">
        <v>5111208</v>
      </c>
      <c r="CD17" s="20">
        <v>4567314</v>
      </c>
      <c r="CE17" s="21">
        <v>16123917</v>
      </c>
      <c r="CF17" s="20">
        <v>11000000</v>
      </c>
      <c r="CG17" s="21">
        <v>11410049</v>
      </c>
      <c r="CH17" s="20">
        <v>5613524</v>
      </c>
      <c r="CI17" s="21">
        <v>6331560</v>
      </c>
      <c r="CJ17" s="20">
        <v>9611695</v>
      </c>
      <c r="CK17" s="21">
        <v>14859716</v>
      </c>
      <c r="CL17" s="20">
        <v>21118807.16</v>
      </c>
      <c r="CM17" s="21">
        <v>21594852</v>
      </c>
      <c r="CN17" s="20">
        <v>7400308</v>
      </c>
      <c r="CO17" s="21">
        <v>8303769</v>
      </c>
      <c r="CP17" s="20">
        <v>10400800</v>
      </c>
      <c r="CQ17" s="21">
        <v>19427862</v>
      </c>
      <c r="CR17" s="20">
        <v>13673043.689999999</v>
      </c>
      <c r="CS17" s="21">
        <v>36788467</v>
      </c>
      <c r="CT17" s="20">
        <v>14197762.73</v>
      </c>
      <c r="CU17" s="21">
        <v>16448133</v>
      </c>
      <c r="CV17" s="20">
        <v>14482143.934260294</v>
      </c>
      <c r="CW17" s="21">
        <v>48543243</v>
      </c>
      <c r="CX17" s="20">
        <v>4080105</v>
      </c>
      <c r="CY17" s="21">
        <v>7153682</v>
      </c>
      <c r="CZ17" s="20">
        <v>3405581</v>
      </c>
      <c r="DA17" s="21">
        <v>3787352</v>
      </c>
      <c r="DB17" s="20">
        <v>20811527</v>
      </c>
      <c r="DC17" s="21">
        <v>22047575</v>
      </c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</row>
    <row r="18" spans="1:123" x14ac:dyDescent="0.2">
      <c r="A18" s="23" t="s">
        <v>73</v>
      </c>
      <c r="B18" s="20">
        <v>2991868</v>
      </c>
      <c r="C18" s="21">
        <f>B18</f>
        <v>2991868</v>
      </c>
      <c r="D18" s="20">
        <v>2998768</v>
      </c>
      <c r="E18" s="21">
        <f>D18</f>
        <v>2998768</v>
      </c>
      <c r="F18" s="20">
        <v>2998768</v>
      </c>
      <c r="G18" s="21">
        <f>F18</f>
        <v>2998768</v>
      </c>
      <c r="H18" s="20">
        <v>2998768</v>
      </c>
      <c r="I18" s="21">
        <f>H18</f>
        <v>2998768</v>
      </c>
      <c r="J18" s="20">
        <v>2998768</v>
      </c>
      <c r="K18" s="21">
        <f>J18</f>
        <v>2998768</v>
      </c>
      <c r="L18" s="20">
        <v>2998768</v>
      </c>
      <c r="M18" s="21">
        <f>L18</f>
        <v>2998768</v>
      </c>
      <c r="N18" s="20">
        <v>2998768</v>
      </c>
      <c r="O18" s="21">
        <f>N18</f>
        <v>2998768</v>
      </c>
      <c r="P18" s="20">
        <v>2998768</v>
      </c>
      <c r="Q18" s="21">
        <f>P18</f>
        <v>2998768</v>
      </c>
      <c r="R18" s="20">
        <v>2998768</v>
      </c>
      <c r="S18" s="21">
        <f>R18</f>
        <v>2998768</v>
      </c>
      <c r="T18" s="20">
        <v>2998768</v>
      </c>
      <c r="U18" s="21">
        <f>T18</f>
        <v>2998768</v>
      </c>
      <c r="V18" s="20">
        <v>2998768</v>
      </c>
      <c r="W18" s="21">
        <f>V18</f>
        <v>2998768</v>
      </c>
      <c r="X18" s="20">
        <v>2998768</v>
      </c>
      <c r="Y18" s="21">
        <f>X18</f>
        <v>2998768</v>
      </c>
      <c r="Z18" s="20">
        <v>3386480.8</v>
      </c>
      <c r="AA18" s="21">
        <f>Z18</f>
        <v>3386480.8</v>
      </c>
      <c r="AB18" s="20">
        <v>3277430.48</v>
      </c>
      <c r="AC18" s="21">
        <f>AB18</f>
        <v>3277430.48</v>
      </c>
      <c r="AD18" s="20">
        <v>3277430.48</v>
      </c>
      <c r="AE18" s="21">
        <f>AD18</f>
        <v>3277430.48</v>
      </c>
      <c r="AF18" s="20">
        <v>3277430.48</v>
      </c>
      <c r="AG18" s="21">
        <f>AF18</f>
        <v>3277430.48</v>
      </c>
      <c r="AH18" s="20">
        <v>3277430.48</v>
      </c>
      <c r="AI18" s="21">
        <f>AH18</f>
        <v>3277430.48</v>
      </c>
      <c r="AJ18" s="20">
        <v>3277430.48</v>
      </c>
      <c r="AK18" s="21">
        <f>AJ18</f>
        <v>3277430.48</v>
      </c>
      <c r="AL18" s="20">
        <v>3277430.48</v>
      </c>
      <c r="AM18" s="21">
        <f>AL18</f>
        <v>3277430.48</v>
      </c>
      <c r="AN18" s="20">
        <v>3277430.48</v>
      </c>
      <c r="AO18" s="21">
        <f>AN18</f>
        <v>3277430.48</v>
      </c>
      <c r="AP18" s="20">
        <v>3277430.48</v>
      </c>
      <c r="AQ18" s="21">
        <f>AP18</f>
        <v>3277430.48</v>
      </c>
      <c r="AR18" s="20">
        <v>3277430.48</v>
      </c>
      <c r="AS18" s="21">
        <f>AR18</f>
        <v>3277430.48</v>
      </c>
      <c r="AT18" s="20">
        <v>3277430.48</v>
      </c>
      <c r="AU18" s="21">
        <f>AT18</f>
        <v>3277430.48</v>
      </c>
      <c r="AV18" s="20">
        <v>3277430.48</v>
      </c>
      <c r="AW18" s="21">
        <f>AV18</f>
        <v>3277430.48</v>
      </c>
      <c r="AX18" s="20">
        <v>3277430.48</v>
      </c>
      <c r="AY18" s="21">
        <f>AX18</f>
        <v>3277430.48</v>
      </c>
      <c r="AZ18" s="20">
        <v>3277430.48</v>
      </c>
      <c r="BA18" s="21">
        <f>AZ18</f>
        <v>3277430.48</v>
      </c>
      <c r="BB18" s="20">
        <v>3386480.8</v>
      </c>
      <c r="BC18" s="21">
        <f>BB18</f>
        <v>3386480.8</v>
      </c>
      <c r="BD18" s="20">
        <v>3386480.8</v>
      </c>
      <c r="BE18" s="21">
        <f>BD18</f>
        <v>3386480.8</v>
      </c>
      <c r="BF18" s="20">
        <v>3386480.8</v>
      </c>
      <c r="BG18" s="21">
        <f>BF18</f>
        <v>3386480.8</v>
      </c>
      <c r="BH18" s="20">
        <v>3386480.8</v>
      </c>
      <c r="BI18" s="21">
        <f>BH18</f>
        <v>3386480.8</v>
      </c>
      <c r="BJ18" s="20">
        <v>3386480.8</v>
      </c>
      <c r="BK18" s="21">
        <f>BJ18</f>
        <v>3386480.8</v>
      </c>
      <c r="BL18" s="20">
        <v>3386480.8</v>
      </c>
      <c r="BM18" s="21">
        <f>BL18</f>
        <v>3386480.8</v>
      </c>
      <c r="BN18" s="20">
        <v>3386480.8</v>
      </c>
      <c r="BO18" s="21">
        <f>BN18</f>
        <v>3386480.8</v>
      </c>
      <c r="BP18" s="20">
        <v>3386480.8</v>
      </c>
      <c r="BQ18" s="21">
        <f>BP18</f>
        <v>3386480.8</v>
      </c>
      <c r="BR18" s="20">
        <v>3386480.8</v>
      </c>
      <c r="BS18" s="21">
        <f>BR18</f>
        <v>3386480.8</v>
      </c>
      <c r="BT18" s="20">
        <v>3386480.8</v>
      </c>
      <c r="BU18" s="21">
        <f>BT18</f>
        <v>3386480.8</v>
      </c>
      <c r="BV18" s="20">
        <v>3386480.8</v>
      </c>
      <c r="BW18" s="21">
        <f>BV18</f>
        <v>3386480.8</v>
      </c>
      <c r="BX18" s="20">
        <v>3386480.8</v>
      </c>
      <c r="BY18" s="21">
        <f>BX18</f>
        <v>3386480.8</v>
      </c>
      <c r="BZ18" s="20">
        <v>3936342</v>
      </c>
      <c r="CA18" s="21">
        <f>BZ18</f>
        <v>3936342</v>
      </c>
      <c r="CB18" s="20">
        <v>3936342</v>
      </c>
      <c r="CC18" s="21">
        <f>CB18</f>
        <v>3936342</v>
      </c>
      <c r="CD18" s="20">
        <v>3936342</v>
      </c>
      <c r="CE18" s="21">
        <f>CD18</f>
        <v>3936342</v>
      </c>
      <c r="CF18" s="20">
        <v>3936342</v>
      </c>
      <c r="CG18" s="21">
        <f>CF18</f>
        <v>3936342</v>
      </c>
      <c r="CH18" s="20">
        <v>3936342</v>
      </c>
      <c r="CI18" s="21">
        <f>CH18</f>
        <v>3936342</v>
      </c>
      <c r="CJ18" s="20">
        <v>3936342</v>
      </c>
      <c r="CK18" s="21">
        <f>CJ18</f>
        <v>3936342</v>
      </c>
      <c r="CL18" s="20">
        <v>3936342</v>
      </c>
      <c r="CM18" s="21">
        <f>CL18</f>
        <v>3936342</v>
      </c>
      <c r="CN18" s="20">
        <v>3936342</v>
      </c>
      <c r="CO18" s="21">
        <f>CN18</f>
        <v>3936342</v>
      </c>
      <c r="CP18" s="20">
        <v>3936342</v>
      </c>
      <c r="CQ18" s="21">
        <f>CP18</f>
        <v>3936342</v>
      </c>
      <c r="CR18" s="20">
        <v>3936342</v>
      </c>
      <c r="CS18" s="21">
        <f>CR18</f>
        <v>3936342</v>
      </c>
      <c r="CT18" s="20">
        <v>3936342</v>
      </c>
      <c r="CU18" s="21">
        <f>CT18</f>
        <v>3936342</v>
      </c>
      <c r="CV18" s="20">
        <v>3936342</v>
      </c>
      <c r="CW18" s="21">
        <f>CV18</f>
        <v>3936342</v>
      </c>
      <c r="CX18" s="20">
        <v>3936342</v>
      </c>
      <c r="CY18" s="21">
        <f>CX18</f>
        <v>3936342</v>
      </c>
      <c r="CZ18" s="20">
        <v>3936342</v>
      </c>
      <c r="DA18" s="21">
        <f>CZ18</f>
        <v>3936342</v>
      </c>
      <c r="DB18" s="20">
        <v>3936342</v>
      </c>
      <c r="DC18" s="21">
        <f>DB18</f>
        <v>3936342</v>
      </c>
    </row>
    <row r="19" spans="1:123" ht="13.5" thickBot="1" x14ac:dyDescent="0.25">
      <c r="A19" s="25"/>
      <c r="B19" s="26">
        <f t="shared" ref="B19:BM19" si="52">SUM(B6:B18)</f>
        <v>112179903.00159125</v>
      </c>
      <c r="C19" s="27">
        <f t="shared" si="52"/>
        <v>128534217.00159125</v>
      </c>
      <c r="D19" s="26">
        <f t="shared" si="52"/>
        <v>143064906.85159123</v>
      </c>
      <c r="E19" s="27">
        <f t="shared" si="52"/>
        <v>169490641.18159124</v>
      </c>
      <c r="F19" s="26">
        <f t="shared" si="52"/>
        <v>140054169.87159124</v>
      </c>
      <c r="G19" s="27">
        <f t="shared" si="52"/>
        <v>154531183.80159125</v>
      </c>
      <c r="H19" s="26">
        <f t="shared" si="52"/>
        <v>127585630.75159127</v>
      </c>
      <c r="I19" s="27">
        <f t="shared" si="52"/>
        <v>112617007.55159126</v>
      </c>
      <c r="J19" s="26">
        <f t="shared" si="52"/>
        <v>122373573.00159125</v>
      </c>
      <c r="K19" s="27">
        <f t="shared" si="52"/>
        <v>122165726.00159125</v>
      </c>
      <c r="L19" s="26">
        <f t="shared" si="52"/>
        <v>112642576.68159126</v>
      </c>
      <c r="M19" s="27">
        <f t="shared" si="52"/>
        <v>148208939.67159125</v>
      </c>
      <c r="N19" s="26">
        <f t="shared" si="52"/>
        <v>119115428.18159124</v>
      </c>
      <c r="O19" s="27">
        <f t="shared" si="52"/>
        <v>137273908.22159123</v>
      </c>
      <c r="P19" s="26">
        <f t="shared" si="52"/>
        <v>137631637.09159127</v>
      </c>
      <c r="Q19" s="27">
        <f t="shared" si="52"/>
        <v>151874563.34159127</v>
      </c>
      <c r="R19" s="26">
        <f t="shared" si="52"/>
        <v>139990125.14159125</v>
      </c>
      <c r="S19" s="27">
        <f t="shared" si="52"/>
        <v>142242194.55159125</v>
      </c>
      <c r="T19" s="26">
        <f t="shared" si="52"/>
        <v>143010904.77159125</v>
      </c>
      <c r="U19" s="27">
        <f t="shared" si="52"/>
        <v>146939800.77159125</v>
      </c>
      <c r="V19" s="26">
        <f t="shared" si="52"/>
        <v>135849783.12159121</v>
      </c>
      <c r="W19" s="27">
        <f t="shared" si="52"/>
        <v>136363219.48159122</v>
      </c>
      <c r="X19" s="26">
        <f t="shared" si="52"/>
        <v>124048175.83159123</v>
      </c>
      <c r="Y19" s="27">
        <f t="shared" si="52"/>
        <v>192546953.22159123</v>
      </c>
      <c r="Z19" s="26">
        <f t="shared" si="52"/>
        <v>144474559.42159125</v>
      </c>
      <c r="AA19" s="27">
        <f t="shared" si="52"/>
        <v>182578149.56459126</v>
      </c>
      <c r="AB19" s="26">
        <f t="shared" si="52"/>
        <v>124351305.94159123</v>
      </c>
      <c r="AC19" s="27">
        <f t="shared" si="52"/>
        <v>188703966.55159122</v>
      </c>
      <c r="AD19" s="26">
        <f t="shared" si="52"/>
        <v>131719289.35159123</v>
      </c>
      <c r="AE19" s="27">
        <f t="shared" si="52"/>
        <v>201283454.12159121</v>
      </c>
      <c r="AF19" s="26">
        <f t="shared" si="52"/>
        <v>139458878.50159124</v>
      </c>
      <c r="AG19" s="27">
        <f t="shared" si="52"/>
        <v>171103663.09159121</v>
      </c>
      <c r="AH19" s="26">
        <f t="shared" si="52"/>
        <v>124075842.01159123</v>
      </c>
      <c r="AI19" s="27">
        <f t="shared" si="52"/>
        <v>186884177.95159122</v>
      </c>
      <c r="AJ19" s="26">
        <f t="shared" si="52"/>
        <v>125046352.39159124</v>
      </c>
      <c r="AK19" s="27">
        <f t="shared" si="52"/>
        <v>189500086.14159122</v>
      </c>
      <c r="AL19" s="26">
        <f t="shared" si="52"/>
        <v>156568265.98159122</v>
      </c>
      <c r="AM19" s="27">
        <f t="shared" si="52"/>
        <v>213556370.41159123</v>
      </c>
      <c r="AN19" s="26">
        <f t="shared" si="52"/>
        <v>143451552.0115912</v>
      </c>
      <c r="AO19" s="27">
        <f t="shared" si="52"/>
        <v>222932092.33159119</v>
      </c>
      <c r="AP19" s="26">
        <f t="shared" si="52"/>
        <v>143426883.42773962</v>
      </c>
      <c r="AQ19" s="27">
        <f t="shared" si="52"/>
        <v>216698687.43773961</v>
      </c>
      <c r="AR19" s="26">
        <f t="shared" si="52"/>
        <v>160345330.97999999</v>
      </c>
      <c r="AS19" s="27">
        <f t="shared" si="52"/>
        <v>225018145.86773968</v>
      </c>
      <c r="AT19" s="26">
        <f t="shared" si="52"/>
        <v>156413275.99333331</v>
      </c>
      <c r="AU19" s="27">
        <f t="shared" si="52"/>
        <v>225608620.47773966</v>
      </c>
      <c r="AV19" s="26">
        <f t="shared" si="52"/>
        <v>158232576.84773964</v>
      </c>
      <c r="AW19" s="27">
        <f t="shared" si="52"/>
        <v>224869563.04773962</v>
      </c>
      <c r="AX19" s="26">
        <f t="shared" si="52"/>
        <v>131891137.04773965</v>
      </c>
      <c r="AY19" s="27">
        <f t="shared" si="52"/>
        <v>161995689.59773967</v>
      </c>
      <c r="AZ19" s="26">
        <f t="shared" si="52"/>
        <v>158554095.42773965</v>
      </c>
      <c r="BA19" s="27">
        <f t="shared" si="52"/>
        <v>206295141.74773967</v>
      </c>
      <c r="BB19" s="26">
        <f t="shared" si="52"/>
        <v>150978246.946073</v>
      </c>
      <c r="BC19" s="27">
        <f t="shared" si="52"/>
        <v>210117832.84607303</v>
      </c>
      <c r="BD19" s="26">
        <f t="shared" si="52"/>
        <v>117000377.736073</v>
      </c>
      <c r="BE19" s="27">
        <f t="shared" si="52"/>
        <v>172036759.33607301</v>
      </c>
      <c r="BF19" s="26">
        <f t="shared" si="52"/>
        <v>141607906.58607298</v>
      </c>
      <c r="BG19" s="27">
        <f t="shared" si="52"/>
        <v>168063248.58607301</v>
      </c>
      <c r="BH19" s="26">
        <f t="shared" si="52"/>
        <v>146116572.27607298</v>
      </c>
      <c r="BI19" s="27">
        <f t="shared" si="52"/>
        <v>154861456.626073</v>
      </c>
      <c r="BJ19" s="26">
        <f t="shared" si="52"/>
        <v>168580883.11607301</v>
      </c>
      <c r="BK19" s="27">
        <f t="shared" si="52"/>
        <v>190072668.096073</v>
      </c>
      <c r="BL19" s="26">
        <f t="shared" si="52"/>
        <v>161043923.88607299</v>
      </c>
      <c r="BM19" s="27">
        <f t="shared" si="52"/>
        <v>199292720.49607301</v>
      </c>
      <c r="BN19" s="26">
        <f t="shared" ref="BN19:CY19" si="53">SUM(BN6:BN18)</f>
        <v>157309353.23607302</v>
      </c>
      <c r="BO19" s="27">
        <f t="shared" si="53"/>
        <v>192215302.05607301</v>
      </c>
      <c r="BP19" s="26">
        <f t="shared" si="53"/>
        <v>187789669.006073</v>
      </c>
      <c r="BQ19" s="27">
        <f t="shared" si="53"/>
        <v>225118413.25607297</v>
      </c>
      <c r="BR19" s="26">
        <f t="shared" si="53"/>
        <v>191955812.18607301</v>
      </c>
      <c r="BS19" s="27">
        <f t="shared" si="53"/>
        <v>224651436.57607299</v>
      </c>
      <c r="BT19" s="26">
        <f t="shared" si="53"/>
        <v>153594039.72</v>
      </c>
      <c r="BU19" s="27">
        <f t="shared" si="53"/>
        <v>196817289.376073</v>
      </c>
      <c r="BV19" s="26">
        <f t="shared" si="53"/>
        <v>114092768.39607303</v>
      </c>
      <c r="BW19" s="27">
        <f t="shared" si="53"/>
        <v>129961932.64607303</v>
      </c>
      <c r="BX19" s="26">
        <f t="shared" si="53"/>
        <v>163210482.476073</v>
      </c>
      <c r="BY19" s="27">
        <f t="shared" si="53"/>
        <v>164040064.51607299</v>
      </c>
      <c r="BZ19" s="26">
        <f t="shared" si="53"/>
        <v>160817735.99773964</v>
      </c>
      <c r="CA19" s="27">
        <f t="shared" si="53"/>
        <v>161442848.68773964</v>
      </c>
      <c r="CB19" s="26">
        <f t="shared" si="53"/>
        <v>124935480.80773968</v>
      </c>
      <c r="CC19" s="27">
        <f t="shared" si="53"/>
        <v>126814996.05773968</v>
      </c>
      <c r="CD19" s="26">
        <f t="shared" si="53"/>
        <v>121998967.61773965</v>
      </c>
      <c r="CE19" s="27">
        <f t="shared" si="53"/>
        <v>133555570.61773965</v>
      </c>
      <c r="CF19" s="26">
        <f t="shared" si="53"/>
        <v>112605171.85773967</v>
      </c>
      <c r="CG19" s="27">
        <f t="shared" si="53"/>
        <v>113015220.85773967</v>
      </c>
      <c r="CH19" s="26">
        <f t="shared" si="53"/>
        <v>131125060.11773968</v>
      </c>
      <c r="CI19" s="27">
        <f t="shared" si="53"/>
        <v>131843096.11773968</v>
      </c>
      <c r="CJ19" s="26">
        <f t="shared" si="53"/>
        <v>139057352.7777397</v>
      </c>
      <c r="CK19" s="27">
        <f t="shared" si="53"/>
        <v>144305373.7777397</v>
      </c>
      <c r="CL19" s="26">
        <f t="shared" si="53"/>
        <v>146671173.8177397</v>
      </c>
      <c r="CM19" s="27">
        <f t="shared" si="53"/>
        <v>147147218.6577397</v>
      </c>
      <c r="CN19" s="26">
        <f t="shared" si="53"/>
        <v>128950304.99773964</v>
      </c>
      <c r="CO19" s="27">
        <f t="shared" si="53"/>
        <v>129853765.99773964</v>
      </c>
      <c r="CP19" s="26">
        <f t="shared" si="53"/>
        <v>137335747.20773965</v>
      </c>
      <c r="CQ19" s="27">
        <f t="shared" si="53"/>
        <v>146362809.20773965</v>
      </c>
      <c r="CR19" s="26">
        <f t="shared" si="53"/>
        <v>117912204.34773968</v>
      </c>
      <c r="CS19" s="27">
        <f t="shared" si="53"/>
        <v>141027627.6577397</v>
      </c>
      <c r="CT19" s="26">
        <f t="shared" si="53"/>
        <v>96246816.077739701</v>
      </c>
      <c r="CU19" s="27">
        <f t="shared" si="53"/>
        <v>98497186.347739697</v>
      </c>
      <c r="CV19" s="26">
        <f t="shared" si="53"/>
        <v>118875941.11199999</v>
      </c>
      <c r="CW19" s="27">
        <f t="shared" si="53"/>
        <v>152937040.17773968</v>
      </c>
      <c r="CX19" s="26">
        <f t="shared" si="53"/>
        <v>141890250.38773972</v>
      </c>
      <c r="CY19" s="27">
        <f t="shared" si="53"/>
        <v>144963827.38773972</v>
      </c>
      <c r="CZ19" s="26">
        <f>SUM(CZ6:CZ18)</f>
        <v>121656860.8577397</v>
      </c>
      <c r="DA19" s="27">
        <f>SUM(DA6:DA18)</f>
        <v>122038631.8577397</v>
      </c>
      <c r="DB19" s="26">
        <f>SUM(DB6:DB18)</f>
        <v>134548045.0977397</v>
      </c>
      <c r="DC19" s="27">
        <f>SUM(DC6:DC18)</f>
        <v>135784093.0977397</v>
      </c>
    </row>
    <row r="20" spans="1:123" ht="14.25" thickTop="1" thickBot="1" x14ac:dyDescent="0.25">
      <c r="A20" s="25" t="s">
        <v>74</v>
      </c>
      <c r="B20" s="28"/>
      <c r="C20" s="29">
        <f>C19-B19</f>
        <v>16354314</v>
      </c>
      <c r="D20" s="28"/>
      <c r="E20" s="29">
        <f>E19-D19</f>
        <v>26425734.330000013</v>
      </c>
      <c r="F20" s="28"/>
      <c r="G20" s="29">
        <f>G19-F19</f>
        <v>14477013.930000007</v>
      </c>
      <c r="H20" s="28"/>
      <c r="I20" s="29">
        <f>I19-H19</f>
        <v>-14968623.200000003</v>
      </c>
      <c r="J20" s="28"/>
      <c r="K20" s="29">
        <f>K19-J19</f>
        <v>-207847</v>
      </c>
      <c r="L20" s="28"/>
      <c r="M20" s="29">
        <f>M19-L19</f>
        <v>35566362.989999995</v>
      </c>
      <c r="N20" s="28"/>
      <c r="O20" s="29">
        <f>O19-N19</f>
        <v>18158480.039999992</v>
      </c>
      <c r="P20" s="28"/>
      <c r="Q20" s="29">
        <f>Q19-P19</f>
        <v>14242926.25</v>
      </c>
      <c r="R20" s="28"/>
      <c r="S20" s="29">
        <f>S19-R19</f>
        <v>2252069.4099999964</v>
      </c>
      <c r="T20" s="28"/>
      <c r="U20" s="29">
        <f>U19-T19</f>
        <v>3928896</v>
      </c>
      <c r="V20" s="28"/>
      <c r="W20" s="29">
        <f>W19-V19</f>
        <v>513436.36000001431</v>
      </c>
      <c r="X20" s="28"/>
      <c r="Y20" s="29">
        <f>Y19-X19</f>
        <v>68498777.390000001</v>
      </c>
      <c r="Z20" s="28"/>
      <c r="AA20" s="29">
        <f>AA19-Z19</f>
        <v>38103590.143000007</v>
      </c>
      <c r="AB20" s="28"/>
      <c r="AC20" s="29">
        <f>AC19-AB19</f>
        <v>64352660.609999985</v>
      </c>
      <c r="AD20" s="28"/>
      <c r="AE20" s="29">
        <f>AE19-AD19</f>
        <v>69564164.769999981</v>
      </c>
      <c r="AF20" s="28"/>
      <c r="AG20" s="29">
        <f>AG19-AF19</f>
        <v>31644784.589999974</v>
      </c>
      <c r="AH20" s="28"/>
      <c r="AI20" s="29">
        <f>AI19-AH19</f>
        <v>62808335.939999998</v>
      </c>
      <c r="AJ20" s="28"/>
      <c r="AK20" s="29">
        <f>AK19-AJ19</f>
        <v>64453733.749999985</v>
      </c>
      <c r="AL20" s="28"/>
      <c r="AM20" s="29">
        <f>AM19-AL19</f>
        <v>56988104.430000007</v>
      </c>
      <c r="AN20" s="28"/>
      <c r="AO20" s="29">
        <f>AO19-AN19</f>
        <v>79480540.319999993</v>
      </c>
      <c r="AP20" s="28"/>
      <c r="AQ20" s="29">
        <f>AQ19-AP19</f>
        <v>73271804.00999999</v>
      </c>
      <c r="AR20" s="28"/>
      <c r="AS20" s="29">
        <f>AS19-AR19</f>
        <v>64672814.887739688</v>
      </c>
      <c r="AT20" s="28"/>
      <c r="AU20" s="29">
        <f>AU19-AT19</f>
        <v>69195344.484406352</v>
      </c>
      <c r="AV20" s="28"/>
      <c r="AW20" s="29">
        <f>AW19-AV19</f>
        <v>66636986.199999988</v>
      </c>
      <c r="AX20" s="28"/>
      <c r="AY20" s="29">
        <f>AY19-AX19</f>
        <v>30104552.550000012</v>
      </c>
      <c r="AZ20" s="28"/>
      <c r="BA20" s="29">
        <f>BA19-AZ19</f>
        <v>47741046.320000023</v>
      </c>
      <c r="BB20" s="28"/>
      <c r="BC20" s="29">
        <f>BC19-BB19</f>
        <v>59139585.900000036</v>
      </c>
      <c r="BD20" s="28"/>
      <c r="BE20" s="29">
        <f>BE19-BD19</f>
        <v>55036381.600000009</v>
      </c>
      <c r="BF20" s="28"/>
      <c r="BG20" s="29">
        <f>BG19-BF19</f>
        <v>26455342.00000003</v>
      </c>
      <c r="BH20" s="28"/>
      <c r="BI20" s="29">
        <f>BI19-BH19</f>
        <v>8744884.3500000238</v>
      </c>
      <c r="BJ20" s="28"/>
      <c r="BK20" s="29">
        <f>BK19-BJ19</f>
        <v>21491784.979999989</v>
      </c>
      <c r="BL20" s="28"/>
      <c r="BM20" s="29">
        <f>BM19-BL19</f>
        <v>38248796.610000014</v>
      </c>
      <c r="BN20" s="28"/>
      <c r="BO20" s="29">
        <f>BO19-BN19</f>
        <v>34905948.819999993</v>
      </c>
      <c r="BP20" s="28"/>
      <c r="BQ20" s="29">
        <f>BQ19-BP19</f>
        <v>37328744.24999997</v>
      </c>
      <c r="BR20" s="28"/>
      <c r="BS20" s="29">
        <f>BS19-BR19</f>
        <v>32695624.389999986</v>
      </c>
      <c r="BT20" s="28"/>
      <c r="BU20" s="29">
        <f>BU19-BT19</f>
        <v>43223249.656073004</v>
      </c>
      <c r="BV20" s="28"/>
      <c r="BW20" s="29">
        <f>BW19-BV19</f>
        <v>15869164.25</v>
      </c>
      <c r="BX20" s="28"/>
      <c r="BY20" s="29">
        <f>BY19-BX19</f>
        <v>829582.03999999166</v>
      </c>
      <c r="BZ20" s="28"/>
      <c r="CA20" s="29">
        <f>CA19-BZ19</f>
        <v>625112.68999999762</v>
      </c>
      <c r="CB20" s="28"/>
      <c r="CC20" s="29">
        <f>CC19-CB19</f>
        <v>1879515.25</v>
      </c>
      <c r="CD20" s="28"/>
      <c r="CE20" s="29">
        <f>CE19-CD19</f>
        <v>11556603</v>
      </c>
      <c r="CF20" s="28"/>
      <c r="CG20" s="29">
        <f>CG19-CF19</f>
        <v>410049</v>
      </c>
      <c r="CH20" s="28"/>
      <c r="CI20" s="29">
        <f>CI19-CH19</f>
        <v>718036</v>
      </c>
      <c r="CJ20" s="28"/>
      <c r="CK20" s="29">
        <f>CK19-CJ19</f>
        <v>5248021</v>
      </c>
      <c r="CL20" s="28"/>
      <c r="CM20" s="29">
        <f>CM19-CL19</f>
        <v>476044.84000000358</v>
      </c>
      <c r="CN20" s="28"/>
      <c r="CO20" s="29">
        <f>CO19-CN19</f>
        <v>903461</v>
      </c>
      <c r="CP20" s="28"/>
      <c r="CQ20" s="29">
        <f>CQ19-CP19</f>
        <v>9027062</v>
      </c>
      <c r="CR20" s="28"/>
      <c r="CS20" s="29">
        <f>CS19-CR19</f>
        <v>23115423.310000017</v>
      </c>
      <c r="CT20" s="28"/>
      <c r="CU20" s="29">
        <f>CU19-CT19</f>
        <v>2250370.2699999958</v>
      </c>
      <c r="CV20" s="28"/>
      <c r="CW20" s="29">
        <f>CW19-CV19</f>
        <v>34061099.065739691</v>
      </c>
      <c r="CX20" s="28"/>
      <c r="CY20" s="29">
        <f>CY19-CX19</f>
        <v>3073577</v>
      </c>
      <c r="CZ20" s="28"/>
      <c r="DA20" s="29">
        <f>DA19-CZ19</f>
        <v>381771</v>
      </c>
      <c r="DB20" s="28"/>
      <c r="DC20" s="29">
        <f>DC19-DB19</f>
        <v>1236048</v>
      </c>
    </row>
    <row r="21" spans="1:123" x14ac:dyDescent="0.2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</row>
    <row r="22" spans="1:123" x14ac:dyDescent="0.2">
      <c r="B22" s="31"/>
      <c r="C22" s="32"/>
      <c r="D22" s="31"/>
      <c r="E22" s="32"/>
      <c r="F22" s="31"/>
      <c r="G22" s="32"/>
      <c r="H22" s="31"/>
      <c r="I22" s="32"/>
      <c r="J22" s="31"/>
      <c r="K22" s="32"/>
      <c r="L22" s="31"/>
      <c r="M22" s="32"/>
      <c r="N22" s="31"/>
      <c r="O22" s="32"/>
      <c r="P22" s="31"/>
      <c r="Q22" s="32"/>
      <c r="R22" s="31"/>
      <c r="S22" s="32"/>
      <c r="T22" s="31"/>
      <c r="U22" s="32"/>
      <c r="V22" s="31"/>
      <c r="W22" s="32"/>
      <c r="X22" s="31"/>
      <c r="Y22" s="32"/>
      <c r="Z22" s="31"/>
      <c r="AA22" s="32"/>
      <c r="AB22" s="31"/>
      <c r="AC22" s="32"/>
      <c r="AD22" s="31"/>
      <c r="AE22" s="32"/>
      <c r="AF22" s="31"/>
      <c r="AG22" s="32"/>
      <c r="AH22" s="31"/>
      <c r="AI22" s="32"/>
      <c r="AJ22" s="31"/>
      <c r="AK22" s="32"/>
      <c r="AL22" s="31"/>
      <c r="AM22" s="32"/>
      <c r="AN22" s="31"/>
      <c r="AO22" s="32"/>
      <c r="AP22" s="31"/>
      <c r="AQ22" s="32"/>
      <c r="AR22" s="31"/>
      <c r="AS22" s="32"/>
      <c r="AT22" s="31"/>
      <c r="AU22" s="32"/>
      <c r="AV22" s="31"/>
      <c r="AW22" s="32"/>
      <c r="AX22" s="31"/>
      <c r="AY22" s="32"/>
      <c r="AZ22" s="31"/>
      <c r="BA22" s="32"/>
      <c r="BB22" s="31"/>
      <c r="BC22" s="32"/>
      <c r="BD22" s="31"/>
      <c r="BE22" s="32"/>
      <c r="BF22" s="31"/>
      <c r="BG22" s="32"/>
      <c r="BH22" s="31"/>
      <c r="BI22" s="32"/>
      <c r="BJ22" s="31"/>
      <c r="BK22" s="32"/>
      <c r="BL22" s="31"/>
      <c r="BM22" s="32"/>
      <c r="BN22" s="31"/>
      <c r="BO22" s="32"/>
      <c r="BP22" s="31"/>
      <c r="BQ22" s="32"/>
      <c r="BR22" s="31"/>
      <c r="BS22" s="32"/>
      <c r="BT22" s="31"/>
      <c r="BU22" s="32"/>
      <c r="BV22" s="31"/>
      <c r="BW22" s="32"/>
      <c r="BX22" s="31"/>
      <c r="BY22" s="32"/>
      <c r="BZ22" s="31"/>
      <c r="CA22" s="32"/>
      <c r="CB22" s="31"/>
      <c r="CC22" s="32"/>
      <c r="CD22" s="31"/>
      <c r="CE22" s="32"/>
      <c r="CF22" s="31"/>
      <c r="CG22" s="32"/>
      <c r="CH22" s="31"/>
      <c r="CI22" s="32"/>
      <c r="CJ22" s="31"/>
      <c r="CK22" s="32"/>
      <c r="CL22" s="31"/>
      <c r="CM22" s="32"/>
      <c r="CN22" s="31"/>
      <c r="CO22" s="32"/>
      <c r="CP22" s="31"/>
      <c r="CQ22" s="32"/>
      <c r="CR22" s="31"/>
      <c r="CS22" s="32"/>
      <c r="CT22" s="31"/>
      <c r="CU22" s="32"/>
      <c r="CV22" s="31"/>
      <c r="CW22" s="32"/>
      <c r="CX22" s="31"/>
      <c r="CY22" s="32"/>
      <c r="CZ22" s="31"/>
      <c r="DA22" s="32"/>
      <c r="DB22" s="31"/>
      <c r="DC22" s="32"/>
    </row>
    <row r="23" spans="1:123" ht="13.5" thickBot="1" x14ac:dyDescent="0.25">
      <c r="A23" s="33" t="s">
        <v>75</v>
      </c>
      <c r="B23" s="31"/>
      <c r="C23" s="32"/>
      <c r="D23" s="31"/>
      <c r="E23" s="32"/>
      <c r="F23" s="31"/>
      <c r="G23" s="32"/>
      <c r="H23" s="31"/>
      <c r="I23" s="32"/>
      <c r="J23" s="31"/>
      <c r="K23" s="32"/>
      <c r="L23" s="31"/>
      <c r="M23" s="32"/>
      <c r="N23" s="31"/>
      <c r="O23" s="32"/>
      <c r="P23" s="31"/>
      <c r="Q23" s="32"/>
      <c r="R23" s="31"/>
      <c r="S23" s="32"/>
      <c r="T23" s="31"/>
      <c r="U23" s="32"/>
      <c r="V23" s="31"/>
      <c r="W23" s="32"/>
      <c r="X23" s="31"/>
      <c r="Y23" s="32"/>
      <c r="Z23" s="31"/>
      <c r="AA23" s="32"/>
      <c r="AB23" s="31"/>
      <c r="AC23" s="32"/>
      <c r="AD23" s="31"/>
      <c r="AE23" s="32"/>
      <c r="AF23" s="31"/>
      <c r="AG23" s="32"/>
      <c r="AH23" s="31"/>
      <c r="AI23" s="32"/>
      <c r="AJ23" s="31"/>
      <c r="AK23" s="32"/>
      <c r="AL23" s="31"/>
      <c r="AM23" s="32"/>
      <c r="AN23" s="31"/>
      <c r="AO23" s="32"/>
      <c r="AP23" s="31"/>
      <c r="AQ23" s="32"/>
      <c r="AR23" s="31"/>
      <c r="AS23" s="32"/>
      <c r="AT23" s="31"/>
      <c r="AU23" s="32"/>
      <c r="AV23" s="31"/>
      <c r="AW23" s="32"/>
      <c r="AX23" s="31"/>
      <c r="AY23" s="32"/>
      <c r="AZ23" s="31"/>
      <c r="BA23" s="32"/>
      <c r="BB23" s="31"/>
      <c r="BC23" s="32"/>
      <c r="BD23" s="31"/>
      <c r="BE23" s="32"/>
      <c r="BF23" s="31"/>
      <c r="BG23" s="32"/>
      <c r="BH23" s="31"/>
      <c r="BI23" s="32"/>
      <c r="BJ23" s="31"/>
      <c r="BK23" s="32"/>
      <c r="BL23" s="31"/>
      <c r="BM23" s="32"/>
      <c r="BN23" s="31"/>
      <c r="BO23" s="32"/>
      <c r="BP23" s="31"/>
      <c r="BQ23" s="32"/>
      <c r="BR23" s="31"/>
      <c r="BS23" s="32"/>
      <c r="BT23" s="31"/>
      <c r="BU23" s="32"/>
      <c r="BV23" s="31"/>
      <c r="BW23" s="32"/>
      <c r="BX23" s="31"/>
      <c r="BY23" s="32"/>
      <c r="BZ23" s="31"/>
      <c r="CA23" s="32"/>
      <c r="CB23" s="31"/>
      <c r="CC23" s="32"/>
      <c r="CD23" s="31"/>
      <c r="CE23" s="32"/>
      <c r="CF23" s="31"/>
      <c r="CG23" s="32"/>
      <c r="CH23" s="31"/>
      <c r="CI23" s="32"/>
      <c r="CJ23" s="31"/>
      <c r="CK23" s="32"/>
      <c r="CL23" s="31"/>
      <c r="CM23" s="32"/>
      <c r="CN23" s="31"/>
      <c r="CO23" s="32"/>
      <c r="CP23" s="31"/>
      <c r="CQ23" s="32"/>
      <c r="CR23" s="31"/>
      <c r="CS23" s="32"/>
      <c r="CT23" s="31"/>
      <c r="CU23" s="32"/>
      <c r="CV23" s="31"/>
      <c r="CW23" s="32"/>
      <c r="CX23" s="31"/>
      <c r="CY23" s="32"/>
      <c r="CZ23" s="31"/>
      <c r="DA23" s="32"/>
      <c r="DB23" s="31"/>
      <c r="DC23" s="32"/>
    </row>
    <row r="24" spans="1:123" ht="13.5" thickBot="1" x14ac:dyDescent="0.25">
      <c r="B24" s="34" t="str">
        <f>+B3</f>
        <v>30/06/2015</v>
      </c>
      <c r="C24" s="32"/>
      <c r="D24" s="34" t="str">
        <f>+D3</f>
        <v>31/07/2015</v>
      </c>
      <c r="E24" s="32"/>
      <c r="F24" s="34" t="str">
        <f>+F3</f>
        <v>31/08/2015</v>
      </c>
      <c r="G24" s="32"/>
      <c r="H24" s="34" t="str">
        <f>+H3</f>
        <v>30/09/2015</v>
      </c>
      <c r="I24" s="32"/>
      <c r="J24" s="34" t="str">
        <f>+J3</f>
        <v>31/10/2015</v>
      </c>
      <c r="K24" s="32"/>
      <c r="L24" s="34" t="str">
        <f>+L3</f>
        <v>30/11/2015</v>
      </c>
      <c r="M24" s="32"/>
      <c r="N24" s="34" t="str">
        <f>+N3</f>
        <v>31/12/2015</v>
      </c>
      <c r="O24" s="32"/>
      <c r="P24" s="34" t="str">
        <f>+P3</f>
        <v>31/01/2016</v>
      </c>
      <c r="Q24" s="32"/>
      <c r="R24" s="34" t="str">
        <f>+R3</f>
        <v>28/02/2016</v>
      </c>
      <c r="S24" s="32"/>
      <c r="T24" s="34" t="str">
        <f>+T3</f>
        <v>31/03/2016</v>
      </c>
      <c r="U24" s="32"/>
      <c r="V24" s="34" t="str">
        <f>+V3</f>
        <v>30/04/2016</v>
      </c>
      <c r="W24" s="32"/>
      <c r="X24" s="34" t="str">
        <f>+X3</f>
        <v>31/05/2016</v>
      </c>
      <c r="Y24" s="32"/>
      <c r="Z24" s="34" t="str">
        <f>+Z3</f>
        <v>30/06/2017</v>
      </c>
      <c r="AA24" s="32"/>
      <c r="AB24" s="34" t="str">
        <f>+AB3</f>
        <v>31/07/2016</v>
      </c>
      <c r="AC24" s="32"/>
      <c r="AD24" s="34" t="str">
        <f>+AD3</f>
        <v>31/08/2016</v>
      </c>
      <c r="AE24" s="32"/>
      <c r="AF24" s="34" t="str">
        <f>+AF3</f>
        <v>30/09/2016</v>
      </c>
      <c r="AG24" s="32"/>
      <c r="AH24" s="34" t="str">
        <f>+AH3</f>
        <v>31/10/2016</v>
      </c>
      <c r="AI24" s="32"/>
      <c r="AJ24" s="34" t="str">
        <f>+AJ3</f>
        <v>30/11/2016</v>
      </c>
      <c r="AK24" s="32"/>
      <c r="AL24" s="34" t="str">
        <f>+AL3</f>
        <v>31/12/2016</v>
      </c>
      <c r="AM24" s="32"/>
      <c r="AN24" s="34" t="str">
        <f>+AN3</f>
        <v>31/01/2017</v>
      </c>
      <c r="AO24" s="32"/>
      <c r="AP24" s="34" t="str">
        <f>+AP3</f>
        <v>28/02/2017</v>
      </c>
      <c r="AQ24" s="32"/>
      <c r="AR24" s="34" t="str">
        <f>+AR3</f>
        <v>31/03/2017</v>
      </c>
      <c r="AS24" s="32"/>
      <c r="AT24" s="34" t="str">
        <f>+AT3</f>
        <v>30/04/2017</v>
      </c>
      <c r="AU24" s="32"/>
      <c r="AV24" s="34" t="str">
        <f>+AV3</f>
        <v>31/05/2017</v>
      </c>
      <c r="AW24" s="32"/>
      <c r="AX24" s="34" t="str">
        <f>+AX3</f>
        <v>30/06/2017</v>
      </c>
      <c r="AY24" s="32"/>
      <c r="AZ24" s="34" t="str">
        <f>+AZ3</f>
        <v>31/7/2017</v>
      </c>
      <c r="BA24" s="32"/>
      <c r="BB24" s="34" t="str">
        <f>+BB3</f>
        <v>31/8/2017</v>
      </c>
      <c r="BC24" s="32"/>
      <c r="BD24" s="34" t="str">
        <f>+BD3</f>
        <v>30/9/2017</v>
      </c>
      <c r="BE24" s="32"/>
      <c r="BF24" s="34" t="str">
        <f>+BF3</f>
        <v>31/10/2017</v>
      </c>
      <c r="BG24" s="32"/>
      <c r="BH24" s="34" t="str">
        <f>+BH3</f>
        <v>30/11/2017</v>
      </c>
      <c r="BI24" s="32"/>
      <c r="BJ24" s="34" t="str">
        <f>+BJ3</f>
        <v>31/12/2017</v>
      </c>
      <c r="BK24" s="32"/>
      <c r="BL24" s="34" t="str">
        <f>+BL3</f>
        <v>31/01/2018</v>
      </c>
      <c r="BM24" s="32"/>
      <c r="BN24" s="34" t="str">
        <f>+BN3</f>
        <v>28/02/2018</v>
      </c>
      <c r="BO24" s="32"/>
      <c r="BP24" s="34" t="str">
        <f>+BP3</f>
        <v>31/03/2018</v>
      </c>
      <c r="BQ24" s="32"/>
      <c r="BR24" s="34" t="str">
        <f>+BR3</f>
        <v>30/04/2018</v>
      </c>
      <c r="BS24" s="32"/>
      <c r="BT24" s="34" t="str">
        <f>+BT3</f>
        <v>31/05/2018</v>
      </c>
      <c r="BU24" s="32"/>
      <c r="BV24" s="34" t="str">
        <f>+BV3</f>
        <v>30/06/2018</v>
      </c>
      <c r="BW24" s="32"/>
      <c r="BX24" s="34" t="str">
        <f>+BX3</f>
        <v>31/07/2018</v>
      </c>
      <c r="BY24" s="32"/>
      <c r="BZ24" s="34" t="str">
        <f>+BZ3</f>
        <v>31/08/2018</v>
      </c>
      <c r="CA24" s="32"/>
      <c r="CB24" s="34" t="str">
        <f>+CB3</f>
        <v>30/09/2018</v>
      </c>
      <c r="CC24" s="32"/>
      <c r="CD24" s="34" t="str">
        <f>+CD3</f>
        <v>31/10/2018</v>
      </c>
      <c r="CE24" s="32"/>
      <c r="CF24" s="34" t="str">
        <f>+CF3</f>
        <v>30/11/2018</v>
      </c>
      <c r="CG24" s="32"/>
      <c r="CH24" s="34" t="str">
        <f>+CH3</f>
        <v>31/12/2018</v>
      </c>
      <c r="CI24" s="32"/>
      <c r="CJ24" s="34" t="str">
        <f>+CJ3</f>
        <v>31/01/2019</v>
      </c>
      <c r="CK24" s="32"/>
      <c r="CL24" s="34" t="str">
        <f>+CL3</f>
        <v>28/02/2019</v>
      </c>
      <c r="CM24" s="32"/>
      <c r="CN24" s="34" t="str">
        <f>+CN3</f>
        <v>31/03/2019</v>
      </c>
      <c r="CO24" s="32"/>
      <c r="CP24" s="34" t="str">
        <f>+CP3</f>
        <v>30/04/2019</v>
      </c>
      <c r="CQ24" s="32"/>
      <c r="CR24" s="34" t="str">
        <f>+CR3</f>
        <v>31/05/2019</v>
      </c>
      <c r="CS24" s="32"/>
      <c r="CT24" s="34" t="str">
        <f>+CT3</f>
        <v>30/06/2019</v>
      </c>
      <c r="CU24" s="32"/>
      <c r="CV24" s="34" t="str">
        <f>+CV3</f>
        <v>31/07/2019</v>
      </c>
      <c r="CW24" s="32"/>
      <c r="CX24" s="34" t="str">
        <f>+CX3</f>
        <v>31/08/2019</v>
      </c>
      <c r="CY24" s="32"/>
      <c r="CZ24" s="34" t="str">
        <f>+CZ3</f>
        <v>30/09/2019</v>
      </c>
      <c r="DA24" s="32"/>
      <c r="DB24" s="34" t="str">
        <f>+DB3</f>
        <v>31/10/2019</v>
      </c>
      <c r="DC24" s="32"/>
    </row>
    <row r="25" spans="1:123" x14ac:dyDescent="0.2">
      <c r="A25" s="2" t="s">
        <v>76</v>
      </c>
      <c r="B25" s="35">
        <v>10000000</v>
      </c>
      <c r="C25" s="32"/>
      <c r="D25" s="35">
        <v>20000000</v>
      </c>
      <c r="E25" s="32"/>
      <c r="F25" s="35">
        <v>15000000</v>
      </c>
      <c r="G25" s="32"/>
      <c r="H25" s="35">
        <v>0</v>
      </c>
      <c r="I25" s="32"/>
      <c r="J25" s="35">
        <v>10000000</v>
      </c>
      <c r="K25" s="32"/>
      <c r="L25" s="35">
        <v>10000000</v>
      </c>
      <c r="M25" s="32"/>
      <c r="N25" s="35">
        <v>10000000</v>
      </c>
      <c r="O25" s="32"/>
      <c r="P25" s="35">
        <v>10000000</v>
      </c>
      <c r="Q25" s="32"/>
      <c r="R25" s="35">
        <v>5000000</v>
      </c>
      <c r="S25" s="32"/>
      <c r="T25" s="35">
        <v>20000000</v>
      </c>
      <c r="U25" s="32"/>
      <c r="V25" s="35">
        <v>15000000</v>
      </c>
      <c r="W25" s="32"/>
      <c r="X25" s="35">
        <v>20000000</v>
      </c>
      <c r="Y25" s="32"/>
      <c r="Z25" s="35">
        <v>15000000</v>
      </c>
      <c r="AA25" s="32"/>
      <c r="AB25" s="35">
        <v>15000000</v>
      </c>
      <c r="AC25" s="32"/>
      <c r="AD25" s="35">
        <v>20000000</v>
      </c>
      <c r="AE25" s="32"/>
      <c r="AF25" s="35">
        <v>15000000</v>
      </c>
      <c r="AG25" s="32"/>
      <c r="AH25" s="35">
        <v>15000000</v>
      </c>
      <c r="AI25" s="32"/>
      <c r="AJ25" s="35">
        <v>30000000</v>
      </c>
      <c r="AK25" s="32"/>
      <c r="AL25" s="35">
        <v>25000000</v>
      </c>
      <c r="AM25" s="32"/>
      <c r="AN25" s="35">
        <v>35000000</v>
      </c>
      <c r="AO25" s="32"/>
      <c r="AP25" s="35">
        <v>45000000</v>
      </c>
      <c r="AQ25" s="32"/>
      <c r="AR25" s="35">
        <v>45000000</v>
      </c>
      <c r="AS25" s="32"/>
      <c r="AT25" s="35">
        <v>55000000</v>
      </c>
      <c r="AU25" s="32"/>
      <c r="AV25" s="35">
        <v>35000000</v>
      </c>
      <c r="AW25" s="32"/>
      <c r="AX25" s="35">
        <v>15000000</v>
      </c>
      <c r="AY25" s="32"/>
      <c r="AZ25" s="35">
        <v>15000000</v>
      </c>
      <c r="BA25" s="32"/>
      <c r="BB25" s="35">
        <v>25000000</v>
      </c>
      <c r="BC25" s="32"/>
      <c r="BD25" s="35">
        <v>30000000</v>
      </c>
      <c r="BE25" s="32"/>
      <c r="BF25" s="35">
        <v>20000000</v>
      </c>
      <c r="BG25" s="32"/>
      <c r="BH25" s="35">
        <v>25000000</v>
      </c>
      <c r="BI25" s="32"/>
      <c r="BJ25" s="35">
        <v>25000000</v>
      </c>
      <c r="BK25" s="32"/>
      <c r="BL25" s="35">
        <v>25000000</v>
      </c>
      <c r="BM25" s="32"/>
      <c r="BN25" s="35">
        <v>25000000</v>
      </c>
      <c r="BO25" s="32"/>
      <c r="BP25" s="35">
        <v>15000000</v>
      </c>
      <c r="BQ25" s="32"/>
      <c r="BR25" s="35">
        <v>30000000</v>
      </c>
      <c r="BS25" s="32"/>
      <c r="BT25" s="35">
        <v>20000000</v>
      </c>
      <c r="BU25" s="32"/>
      <c r="BV25" s="35">
        <v>5000000</v>
      </c>
      <c r="BW25" s="32"/>
      <c r="BX25" s="35">
        <v>15000000</v>
      </c>
      <c r="BY25" s="32"/>
      <c r="BZ25" s="35">
        <v>10000000</v>
      </c>
      <c r="CA25" s="32"/>
      <c r="CB25" s="35">
        <v>15000000</v>
      </c>
      <c r="CC25" s="32"/>
      <c r="CD25" s="35">
        <v>5000000</v>
      </c>
      <c r="CE25" s="32"/>
      <c r="CF25" s="35">
        <v>5000000</v>
      </c>
      <c r="CG25" s="32"/>
      <c r="CH25" s="35">
        <v>5000000</v>
      </c>
      <c r="CI25" s="32"/>
      <c r="CJ25" s="35">
        <v>15000000</v>
      </c>
      <c r="CK25" s="32"/>
      <c r="CL25" s="35">
        <v>10000000</v>
      </c>
      <c r="CM25" s="32"/>
      <c r="CN25" s="35">
        <v>10000000</v>
      </c>
      <c r="CO25" s="32"/>
      <c r="CP25" s="35">
        <v>0</v>
      </c>
      <c r="CQ25" s="32"/>
      <c r="CR25" s="35">
        <v>0</v>
      </c>
      <c r="CS25" s="32"/>
      <c r="CT25" s="35">
        <v>0</v>
      </c>
      <c r="CU25" s="32"/>
      <c r="CV25" s="35">
        <v>10000000</v>
      </c>
      <c r="CW25" s="32"/>
      <c r="CX25" s="35">
        <v>10000000</v>
      </c>
      <c r="CY25" s="32"/>
      <c r="CZ25" s="35">
        <v>5000000</v>
      </c>
      <c r="DA25" s="32"/>
      <c r="DB25" s="35">
        <v>0</v>
      </c>
      <c r="DC25" s="32"/>
    </row>
    <row r="26" spans="1:123" x14ac:dyDescent="0.2">
      <c r="A26" s="2" t="s">
        <v>77</v>
      </c>
      <c r="B26" s="35">
        <v>5000000</v>
      </c>
      <c r="C26" s="32"/>
      <c r="D26" s="35">
        <v>25000000</v>
      </c>
      <c r="E26" s="32"/>
      <c r="F26" s="35">
        <v>15000000</v>
      </c>
      <c r="G26" s="32"/>
      <c r="H26" s="35">
        <v>5000000</v>
      </c>
      <c r="I26" s="32"/>
      <c r="J26" s="35">
        <v>20000000</v>
      </c>
      <c r="K26" s="32"/>
      <c r="L26" s="35">
        <v>20000000</v>
      </c>
      <c r="M26" s="32"/>
      <c r="N26" s="35">
        <v>20000000</v>
      </c>
      <c r="O26" s="32"/>
      <c r="P26" s="35">
        <v>20000000</v>
      </c>
      <c r="Q26" s="32"/>
      <c r="R26" s="35">
        <v>20000000</v>
      </c>
      <c r="S26" s="32"/>
      <c r="T26" s="35">
        <v>35000000</v>
      </c>
      <c r="U26" s="32"/>
      <c r="V26" s="35">
        <v>30000000</v>
      </c>
      <c r="W26" s="32"/>
      <c r="X26" s="35">
        <v>50000000</v>
      </c>
      <c r="Y26" s="32"/>
      <c r="Z26" s="35">
        <v>40000000</v>
      </c>
      <c r="AA26" s="32"/>
      <c r="AB26" s="35">
        <v>40000000</v>
      </c>
      <c r="AC26" s="32"/>
      <c r="AD26" s="35">
        <v>45000000</v>
      </c>
      <c r="AE26" s="32"/>
      <c r="AF26" s="35">
        <v>30000000</v>
      </c>
      <c r="AG26" s="32"/>
      <c r="AH26" s="35">
        <v>35000000</v>
      </c>
      <c r="AI26" s="32"/>
      <c r="AJ26" s="35">
        <v>50000000</v>
      </c>
      <c r="AK26" s="32"/>
      <c r="AL26" s="35">
        <v>50000000</v>
      </c>
      <c r="AM26" s="32"/>
      <c r="AN26" s="35">
        <v>45000000</v>
      </c>
      <c r="AO26" s="32"/>
      <c r="AP26" s="35">
        <v>50000000</v>
      </c>
      <c r="AQ26" s="32"/>
      <c r="AR26" s="35">
        <v>45000000</v>
      </c>
      <c r="AS26" s="32"/>
      <c r="AT26" s="35">
        <v>50000000</v>
      </c>
      <c r="AU26" s="32"/>
      <c r="AV26" s="35">
        <v>60000000</v>
      </c>
      <c r="AW26" s="32"/>
      <c r="AX26" s="35">
        <v>40000000</v>
      </c>
      <c r="AY26" s="32"/>
      <c r="AZ26" s="35">
        <v>45000000</v>
      </c>
      <c r="BA26" s="32"/>
      <c r="BB26" s="35">
        <v>40000000</v>
      </c>
      <c r="BC26" s="32"/>
      <c r="BD26" s="35">
        <v>35000000</v>
      </c>
      <c r="BE26" s="32"/>
      <c r="BF26" s="35">
        <v>20000000</v>
      </c>
      <c r="BG26" s="32"/>
      <c r="BH26" s="35">
        <v>20000000</v>
      </c>
      <c r="BI26" s="32"/>
      <c r="BJ26" s="35">
        <v>20000000</v>
      </c>
      <c r="BK26" s="32"/>
      <c r="BL26" s="35">
        <v>35000000</v>
      </c>
      <c r="BM26" s="32"/>
      <c r="BN26" s="35">
        <v>30000000</v>
      </c>
      <c r="BO26" s="32"/>
      <c r="BP26" s="35">
        <v>20000000</v>
      </c>
      <c r="BQ26" s="32"/>
      <c r="BR26" s="35">
        <v>40000000</v>
      </c>
      <c r="BS26" s="32"/>
      <c r="BT26" s="35">
        <v>35000000</v>
      </c>
      <c r="BU26" s="32"/>
      <c r="BV26" s="35">
        <v>15000000</v>
      </c>
      <c r="BW26" s="32"/>
      <c r="BX26" s="35">
        <v>20000000</v>
      </c>
      <c r="BY26" s="32"/>
      <c r="BZ26" s="35">
        <v>15000000</v>
      </c>
      <c r="CA26" s="32"/>
      <c r="CB26" s="35">
        <v>15000000</v>
      </c>
      <c r="CC26" s="32"/>
      <c r="CD26" s="35">
        <v>10000000</v>
      </c>
      <c r="CE26" s="32"/>
      <c r="CF26" s="35">
        <v>10000000</v>
      </c>
      <c r="CG26" s="32"/>
      <c r="CH26" s="35">
        <v>10000000</v>
      </c>
      <c r="CI26" s="32"/>
      <c r="CJ26" s="35">
        <v>15000000</v>
      </c>
      <c r="CK26" s="32"/>
      <c r="CL26" s="35">
        <v>20000000</v>
      </c>
      <c r="CM26" s="32"/>
      <c r="CN26" s="35">
        <v>10000000</v>
      </c>
      <c r="CO26" s="32"/>
      <c r="CP26" s="35">
        <v>20000000</v>
      </c>
      <c r="CQ26" s="32"/>
      <c r="CR26" s="35">
        <v>15000000</v>
      </c>
      <c r="CS26" s="32"/>
      <c r="CT26" s="35">
        <v>10000000</v>
      </c>
      <c r="CU26" s="32"/>
      <c r="CV26" s="35">
        <v>25000000</v>
      </c>
      <c r="CW26" s="32"/>
      <c r="CX26" s="35">
        <v>20000000</v>
      </c>
      <c r="CY26" s="32"/>
      <c r="CZ26" s="35">
        <v>5000000</v>
      </c>
      <c r="DA26" s="32"/>
      <c r="DB26" s="35">
        <v>10000000</v>
      </c>
      <c r="DC26" s="32"/>
    </row>
    <row r="27" spans="1:123" x14ac:dyDescent="0.2">
      <c r="A27" s="2" t="s">
        <v>78</v>
      </c>
      <c r="B27" s="35">
        <v>0</v>
      </c>
      <c r="C27" s="32"/>
      <c r="D27" s="35">
        <v>5000000</v>
      </c>
      <c r="E27" s="32"/>
      <c r="F27" s="35">
        <v>5000000</v>
      </c>
      <c r="G27" s="32"/>
      <c r="H27" s="35">
        <v>0</v>
      </c>
      <c r="I27" s="32"/>
      <c r="J27" s="35">
        <v>0</v>
      </c>
      <c r="K27" s="32"/>
      <c r="L27" s="35">
        <v>0</v>
      </c>
      <c r="M27" s="32"/>
      <c r="N27" s="35">
        <v>0</v>
      </c>
      <c r="O27" s="32"/>
      <c r="P27" s="35">
        <v>0</v>
      </c>
      <c r="Q27" s="32"/>
      <c r="R27" s="35">
        <v>0</v>
      </c>
      <c r="S27" s="32"/>
      <c r="T27" s="35">
        <v>0</v>
      </c>
      <c r="U27" s="32"/>
      <c r="V27" s="35">
        <v>0</v>
      </c>
      <c r="W27" s="32"/>
      <c r="X27" s="35">
        <v>0</v>
      </c>
      <c r="Y27" s="32"/>
      <c r="Z27" s="35">
        <v>0</v>
      </c>
      <c r="AA27" s="32"/>
      <c r="AB27" s="35">
        <v>0</v>
      </c>
      <c r="AC27" s="32"/>
      <c r="AD27" s="35">
        <v>0</v>
      </c>
      <c r="AE27" s="32"/>
      <c r="AF27" s="35">
        <v>0</v>
      </c>
      <c r="AG27" s="32"/>
      <c r="AH27" s="35">
        <v>0</v>
      </c>
      <c r="AI27" s="32"/>
      <c r="AJ27" s="35">
        <v>0</v>
      </c>
      <c r="AK27" s="32"/>
      <c r="AL27" s="35">
        <v>0</v>
      </c>
      <c r="AM27" s="32"/>
      <c r="AN27" s="35">
        <v>0</v>
      </c>
      <c r="AO27" s="32"/>
      <c r="AP27" s="35">
        <v>0</v>
      </c>
      <c r="AQ27" s="32"/>
      <c r="AR27" s="35">
        <v>0</v>
      </c>
      <c r="AS27" s="32"/>
      <c r="AT27" s="35">
        <v>0</v>
      </c>
      <c r="AU27" s="32"/>
      <c r="AV27" s="35">
        <v>0</v>
      </c>
      <c r="AW27" s="32"/>
      <c r="AX27" s="35">
        <v>0</v>
      </c>
      <c r="AY27" s="32"/>
      <c r="AZ27" s="35">
        <v>5000000</v>
      </c>
      <c r="BA27" s="32"/>
      <c r="BB27" s="35">
        <v>10000000</v>
      </c>
      <c r="BC27" s="32"/>
      <c r="BD27" s="35">
        <v>5000000</v>
      </c>
      <c r="BE27" s="32"/>
      <c r="BF27" s="35">
        <v>5000000</v>
      </c>
      <c r="BG27" s="32"/>
      <c r="BH27" s="35">
        <v>15000000</v>
      </c>
      <c r="BI27" s="32"/>
      <c r="BJ27" s="35">
        <v>15000000</v>
      </c>
      <c r="BK27" s="32"/>
      <c r="BL27" s="35">
        <v>20000000</v>
      </c>
      <c r="BM27" s="32"/>
      <c r="BN27" s="35">
        <v>20000000</v>
      </c>
      <c r="BO27" s="32"/>
      <c r="BP27" s="35">
        <v>15000000</v>
      </c>
      <c r="BQ27" s="32"/>
      <c r="BR27" s="35">
        <v>25000000</v>
      </c>
      <c r="BS27" s="32"/>
      <c r="BT27" s="35">
        <v>20000000</v>
      </c>
      <c r="BU27" s="32"/>
      <c r="BV27" s="35">
        <v>10000000</v>
      </c>
      <c r="BW27" s="32"/>
      <c r="BX27" s="35">
        <v>5000000</v>
      </c>
      <c r="BY27" s="32"/>
      <c r="BZ27" s="35">
        <v>5000000</v>
      </c>
      <c r="CA27" s="32"/>
      <c r="CB27" s="35">
        <v>0</v>
      </c>
      <c r="CC27" s="32"/>
      <c r="CD27" s="35">
        <v>0</v>
      </c>
      <c r="CE27" s="32"/>
      <c r="CF27" s="35">
        <v>0</v>
      </c>
      <c r="CG27" s="32"/>
      <c r="CH27" s="35">
        <v>0</v>
      </c>
      <c r="CI27" s="32"/>
      <c r="CJ27" s="35">
        <v>0</v>
      </c>
      <c r="CK27" s="32"/>
      <c r="CL27" s="35">
        <v>0</v>
      </c>
      <c r="CM27" s="32"/>
      <c r="CN27" s="35">
        <v>5000000</v>
      </c>
      <c r="CO27" s="32"/>
      <c r="CP27" s="35">
        <v>10000000</v>
      </c>
      <c r="CQ27" s="32"/>
      <c r="CR27" s="35">
        <v>10000000</v>
      </c>
      <c r="CS27" s="32"/>
      <c r="CT27" s="35">
        <v>0</v>
      </c>
      <c r="CU27" s="32"/>
      <c r="CV27" s="35">
        <v>0</v>
      </c>
      <c r="CW27" s="32"/>
      <c r="CX27" s="35">
        <v>0</v>
      </c>
      <c r="CY27" s="32"/>
      <c r="CZ27" s="35">
        <v>0</v>
      </c>
      <c r="DA27" s="32"/>
      <c r="DB27" s="35">
        <v>0</v>
      </c>
      <c r="DC27" s="32"/>
    </row>
    <row r="28" spans="1:123" x14ac:dyDescent="0.2">
      <c r="A28" s="2" t="s">
        <v>79</v>
      </c>
      <c r="B28" s="35">
        <v>5000000</v>
      </c>
      <c r="C28" s="32"/>
      <c r="D28" s="35">
        <v>20000000</v>
      </c>
      <c r="E28" s="32"/>
      <c r="F28" s="35">
        <v>20000000</v>
      </c>
      <c r="G28" s="32"/>
      <c r="H28" s="35">
        <v>0</v>
      </c>
      <c r="I28" s="32"/>
      <c r="J28" s="35">
        <v>10000000</v>
      </c>
      <c r="K28" s="32"/>
      <c r="L28" s="35">
        <v>10000000</v>
      </c>
      <c r="M28" s="32"/>
      <c r="N28" s="35">
        <v>10000000</v>
      </c>
      <c r="O28" s="32"/>
      <c r="P28" s="35">
        <v>10000000</v>
      </c>
      <c r="Q28" s="32"/>
      <c r="R28" s="35">
        <v>5000000</v>
      </c>
      <c r="S28" s="32"/>
      <c r="T28" s="35">
        <v>0</v>
      </c>
      <c r="U28" s="32"/>
      <c r="V28" s="35">
        <v>0</v>
      </c>
      <c r="W28" s="32"/>
      <c r="X28" s="35">
        <v>20000000</v>
      </c>
      <c r="Y28" s="32"/>
      <c r="Z28" s="35">
        <v>30000000</v>
      </c>
      <c r="AA28" s="32"/>
      <c r="AB28" s="35">
        <v>25000000</v>
      </c>
      <c r="AC28" s="32"/>
      <c r="AD28" s="35">
        <v>25000000</v>
      </c>
      <c r="AE28" s="32"/>
      <c r="AF28" s="35">
        <v>10000000</v>
      </c>
      <c r="AG28" s="32"/>
      <c r="AH28" s="35">
        <v>25000000</v>
      </c>
      <c r="AI28" s="32"/>
      <c r="AJ28" s="35">
        <v>35000000</v>
      </c>
      <c r="AK28" s="32"/>
      <c r="AL28" s="35">
        <v>30000000</v>
      </c>
      <c r="AM28" s="32"/>
      <c r="AN28" s="35">
        <v>30000000</v>
      </c>
      <c r="AO28" s="32"/>
      <c r="AP28" s="35">
        <v>40000000</v>
      </c>
      <c r="AQ28" s="32"/>
      <c r="AR28" s="35">
        <v>35000000</v>
      </c>
      <c r="AS28" s="32"/>
      <c r="AT28" s="35">
        <v>30000000</v>
      </c>
      <c r="AU28" s="32"/>
      <c r="AV28" s="35">
        <v>40000000</v>
      </c>
      <c r="AW28" s="32"/>
      <c r="AX28" s="35">
        <v>30000000</v>
      </c>
      <c r="AY28" s="32"/>
      <c r="AZ28" s="35">
        <v>30000000</v>
      </c>
      <c r="BA28" s="32"/>
      <c r="BB28" s="35">
        <v>30000000</v>
      </c>
      <c r="BC28" s="32"/>
      <c r="BD28" s="35">
        <v>25000000</v>
      </c>
      <c r="BE28" s="32"/>
      <c r="BF28" s="35">
        <v>15000000</v>
      </c>
      <c r="BG28" s="32"/>
      <c r="BH28" s="35">
        <v>20000000</v>
      </c>
      <c r="BI28" s="32"/>
      <c r="BJ28" s="35">
        <v>20000000</v>
      </c>
      <c r="BK28" s="32"/>
      <c r="BL28" s="35">
        <v>25000000</v>
      </c>
      <c r="BM28" s="32"/>
      <c r="BN28" s="35">
        <v>20000000</v>
      </c>
      <c r="BO28" s="32"/>
      <c r="BP28" s="35">
        <v>15000000</v>
      </c>
      <c r="BQ28" s="32"/>
      <c r="BR28" s="35">
        <v>35000000</v>
      </c>
      <c r="BS28" s="32"/>
      <c r="BT28" s="35">
        <v>30000000</v>
      </c>
      <c r="BU28" s="32"/>
      <c r="BV28" s="35">
        <v>10000000</v>
      </c>
      <c r="BW28" s="32"/>
      <c r="BX28" s="35">
        <v>20000000</v>
      </c>
      <c r="BY28" s="32"/>
      <c r="BZ28" s="35">
        <v>15000000</v>
      </c>
      <c r="CA28" s="32"/>
      <c r="CB28" s="35">
        <v>10000000</v>
      </c>
      <c r="CC28" s="32"/>
      <c r="CD28" s="35">
        <v>5000000</v>
      </c>
      <c r="CE28" s="32"/>
      <c r="CF28" s="35">
        <v>10000000</v>
      </c>
      <c r="CG28" s="32"/>
      <c r="CH28" s="35">
        <v>10000000</v>
      </c>
      <c r="CI28" s="32"/>
      <c r="CJ28" s="35">
        <v>10000000</v>
      </c>
      <c r="CK28" s="32"/>
      <c r="CL28" s="35">
        <v>15000000</v>
      </c>
      <c r="CM28" s="32"/>
      <c r="CN28" s="35">
        <v>15000000</v>
      </c>
      <c r="CO28" s="32"/>
      <c r="CP28" s="35">
        <v>20000000</v>
      </c>
      <c r="CQ28" s="32"/>
      <c r="CR28" s="35">
        <v>10000000</v>
      </c>
      <c r="CS28" s="32"/>
      <c r="CT28" s="35">
        <v>5000000</v>
      </c>
      <c r="CU28" s="32"/>
      <c r="CV28" s="35">
        <v>15000000</v>
      </c>
      <c r="CW28" s="32"/>
      <c r="CX28" s="35">
        <v>5000000</v>
      </c>
      <c r="CY28" s="32"/>
      <c r="CZ28" s="35">
        <v>0</v>
      </c>
      <c r="DA28" s="32"/>
      <c r="DB28" s="35">
        <v>10000000</v>
      </c>
      <c r="DC28" s="32"/>
    </row>
    <row r="29" spans="1:123" x14ac:dyDescent="0.2">
      <c r="A29" s="2" t="s">
        <v>80</v>
      </c>
      <c r="B29" s="35">
        <v>10000000</v>
      </c>
      <c r="C29" s="32"/>
      <c r="D29" s="35">
        <v>30000000</v>
      </c>
      <c r="E29" s="32"/>
      <c r="F29" s="35">
        <v>10000000</v>
      </c>
      <c r="G29" s="32"/>
      <c r="H29" s="35">
        <v>5000000</v>
      </c>
      <c r="I29" s="32"/>
      <c r="J29" s="35">
        <v>15000000</v>
      </c>
      <c r="K29" s="32"/>
      <c r="L29" s="35">
        <v>15000000</v>
      </c>
      <c r="M29" s="32"/>
      <c r="N29" s="35">
        <v>15000000</v>
      </c>
      <c r="O29" s="32"/>
      <c r="P29" s="35">
        <v>30000000</v>
      </c>
      <c r="Q29" s="32"/>
      <c r="R29" s="35">
        <v>30000000</v>
      </c>
      <c r="S29" s="32"/>
      <c r="T29" s="35">
        <v>25000000</v>
      </c>
      <c r="U29" s="32"/>
      <c r="V29" s="35">
        <v>25000000</v>
      </c>
      <c r="W29" s="32"/>
      <c r="X29" s="35">
        <v>30000000</v>
      </c>
      <c r="Y29" s="32"/>
      <c r="Z29" s="35">
        <v>5000000</v>
      </c>
      <c r="AA29" s="32"/>
      <c r="AB29" s="35">
        <v>30000000</v>
      </c>
      <c r="AC29" s="32"/>
      <c r="AD29" s="35">
        <v>30000000</v>
      </c>
      <c r="AE29" s="32"/>
      <c r="AF29" s="35">
        <v>15000000</v>
      </c>
      <c r="AG29" s="32"/>
      <c r="AH29" s="35">
        <v>25000000</v>
      </c>
      <c r="AI29" s="32"/>
      <c r="AJ29" s="35">
        <v>40000000</v>
      </c>
      <c r="AK29" s="32"/>
      <c r="AL29" s="35">
        <v>35000000</v>
      </c>
      <c r="AM29" s="32"/>
      <c r="AN29" s="35">
        <v>40000000</v>
      </c>
      <c r="AO29" s="32"/>
      <c r="AP29" s="35">
        <v>30000000</v>
      </c>
      <c r="AQ29" s="32"/>
      <c r="AR29" s="35">
        <v>30000000</v>
      </c>
      <c r="AS29" s="32"/>
      <c r="AT29" s="35">
        <v>20000000</v>
      </c>
      <c r="AU29" s="32"/>
      <c r="AV29" s="35">
        <v>15000000</v>
      </c>
      <c r="AW29" s="32"/>
      <c r="AX29" s="35">
        <v>5000000</v>
      </c>
      <c r="AY29" s="32"/>
      <c r="AZ29" s="35">
        <v>25000000</v>
      </c>
      <c r="BA29" s="32"/>
      <c r="BB29" s="35">
        <v>25000000</v>
      </c>
      <c r="BC29" s="32"/>
      <c r="BD29" s="35">
        <v>25000000</v>
      </c>
      <c r="BE29" s="32"/>
      <c r="BF29" s="35">
        <v>20000000</v>
      </c>
      <c r="BG29" s="32"/>
      <c r="BH29" s="35">
        <v>25000000</v>
      </c>
      <c r="BI29" s="32"/>
      <c r="BJ29" s="35">
        <v>25000000</v>
      </c>
      <c r="BK29" s="32"/>
      <c r="BL29" s="35">
        <v>30000000</v>
      </c>
      <c r="BM29" s="32"/>
      <c r="BN29" s="35">
        <v>20000000</v>
      </c>
      <c r="BO29" s="32"/>
      <c r="BP29" s="35">
        <v>15000000</v>
      </c>
      <c r="BQ29" s="32"/>
      <c r="BR29" s="35">
        <v>10000000</v>
      </c>
      <c r="BS29" s="32"/>
      <c r="BT29" s="35">
        <v>5000000</v>
      </c>
      <c r="BU29" s="32"/>
      <c r="BV29" s="35">
        <v>5000000</v>
      </c>
      <c r="BW29" s="32"/>
      <c r="BX29" s="35">
        <v>15000000</v>
      </c>
      <c r="BY29" s="32"/>
      <c r="BZ29" s="35">
        <v>10000000</v>
      </c>
      <c r="CA29" s="32"/>
      <c r="CB29" s="35">
        <v>5000000</v>
      </c>
      <c r="CC29" s="32"/>
      <c r="CD29" s="35">
        <v>5000000</v>
      </c>
      <c r="CE29" s="32"/>
      <c r="CF29" s="35">
        <v>0</v>
      </c>
      <c r="CG29" s="32"/>
      <c r="CH29" s="35">
        <v>0</v>
      </c>
      <c r="CI29" s="32"/>
      <c r="CJ29" s="35">
        <v>0</v>
      </c>
      <c r="CK29" s="32"/>
      <c r="CL29" s="35">
        <v>0</v>
      </c>
      <c r="CM29" s="32"/>
      <c r="CN29" s="35">
        <v>0</v>
      </c>
      <c r="CO29" s="32"/>
      <c r="CP29" s="35">
        <v>0</v>
      </c>
      <c r="CQ29" s="32"/>
      <c r="CR29" s="35">
        <v>0</v>
      </c>
      <c r="CS29" s="32"/>
      <c r="CT29" s="35">
        <v>0</v>
      </c>
      <c r="CU29" s="32"/>
      <c r="CV29" s="35">
        <v>0</v>
      </c>
      <c r="CW29" s="32"/>
      <c r="CX29" s="35">
        <v>0</v>
      </c>
      <c r="CY29" s="32"/>
      <c r="CZ29" s="35">
        <v>0</v>
      </c>
      <c r="DA29" s="32"/>
      <c r="DB29" s="35">
        <v>0</v>
      </c>
      <c r="DC29" s="32"/>
    </row>
    <row r="30" spans="1:123" x14ac:dyDescent="0.2">
      <c r="A30" s="2" t="s">
        <v>81</v>
      </c>
      <c r="B30" s="36">
        <f>SUM(B25:B29)</f>
        <v>30000000</v>
      </c>
      <c r="C30" s="32"/>
      <c r="D30" s="36">
        <f>SUM(D25:D29)</f>
        <v>100000000</v>
      </c>
      <c r="E30" s="32"/>
      <c r="F30" s="36">
        <f>SUM(F25:F29)</f>
        <v>65000000</v>
      </c>
      <c r="G30" s="32"/>
      <c r="H30" s="36">
        <f>SUM(H25:H29)</f>
        <v>10000000</v>
      </c>
      <c r="I30" s="32"/>
      <c r="J30" s="36">
        <f>SUM(J25:J29)</f>
        <v>55000000</v>
      </c>
      <c r="K30" s="32"/>
      <c r="L30" s="36">
        <f>SUM(L25:L29)</f>
        <v>55000000</v>
      </c>
      <c r="M30" s="32"/>
      <c r="N30" s="36">
        <f>SUM(N25:N29)</f>
        <v>55000000</v>
      </c>
      <c r="O30" s="32"/>
      <c r="P30" s="36">
        <f>SUM(P25:P29)</f>
        <v>70000000</v>
      </c>
      <c r="Q30" s="32"/>
      <c r="R30" s="36">
        <f>SUM(R25:R29)</f>
        <v>60000000</v>
      </c>
      <c r="S30" s="32"/>
      <c r="T30" s="36">
        <f>SUM(T25:T29)</f>
        <v>80000000</v>
      </c>
      <c r="U30" s="32"/>
      <c r="V30" s="36">
        <f>SUM(V25:V29)</f>
        <v>70000000</v>
      </c>
      <c r="W30" s="32"/>
      <c r="X30" s="36">
        <f>SUM(X25:X29)</f>
        <v>120000000</v>
      </c>
      <c r="Y30" s="32"/>
      <c r="Z30" s="36">
        <f>SUM(Z25:Z29)</f>
        <v>90000000</v>
      </c>
      <c r="AA30" s="32"/>
      <c r="AB30" s="36">
        <f>SUM(AB25:AB29)</f>
        <v>110000000</v>
      </c>
      <c r="AC30" s="32"/>
      <c r="AD30" s="36">
        <f>SUM(AD25:AD29)</f>
        <v>120000000</v>
      </c>
      <c r="AE30" s="32"/>
      <c r="AF30" s="36">
        <f>SUM(AF25:AF29)</f>
        <v>70000000</v>
      </c>
      <c r="AG30" s="32"/>
      <c r="AH30" s="36">
        <f>SUM(AH25:AH29)</f>
        <v>100000000</v>
      </c>
      <c r="AI30" s="32"/>
      <c r="AJ30" s="36">
        <f>SUM(AJ25:AJ29)</f>
        <v>155000000</v>
      </c>
      <c r="AK30" s="32"/>
      <c r="AL30" s="36">
        <f>SUM(AL25:AL29)</f>
        <v>140000000</v>
      </c>
      <c r="AM30" s="32"/>
      <c r="AN30" s="36">
        <f>SUM(AN25:AN29)</f>
        <v>150000000</v>
      </c>
      <c r="AO30" s="32"/>
      <c r="AP30" s="36">
        <f>SUM(AP25:AP29)</f>
        <v>165000000</v>
      </c>
      <c r="AQ30" s="32"/>
      <c r="AR30" s="36">
        <f>SUM(AR25:AR29)</f>
        <v>155000000</v>
      </c>
      <c r="AS30" s="32"/>
      <c r="AT30" s="36">
        <f>SUM(AT25:AT29)</f>
        <v>155000000</v>
      </c>
      <c r="AU30" s="32"/>
      <c r="AV30" s="36">
        <f>SUM(AV25:AV29)</f>
        <v>150000000</v>
      </c>
      <c r="AW30" s="32"/>
      <c r="AX30" s="36">
        <f>SUM(AX25:AX29)</f>
        <v>90000000</v>
      </c>
      <c r="AY30" s="32"/>
      <c r="AZ30" s="36">
        <f>SUM(AZ25:AZ29)</f>
        <v>120000000</v>
      </c>
      <c r="BA30" s="32"/>
      <c r="BB30" s="36">
        <f>SUM(BB25:BB29)</f>
        <v>130000000</v>
      </c>
      <c r="BC30" s="32"/>
      <c r="BD30" s="36">
        <f>SUM(BD25:BD29)</f>
        <v>120000000</v>
      </c>
      <c r="BE30" s="32"/>
      <c r="BF30" s="36">
        <f>SUM(BF25:BF29)</f>
        <v>80000000</v>
      </c>
      <c r="BG30" s="32"/>
      <c r="BH30" s="36">
        <f>SUM(BH25:BH29)</f>
        <v>105000000</v>
      </c>
      <c r="BI30" s="32"/>
      <c r="BJ30" s="36">
        <f>SUM(BJ25:BJ29)</f>
        <v>105000000</v>
      </c>
      <c r="BK30" s="32"/>
      <c r="BL30" s="36">
        <f>SUM(BL25:BL29)</f>
        <v>135000000</v>
      </c>
      <c r="BM30" s="32"/>
      <c r="BN30" s="36">
        <f>SUM(BN25:BN29)</f>
        <v>115000000</v>
      </c>
      <c r="BO30" s="32"/>
      <c r="BP30" s="36">
        <f>SUM(BP25:BP29)</f>
        <v>80000000</v>
      </c>
      <c r="BQ30" s="32"/>
      <c r="BR30" s="36">
        <f>SUM(BR25:BR29)</f>
        <v>140000000</v>
      </c>
      <c r="BS30" s="32"/>
      <c r="BT30" s="36">
        <f>SUM(BT25:BT29)</f>
        <v>110000000</v>
      </c>
      <c r="BU30" s="32"/>
      <c r="BV30" s="36">
        <f>SUM(BV25:BV29)</f>
        <v>45000000</v>
      </c>
      <c r="BW30" s="32"/>
      <c r="BX30" s="36">
        <f>SUM(BX25:BX29)</f>
        <v>75000000</v>
      </c>
      <c r="BY30" s="32"/>
      <c r="BZ30" s="36">
        <f>SUM(BZ25:BZ29)</f>
        <v>55000000</v>
      </c>
      <c r="CA30" s="32"/>
      <c r="CB30" s="36">
        <f>SUM(CB25:CB29)</f>
        <v>45000000</v>
      </c>
      <c r="CC30" s="32"/>
      <c r="CD30" s="36">
        <f>SUM(CD25:CD29)</f>
        <v>25000000</v>
      </c>
      <c r="CE30" s="32"/>
      <c r="CF30" s="36">
        <f>SUM(CF25:CF29)</f>
        <v>25000000</v>
      </c>
      <c r="CG30" s="32"/>
      <c r="CH30" s="36">
        <f>SUM(CH25:CH29)</f>
        <v>25000000</v>
      </c>
      <c r="CI30" s="32"/>
      <c r="CJ30" s="36">
        <f>SUM(CJ25:CJ29)</f>
        <v>40000000</v>
      </c>
      <c r="CK30" s="32"/>
      <c r="CL30" s="36">
        <f>SUM(CL25:CL29)</f>
        <v>45000000</v>
      </c>
      <c r="CM30" s="32"/>
      <c r="CN30" s="36">
        <f>SUM(CN25:CN29)</f>
        <v>40000000</v>
      </c>
      <c r="CO30" s="32"/>
      <c r="CP30" s="36">
        <f>SUM(CP25:CP29)</f>
        <v>50000000</v>
      </c>
      <c r="CQ30" s="32"/>
      <c r="CR30" s="36">
        <f>SUM(CR25:CR29)</f>
        <v>35000000</v>
      </c>
      <c r="CS30" s="32"/>
      <c r="CT30" s="36">
        <f>SUM(CT25:CT29)</f>
        <v>15000000</v>
      </c>
      <c r="CU30" s="32"/>
      <c r="CV30" s="36">
        <f>SUM(CV25:CV29)</f>
        <v>50000000</v>
      </c>
      <c r="CW30" s="32"/>
      <c r="CX30" s="36">
        <f>SUM(CX25:CX29)</f>
        <v>35000000</v>
      </c>
      <c r="CY30" s="32"/>
      <c r="CZ30" s="36">
        <f>SUM(CZ25:CZ29)</f>
        <v>10000000</v>
      </c>
      <c r="DA30" s="32"/>
      <c r="DB30" s="36">
        <f>SUM(DB25:DB29)</f>
        <v>20000000</v>
      </c>
      <c r="DC30" s="32"/>
    </row>
    <row r="31" spans="1:123" x14ac:dyDescent="0.2">
      <c r="B31" s="37"/>
      <c r="C31" s="32"/>
      <c r="D31" s="37"/>
      <c r="E31" s="32"/>
      <c r="F31" s="37"/>
      <c r="G31" s="32"/>
      <c r="H31" s="37"/>
      <c r="I31" s="32"/>
      <c r="J31" s="37"/>
      <c r="K31" s="32"/>
      <c r="L31" s="37"/>
      <c r="M31" s="32"/>
      <c r="N31" s="37"/>
      <c r="O31" s="32"/>
      <c r="P31" s="37"/>
      <c r="Q31" s="32"/>
      <c r="R31" s="37"/>
      <c r="S31" s="32"/>
      <c r="T31" s="37"/>
      <c r="U31" s="32"/>
      <c r="V31" s="37"/>
      <c r="W31" s="32"/>
      <c r="X31" s="37"/>
      <c r="Y31" s="32"/>
      <c r="Z31" s="37"/>
      <c r="AA31" s="32"/>
      <c r="AB31" s="37"/>
      <c r="AC31" s="32"/>
      <c r="AD31" s="37"/>
      <c r="AE31" s="32"/>
      <c r="AF31" s="37"/>
      <c r="AG31" s="32"/>
      <c r="AH31" s="37"/>
      <c r="AI31" s="32"/>
      <c r="AJ31" s="37"/>
      <c r="AK31" s="32"/>
      <c r="AL31" s="37"/>
      <c r="AM31" s="32"/>
      <c r="AN31" s="37"/>
      <c r="AO31" s="32"/>
      <c r="AP31" s="37"/>
      <c r="AQ31" s="32"/>
      <c r="AR31" s="37"/>
      <c r="AS31" s="32"/>
      <c r="AT31" s="37"/>
      <c r="AU31" s="32"/>
      <c r="AV31" s="37"/>
      <c r="AW31" s="32"/>
      <c r="AX31" s="37"/>
      <c r="AY31" s="32"/>
      <c r="AZ31" s="37"/>
      <c r="BA31" s="32"/>
      <c r="BB31" s="37"/>
      <c r="BC31" s="32"/>
      <c r="BD31" s="37"/>
      <c r="BE31" s="32"/>
      <c r="BF31" s="37"/>
      <c r="BG31" s="32"/>
      <c r="BH31" s="37"/>
      <c r="BI31" s="32"/>
      <c r="BJ31" s="37"/>
      <c r="BK31" s="32"/>
      <c r="BL31" s="37"/>
      <c r="BM31" s="32"/>
      <c r="BN31" s="37"/>
      <c r="BO31" s="32"/>
      <c r="BP31" s="37"/>
      <c r="BQ31" s="32"/>
      <c r="BR31" s="37"/>
      <c r="BS31" s="32"/>
      <c r="BT31" s="37"/>
      <c r="BU31" s="32"/>
      <c r="BV31" s="37"/>
      <c r="BW31" s="32"/>
      <c r="BX31" s="37"/>
      <c r="BY31" s="32"/>
      <c r="BZ31" s="37"/>
      <c r="CA31" s="32"/>
      <c r="CB31" s="37"/>
      <c r="CC31" s="32"/>
      <c r="CD31" s="37"/>
      <c r="CE31" s="32"/>
      <c r="CF31" s="37"/>
      <c r="CG31" s="32"/>
      <c r="CH31" s="37"/>
      <c r="CI31" s="32"/>
      <c r="CJ31" s="37"/>
      <c r="CK31" s="32"/>
      <c r="CL31" s="37"/>
      <c r="CM31" s="32"/>
      <c r="CN31" s="37"/>
      <c r="CO31" s="32"/>
      <c r="CP31" s="37"/>
      <c r="CQ31" s="32"/>
      <c r="CR31" s="37"/>
      <c r="CS31" s="32"/>
      <c r="CT31" s="37"/>
      <c r="CU31" s="32"/>
      <c r="CV31" s="37"/>
      <c r="CW31" s="32"/>
      <c r="CX31" s="37"/>
      <c r="CY31" s="32"/>
      <c r="CZ31" s="37"/>
      <c r="DA31" s="32"/>
      <c r="DB31" s="37"/>
      <c r="DC31" s="32"/>
    </row>
    <row r="32" spans="1:123" x14ac:dyDescent="0.2">
      <c r="A32" s="2" t="s">
        <v>82</v>
      </c>
      <c r="B32" s="38">
        <v>98503891.950000003</v>
      </c>
      <c r="C32" s="32"/>
      <c r="D32" s="38">
        <v>65942865.600000001</v>
      </c>
      <c r="E32" s="32"/>
      <c r="F32" s="38">
        <v>89500858.599999994</v>
      </c>
      <c r="G32" s="32"/>
      <c r="H32" s="38">
        <v>102586683.42</v>
      </c>
      <c r="I32" s="32"/>
      <c r="J32" s="38">
        <v>67135401.010000005</v>
      </c>
      <c r="K32" s="32"/>
      <c r="L32" s="38">
        <v>93178454.980000004</v>
      </c>
      <c r="M32" s="32"/>
      <c r="N32" s="38">
        <v>82243432.870000005</v>
      </c>
      <c r="O32" s="32"/>
      <c r="P32" s="38">
        <v>81842077.859999999</v>
      </c>
      <c r="Q32" s="32"/>
      <c r="R32" s="38">
        <v>82239710.129999995</v>
      </c>
      <c r="S32" s="32"/>
      <c r="T32" s="38">
        <v>66907316.119999997</v>
      </c>
      <c r="U32" s="32"/>
      <c r="V32" s="38">
        <v>66330893.840000004</v>
      </c>
      <c r="W32" s="32"/>
      <c r="X32" s="38">
        <v>72514617.900000006</v>
      </c>
      <c r="Y32" s="32"/>
      <c r="Z32" s="38">
        <v>92546325</v>
      </c>
      <c r="AA32" s="32"/>
      <c r="AB32" s="38">
        <v>78672142.140000001</v>
      </c>
      <c r="AC32" s="32"/>
      <c r="AD32" s="38">
        <v>81251628.799999997</v>
      </c>
      <c r="AE32" s="32"/>
      <c r="AF32" s="38">
        <v>101071837.61</v>
      </c>
      <c r="AG32" s="32"/>
      <c r="AH32" s="38">
        <v>86852352.579999998</v>
      </c>
      <c r="AI32" s="32"/>
      <c r="AJ32" s="38">
        <v>34468160.520000003</v>
      </c>
      <c r="AK32" s="32"/>
      <c r="AL32" s="38">
        <v>73524384.590000004</v>
      </c>
      <c r="AM32" s="32"/>
      <c r="AN32" s="38">
        <v>72900107.219999999</v>
      </c>
      <c r="AO32" s="32"/>
      <c r="AP32" s="38">
        <v>51237702.43</v>
      </c>
      <c r="AQ32" s="32"/>
      <c r="AR32" s="38">
        <v>73560152.099999994</v>
      </c>
      <c r="AS32" s="32"/>
      <c r="AT32" s="38">
        <v>70576795.469999999</v>
      </c>
      <c r="AU32" s="32"/>
      <c r="AV32" s="38">
        <v>74837738.299999997</v>
      </c>
      <c r="AW32" s="32"/>
      <c r="AX32" s="38">
        <v>72748097.739999995</v>
      </c>
      <c r="AY32" s="32"/>
      <c r="AZ32" s="38">
        <v>87385415.390000001</v>
      </c>
      <c r="BA32" s="32"/>
      <c r="BB32" s="38">
        <v>80086008.310000002</v>
      </c>
      <c r="BC32" s="32"/>
      <c r="BD32" s="38">
        <v>52004933.509999998</v>
      </c>
      <c r="BE32" s="32"/>
      <c r="BF32" s="38">
        <v>93026885.980000004</v>
      </c>
      <c r="BG32" s="32"/>
      <c r="BH32" s="38">
        <v>49829632.340000004</v>
      </c>
      <c r="BI32" s="32"/>
      <c r="BJ32" s="38">
        <v>85040842.859999999</v>
      </c>
      <c r="BK32" s="32"/>
      <c r="BL32" s="38">
        <v>64260894.859999999</v>
      </c>
      <c r="BM32" s="32"/>
      <c r="BN32" s="38">
        <v>77183477.049999997</v>
      </c>
      <c r="BO32" s="32"/>
      <c r="BP32" s="38">
        <f>71086587.71+70000000</f>
        <v>141086587.70999998</v>
      </c>
      <c r="BQ32" s="32"/>
      <c r="BR32" s="38">
        <v>76619612.129999995</v>
      </c>
      <c r="BS32" s="32"/>
      <c r="BT32" s="38">
        <f>16785463.91+70000000</f>
        <v>86785463.909999996</v>
      </c>
      <c r="BU32" s="32"/>
      <c r="BV32" s="38">
        <v>84930108.280000001</v>
      </c>
      <c r="BW32" s="32"/>
      <c r="BX32" s="38">
        <v>89012240.189999998</v>
      </c>
      <c r="BY32" s="32"/>
      <c r="BZ32" s="38">
        <v>106429038.42</v>
      </c>
      <c r="CA32" s="32"/>
      <c r="CB32" s="38">
        <v>81801185.370000362</v>
      </c>
      <c r="CC32" s="32"/>
      <c r="CD32" s="38">
        <v>108541759.91</v>
      </c>
      <c r="CE32" s="32"/>
      <c r="CF32" s="38">
        <v>88001410.320000023</v>
      </c>
      <c r="CG32" s="32"/>
      <c r="CH32" s="38">
        <v>106829284.59999999</v>
      </c>
      <c r="CI32" s="32"/>
      <c r="CJ32" s="38">
        <v>104291563.17</v>
      </c>
      <c r="CK32" s="32"/>
      <c r="CL32" s="38">
        <v>102133408.14</v>
      </c>
      <c r="CM32" s="32"/>
      <c r="CN32" s="38">
        <v>89839954.799999997</v>
      </c>
      <c r="CO32" s="32"/>
      <c r="CP32" s="38">
        <v>96348998.049999997</v>
      </c>
      <c r="CQ32" s="32"/>
      <c r="CR32" s="38">
        <v>106013816.56999999</v>
      </c>
      <c r="CS32" s="32"/>
      <c r="CT32" s="38">
        <v>83483374.760000005</v>
      </c>
      <c r="CU32" s="32"/>
      <c r="CV32" s="38">
        <v>102923228.73999999</v>
      </c>
      <c r="CW32" s="32"/>
      <c r="CX32" s="38">
        <v>109950015.83</v>
      </c>
      <c r="CY32" s="32"/>
      <c r="CZ32" s="38">
        <v>112025456.90000001</v>
      </c>
      <c r="DA32" s="32"/>
      <c r="DB32" s="38">
        <v>115770918.12100001</v>
      </c>
      <c r="DC32" s="32"/>
    </row>
    <row r="33" spans="1:107" x14ac:dyDescent="0.2">
      <c r="A33" s="2" t="s">
        <v>83</v>
      </c>
      <c r="B33" s="38">
        <v>30325</v>
      </c>
      <c r="C33" s="32"/>
      <c r="D33" s="38">
        <v>30325</v>
      </c>
      <c r="E33" s="32"/>
      <c r="F33" s="38">
        <v>30325</v>
      </c>
      <c r="G33" s="32"/>
      <c r="H33" s="38">
        <v>30325</v>
      </c>
      <c r="I33" s="32"/>
      <c r="J33" s="38">
        <v>30325</v>
      </c>
      <c r="K33" s="32"/>
      <c r="L33" s="38">
        <v>30485</v>
      </c>
      <c r="M33" s="32"/>
      <c r="N33" s="38">
        <v>30485</v>
      </c>
      <c r="O33" s="32"/>
      <c r="P33" s="38">
        <v>32485</v>
      </c>
      <c r="Q33" s="32"/>
      <c r="R33" s="38">
        <v>32485</v>
      </c>
      <c r="S33" s="32"/>
      <c r="T33" s="38">
        <v>32485</v>
      </c>
      <c r="U33" s="32"/>
      <c r="V33" s="38">
        <v>32325</v>
      </c>
      <c r="W33" s="32"/>
      <c r="X33" s="38">
        <v>32325</v>
      </c>
      <c r="Y33" s="32"/>
      <c r="Z33" s="38">
        <v>31825</v>
      </c>
      <c r="AA33" s="32"/>
      <c r="AB33" s="38">
        <v>31825</v>
      </c>
      <c r="AC33" s="32"/>
      <c r="AD33" s="38">
        <v>31825</v>
      </c>
      <c r="AE33" s="32"/>
      <c r="AF33" s="38">
        <v>31825</v>
      </c>
      <c r="AG33" s="32"/>
      <c r="AH33" s="38">
        <v>31825</v>
      </c>
      <c r="AI33" s="32"/>
      <c r="AJ33" s="38">
        <v>31925</v>
      </c>
      <c r="AK33" s="32"/>
      <c r="AL33" s="38">
        <v>31985</v>
      </c>
      <c r="AM33" s="32"/>
      <c r="AN33" s="38">
        <v>31985</v>
      </c>
      <c r="AO33" s="32"/>
      <c r="AP33" s="38">
        <v>31985</v>
      </c>
      <c r="AQ33" s="32"/>
      <c r="AR33" s="38">
        <v>31985</v>
      </c>
      <c r="AS33" s="32"/>
      <c r="AT33" s="38">
        <v>31825</v>
      </c>
      <c r="AU33" s="32"/>
      <c r="AV33" s="38">
        <v>31825</v>
      </c>
      <c r="AW33" s="32"/>
      <c r="AX33" s="38">
        <v>31825</v>
      </c>
      <c r="AY33" s="32"/>
      <c r="AZ33" s="38">
        <v>31825</v>
      </c>
      <c r="BA33" s="32"/>
      <c r="BB33" s="38">
        <v>31825</v>
      </c>
      <c r="BC33" s="32"/>
      <c r="BD33" s="38">
        <v>31825</v>
      </c>
      <c r="BE33" s="32"/>
      <c r="BF33" s="38">
        <v>31825</v>
      </c>
      <c r="BG33" s="32"/>
      <c r="BH33" s="38">
        <v>31825</v>
      </c>
      <c r="BI33" s="32"/>
      <c r="BJ33" s="38">
        <v>31825</v>
      </c>
      <c r="BK33" s="32"/>
      <c r="BL33" s="38">
        <v>31825</v>
      </c>
      <c r="BM33" s="32"/>
      <c r="BN33" s="38">
        <v>31825</v>
      </c>
      <c r="BO33" s="32"/>
      <c r="BP33" s="38">
        <v>31825</v>
      </c>
      <c r="BQ33" s="32"/>
      <c r="BR33" s="38">
        <v>31825</v>
      </c>
      <c r="BS33" s="32"/>
      <c r="BT33" s="38">
        <v>31825</v>
      </c>
      <c r="BU33" s="32"/>
      <c r="BV33" s="38">
        <v>31825</v>
      </c>
      <c r="BW33" s="32"/>
      <c r="BX33" s="38">
        <v>31825</v>
      </c>
      <c r="BY33" s="32"/>
      <c r="BZ33" s="38">
        <v>13811</v>
      </c>
      <c r="CA33" s="32"/>
      <c r="CB33" s="38">
        <v>13811</v>
      </c>
      <c r="CC33" s="32"/>
      <c r="CD33" s="38">
        <v>13811</v>
      </c>
      <c r="CE33" s="32"/>
      <c r="CF33" s="38">
        <v>13811</v>
      </c>
      <c r="CG33" s="32"/>
      <c r="CH33" s="38">
        <v>13811</v>
      </c>
      <c r="CI33" s="32"/>
      <c r="CJ33" s="38">
        <v>13811</v>
      </c>
      <c r="CK33" s="32"/>
      <c r="CL33" s="38">
        <v>13811</v>
      </c>
      <c r="CM33" s="32"/>
      <c r="CN33" s="38">
        <v>13811</v>
      </c>
      <c r="CO33" s="32"/>
      <c r="CP33" s="38">
        <v>13811</v>
      </c>
      <c r="CQ33" s="32"/>
      <c r="CR33" s="38">
        <v>13811</v>
      </c>
      <c r="CS33" s="32"/>
      <c r="CT33" s="38">
        <v>13811</v>
      </c>
      <c r="CU33" s="32"/>
      <c r="CV33" s="38">
        <v>13811</v>
      </c>
      <c r="CW33" s="32"/>
      <c r="CX33" s="38">
        <v>13811</v>
      </c>
      <c r="CY33" s="32"/>
      <c r="CZ33" s="38">
        <v>13175</v>
      </c>
      <c r="DA33" s="32"/>
      <c r="DB33" s="38">
        <v>13175</v>
      </c>
      <c r="DC33" s="32"/>
    </row>
    <row r="34" spans="1:107" ht="13.5" thickBot="1" x14ac:dyDescent="0.25">
      <c r="B34" s="39">
        <f>SUM(B30:B33)</f>
        <v>128534216.95</v>
      </c>
      <c r="C34" s="32"/>
      <c r="D34" s="39">
        <f>SUM(D30:D33)</f>
        <v>165973190.59999999</v>
      </c>
      <c r="E34" s="32"/>
      <c r="F34" s="39">
        <f>SUM(F30:F33)</f>
        <v>154531183.59999999</v>
      </c>
      <c r="G34" s="32"/>
      <c r="H34" s="39">
        <f>SUM(H30:H33)</f>
        <v>112617008.42</v>
      </c>
      <c r="I34" s="32"/>
      <c r="J34" s="39">
        <f>SUM(J30:J33)</f>
        <v>122165726.01000001</v>
      </c>
      <c r="K34" s="32"/>
      <c r="L34" s="39">
        <f>SUM(L30:L33)</f>
        <v>148208939.98000002</v>
      </c>
      <c r="M34" s="32"/>
      <c r="N34" s="39">
        <f>SUM(N30:N33)</f>
        <v>137273917.87</v>
      </c>
      <c r="O34" s="32"/>
      <c r="P34" s="39">
        <f>SUM(P30:P33)</f>
        <v>151874562.86000001</v>
      </c>
      <c r="Q34" s="32"/>
      <c r="R34" s="39">
        <f>SUM(R30:R33)</f>
        <v>142272195.13</v>
      </c>
      <c r="S34" s="32"/>
      <c r="T34" s="39">
        <f>SUM(T30:T33)</f>
        <v>146939801.12</v>
      </c>
      <c r="U34" s="32"/>
      <c r="V34" s="39">
        <f>SUM(V30:V33)</f>
        <v>136363218.84</v>
      </c>
      <c r="W34" s="32"/>
      <c r="X34" s="39">
        <f>SUM(X30:X33)</f>
        <v>192546942.90000001</v>
      </c>
      <c r="Y34" s="32"/>
      <c r="Z34" s="39">
        <f>SUM(Z30:Z33)</f>
        <v>182578150</v>
      </c>
      <c r="AA34" s="32"/>
      <c r="AB34" s="39">
        <f>SUM(AB30:AB33)</f>
        <v>188703967.13999999</v>
      </c>
      <c r="AC34" s="32"/>
      <c r="AD34" s="39">
        <f>SUM(AD30:AD33)</f>
        <v>201283453.80000001</v>
      </c>
      <c r="AE34" s="32"/>
      <c r="AF34" s="39">
        <f>SUM(AF30:AF33)</f>
        <v>171103662.61000001</v>
      </c>
      <c r="AG34" s="32"/>
      <c r="AH34" s="39">
        <f>SUM(AH30:AH33)</f>
        <v>186884177.57999998</v>
      </c>
      <c r="AI34" s="32"/>
      <c r="AJ34" s="39">
        <f>SUM(AJ30:AJ33)</f>
        <v>189500085.52000001</v>
      </c>
      <c r="AK34" s="32"/>
      <c r="AL34" s="39">
        <f>SUM(AL30:AL33)</f>
        <v>213556369.59</v>
      </c>
      <c r="AM34" s="32"/>
      <c r="AN34" s="39">
        <f>SUM(AN30:AN33)</f>
        <v>222932092.22</v>
      </c>
      <c r="AO34" s="32"/>
      <c r="AP34" s="39">
        <f>SUM(AP30:AP33)</f>
        <v>216269687.43000001</v>
      </c>
      <c r="AQ34" s="32"/>
      <c r="AR34" s="39">
        <f>SUM(AR30:AR33)</f>
        <v>228592137.09999999</v>
      </c>
      <c r="AS34" s="32"/>
      <c r="AT34" s="39">
        <f>SUM(AT30:AT33)</f>
        <v>225608620.47</v>
      </c>
      <c r="AU34" s="32"/>
      <c r="AV34" s="39">
        <f>SUM(AV30:AV33)</f>
        <v>224869563.30000001</v>
      </c>
      <c r="AW34" s="32"/>
      <c r="AX34" s="39">
        <f>SUM(AX30:AX33)</f>
        <v>162779922.74000001</v>
      </c>
      <c r="AY34" s="32"/>
      <c r="AZ34" s="39">
        <f>SUM(AZ30:AZ33)</f>
        <v>207417240.38999999</v>
      </c>
      <c r="BA34" s="32"/>
      <c r="BB34" s="39">
        <f>SUM(BB30:BB33)</f>
        <v>210117833.31</v>
      </c>
      <c r="BC34" s="32"/>
      <c r="BD34" s="39">
        <f>SUM(BD30:BD33)</f>
        <v>172036758.50999999</v>
      </c>
      <c r="BE34" s="32"/>
      <c r="BF34" s="39">
        <f>SUM(BF30:BF33)</f>
        <v>173058710.98000002</v>
      </c>
      <c r="BG34" s="32"/>
      <c r="BH34" s="39">
        <f>SUM(BH30:BH33)</f>
        <v>154861457.34</v>
      </c>
      <c r="BI34" s="32"/>
      <c r="BJ34" s="39">
        <f>SUM(BJ30:BJ33)</f>
        <v>190072667.86000001</v>
      </c>
      <c r="BK34" s="32"/>
      <c r="BL34" s="39">
        <f>SUM(BL30:BL33)</f>
        <v>199292719.86000001</v>
      </c>
      <c r="BM34" s="32"/>
      <c r="BN34" s="39">
        <f>SUM(BN30:BN33)</f>
        <v>192215302.05000001</v>
      </c>
      <c r="BO34" s="32"/>
      <c r="BP34" s="39">
        <f>SUM(BP30:BP33)</f>
        <v>221118412.70999998</v>
      </c>
      <c r="BQ34" s="32"/>
      <c r="BR34" s="39">
        <f>SUM(BR30:BR33)</f>
        <v>216651437.13</v>
      </c>
      <c r="BS34" s="32"/>
      <c r="BT34" s="39">
        <f>SUM(BT30:BT33)</f>
        <v>196817288.91</v>
      </c>
      <c r="BU34" s="32"/>
      <c r="BV34" s="39">
        <f>SUM(BV30:BV33)</f>
        <v>129961933.28</v>
      </c>
      <c r="BW34" s="32"/>
      <c r="BX34" s="39">
        <f>SUM(BX30:BX33)</f>
        <v>164044065.19</v>
      </c>
      <c r="BY34" s="32"/>
      <c r="BZ34" s="39">
        <f>SUM(BZ30:BZ33)</f>
        <v>161442849.42000002</v>
      </c>
      <c r="CA34" s="32"/>
      <c r="CB34" s="39">
        <f>SUM(CB30:CB33)</f>
        <v>126814996.37000036</v>
      </c>
      <c r="CC34" s="32"/>
      <c r="CD34" s="39">
        <f>SUM(CD30:CD33)</f>
        <v>133555570.91</v>
      </c>
      <c r="CE34" s="32"/>
      <c r="CF34" s="39">
        <f>SUM(CF30:CF33)</f>
        <v>113015221.32000002</v>
      </c>
      <c r="CG34" s="32"/>
      <c r="CH34" s="39">
        <f>SUM(CH30:CH33)</f>
        <v>131843095.59999999</v>
      </c>
      <c r="CI34" s="32"/>
      <c r="CJ34" s="39">
        <f>SUM(CJ30:CJ33)</f>
        <v>144305374.17000002</v>
      </c>
      <c r="CK34" s="32"/>
      <c r="CL34" s="39">
        <f>SUM(CL30:CL33)</f>
        <v>147147219.13999999</v>
      </c>
      <c r="CM34" s="32"/>
      <c r="CN34" s="39">
        <f>SUM(CN30:CN33)</f>
        <v>129853765.8</v>
      </c>
      <c r="CO34" s="32"/>
      <c r="CP34" s="39">
        <f>SUM(CP30:CP33)</f>
        <v>146362809.05000001</v>
      </c>
      <c r="CQ34" s="32"/>
      <c r="CR34" s="39">
        <f>SUM(CR30:CR33)</f>
        <v>141027627.56999999</v>
      </c>
      <c r="CS34" s="32"/>
      <c r="CT34" s="39">
        <f>SUM(CT30:CT33)</f>
        <v>98497185.760000005</v>
      </c>
      <c r="CU34" s="32"/>
      <c r="CV34" s="39">
        <f>SUM(CV30:CV33)</f>
        <v>152937039.74000001</v>
      </c>
      <c r="CW34" s="32"/>
      <c r="CX34" s="39">
        <f>SUM(CX30:CX33)</f>
        <v>144963826.82999998</v>
      </c>
      <c r="CY34" s="32"/>
      <c r="CZ34" s="39">
        <f>SUM(CZ30:CZ33)</f>
        <v>122038631.90000001</v>
      </c>
      <c r="DA34" s="32"/>
      <c r="DB34" s="39">
        <f>SUM(DB30:DB33)</f>
        <v>135784093.12099999</v>
      </c>
      <c r="DC34" s="32"/>
    </row>
    <row r="35" spans="1:107" x14ac:dyDescent="0.2">
      <c r="B35" s="31"/>
      <c r="C35" s="32"/>
      <c r="D35" s="31"/>
      <c r="E35" s="32"/>
      <c r="F35" s="31"/>
      <c r="G35" s="32"/>
      <c r="H35" s="31"/>
      <c r="I35" s="32"/>
      <c r="J35" s="31"/>
      <c r="K35" s="32"/>
      <c r="L35" s="31"/>
      <c r="M35" s="32"/>
      <c r="N35" s="31"/>
      <c r="O35" s="32"/>
      <c r="P35" s="31"/>
      <c r="Q35" s="32"/>
      <c r="R35" s="31"/>
      <c r="S35" s="32"/>
      <c r="T35" s="31"/>
      <c r="U35" s="32"/>
      <c r="V35" s="31"/>
      <c r="W35" s="32"/>
      <c r="X35" s="31"/>
      <c r="Y35" s="32"/>
      <c r="Z35" s="31"/>
      <c r="AA35" s="32"/>
      <c r="AB35" s="31"/>
      <c r="AC35" s="32"/>
      <c r="AD35" s="31"/>
      <c r="AE35" s="32"/>
      <c r="AF35" s="31"/>
      <c r="AG35" s="32"/>
      <c r="AH35" s="31"/>
      <c r="AI35" s="32"/>
      <c r="AJ35" s="31"/>
      <c r="AK35" s="32"/>
      <c r="AL35" s="31"/>
      <c r="AM35" s="32"/>
      <c r="AN35" s="31"/>
      <c r="AO35" s="32"/>
      <c r="AP35" s="31"/>
      <c r="AQ35" s="32"/>
      <c r="AR35" s="31"/>
      <c r="AS35" s="32"/>
      <c r="AT35" s="31"/>
      <c r="AU35" s="32"/>
      <c r="AV35" s="31"/>
      <c r="AW35" s="32"/>
      <c r="AX35" s="31"/>
      <c r="AY35" s="32"/>
      <c r="AZ35" s="31"/>
      <c r="BA35" s="32"/>
      <c r="BB35" s="31"/>
      <c r="BC35" s="32"/>
      <c r="BD35" s="31"/>
      <c r="BE35" s="32"/>
      <c r="BF35" s="31"/>
      <c r="BG35" s="32"/>
      <c r="BH35" s="31"/>
      <c r="BI35" s="32"/>
      <c r="BJ35" s="31"/>
      <c r="BK35" s="32"/>
      <c r="BL35" s="31"/>
      <c r="BM35" s="32"/>
      <c r="BN35" s="31"/>
      <c r="BO35" s="32"/>
      <c r="BP35" s="31"/>
      <c r="BQ35" s="32"/>
      <c r="BR35" s="31"/>
      <c r="BS35" s="32"/>
      <c r="BT35" s="31"/>
      <c r="BU35" s="32"/>
      <c r="BV35" s="31"/>
      <c r="BW35" s="32"/>
      <c r="BX35" s="31"/>
      <c r="BY35" s="32"/>
      <c r="BZ35" s="31"/>
      <c r="CA35" s="32"/>
      <c r="CB35" s="31"/>
      <c r="CC35" s="32"/>
      <c r="CD35" s="31"/>
      <c r="CE35" s="32"/>
      <c r="CF35" s="31"/>
      <c r="CG35" s="32"/>
      <c r="CH35" s="31"/>
      <c r="CI35" s="32"/>
      <c r="CJ35" s="31"/>
      <c r="CK35" s="32"/>
      <c r="CL35" s="31"/>
      <c r="CM35" s="32"/>
      <c r="CN35" s="31"/>
      <c r="CO35" s="32"/>
      <c r="CP35" s="31"/>
      <c r="CQ35" s="32"/>
      <c r="CR35" s="31"/>
      <c r="CS35" s="32"/>
      <c r="CT35" s="31"/>
      <c r="CU35" s="32"/>
      <c r="CV35" s="31"/>
      <c r="CW35" s="32"/>
      <c r="CX35" s="31"/>
      <c r="CY35" s="32"/>
      <c r="CZ35" s="31"/>
      <c r="DA35" s="32"/>
      <c r="DB35" s="31"/>
      <c r="DC35" s="32"/>
    </row>
    <row r="36" spans="1:107" x14ac:dyDescent="0.2">
      <c r="B36" s="40">
        <f>B34-B19</f>
        <v>16354313.948408753</v>
      </c>
      <c r="D36" s="40">
        <f>D34-D19</f>
        <v>22908283.748408765</v>
      </c>
      <c r="F36" s="40">
        <f>F34-F19</f>
        <v>14477013.728408754</v>
      </c>
      <c r="H36" s="40">
        <f>H34-H19</f>
        <v>-14968622.331591263</v>
      </c>
      <c r="J36" s="40">
        <f>J34-J19</f>
        <v>-207846.99159124494</v>
      </c>
      <c r="L36" s="40">
        <f>L34-L19</f>
        <v>35566363.298408762</v>
      </c>
      <c r="N36" s="40">
        <f>N34-N19</f>
        <v>18158489.688408762</v>
      </c>
      <c r="P36" s="40">
        <f>P34-P19</f>
        <v>14242925.768408746</v>
      </c>
      <c r="R36" s="40">
        <f>R34-R19</f>
        <v>2282069.9884087443</v>
      </c>
      <c r="T36" s="40">
        <f>T34-T19</f>
        <v>3928896.3484087586</v>
      </c>
      <c r="V36" s="40">
        <f>V34-V19</f>
        <v>513435.71840879321</v>
      </c>
      <c r="X36" s="40">
        <f>X34-X19</f>
        <v>68498767.068408772</v>
      </c>
      <c r="Z36" s="40">
        <f>Z34-Z19</f>
        <v>38103590.578408748</v>
      </c>
      <c r="AB36" s="40">
        <f>AB34-AB19</f>
        <v>64352661.198408753</v>
      </c>
      <c r="AD36" s="40">
        <f>AD34-AD19</f>
        <v>69564164.448408782</v>
      </c>
      <c r="AF36" s="40">
        <f>AF34-AF19</f>
        <v>31644784.108408779</v>
      </c>
      <c r="AH36" s="40">
        <f>AH34-AH19</f>
        <v>62808335.568408757</v>
      </c>
      <c r="AJ36" s="40">
        <f>AJ34-AJ19</f>
        <v>64453733.128408775</v>
      </c>
      <c r="AL36" s="40">
        <f>AL34-AL19</f>
        <v>56988103.608408779</v>
      </c>
      <c r="AN36" s="40">
        <f>AN34-AN19</f>
        <v>79480540.208408803</v>
      </c>
      <c r="AP36" s="40">
        <f>AP34-AP19</f>
        <v>72842804.002260387</v>
      </c>
      <c r="AR36" s="40">
        <f>AR34-AR19</f>
        <v>68246806.120000005</v>
      </c>
      <c r="AT36" s="40">
        <f>AT34-AT19</f>
        <v>69195344.476666689</v>
      </c>
      <c r="AV36" s="40">
        <f>AV34-AV19</f>
        <v>66636986.452260375</v>
      </c>
      <c r="AX36" s="40">
        <f>AX34-AX19</f>
        <v>30888785.692260355</v>
      </c>
      <c r="AZ36" s="40">
        <f>AZ34-AZ19</f>
        <v>48863144.962260336</v>
      </c>
      <c r="BB36" s="40">
        <f>BB34-BB19</f>
        <v>59139586.363927007</v>
      </c>
      <c r="BD36" s="40">
        <f>BD34-BD19</f>
        <v>55036380.773926988</v>
      </c>
      <c r="BF36" s="40">
        <f>BF34-BF19</f>
        <v>31450804.393927038</v>
      </c>
      <c r="BH36" s="40">
        <f>BH34-BH19</f>
        <v>8744885.0639270246</v>
      </c>
      <c r="BJ36" s="40">
        <f>BJ34-BJ19</f>
        <v>21491784.743927002</v>
      </c>
      <c r="BL36" s="40">
        <f>BL34-BL19</f>
        <v>38248795.973927021</v>
      </c>
      <c r="BN36" s="40">
        <f>BN34-BN19</f>
        <v>34905948.813926995</v>
      </c>
      <c r="BP36" s="40">
        <f>BP34-BP19</f>
        <v>33328743.70392698</v>
      </c>
      <c r="BR36" s="40">
        <f>BR34-BR19</f>
        <v>24695624.94392699</v>
      </c>
      <c r="BT36" s="40">
        <f>BT34-BT19</f>
        <v>43223249.189999998</v>
      </c>
      <c r="BV36" s="40">
        <f>BV34-BV19</f>
        <v>15869164.883926973</v>
      </c>
      <c r="BX36" s="40">
        <f>BX34-BX19</f>
        <v>833582.71392700076</v>
      </c>
      <c r="BZ36" s="40">
        <f>BZ34-BZ19</f>
        <v>625113.42226037383</v>
      </c>
      <c r="CB36" s="40">
        <f>CB34-CB19</f>
        <v>1879515.5622606874</v>
      </c>
      <c r="CD36" s="40">
        <f>CD34-CD19</f>
        <v>11556603.292260349</v>
      </c>
      <c r="CF36" s="40">
        <f>CF34-CF19</f>
        <v>410049.46226035058</v>
      </c>
      <c r="CH36" s="40">
        <f>CH34-CH19</f>
        <v>718035.48226031661</v>
      </c>
      <c r="CJ36" s="40">
        <f>CJ34-CJ19</f>
        <v>5248021.392260313</v>
      </c>
      <c r="CL36" s="40">
        <v>0</v>
      </c>
      <c r="CN36" s="40">
        <v>0</v>
      </c>
      <c r="CP36" s="40">
        <v>0</v>
      </c>
      <c r="CR36" s="40">
        <v>0</v>
      </c>
      <c r="CT36" s="40">
        <v>0</v>
      </c>
      <c r="CV36" s="40">
        <v>0</v>
      </c>
      <c r="CX36" s="40">
        <v>0</v>
      </c>
      <c r="CZ36" s="40">
        <v>0</v>
      </c>
      <c r="DB36" s="40">
        <v>0</v>
      </c>
    </row>
    <row r="37" spans="1:107" ht="13.5" thickBot="1" x14ac:dyDescent="0.25">
      <c r="A37"/>
      <c r="B37" s="41"/>
      <c r="D37" s="42"/>
      <c r="E37" s="43"/>
      <c r="F37" s="41"/>
      <c r="H37" s="41"/>
      <c r="J37" s="42"/>
      <c r="K37" s="43"/>
      <c r="L37" s="41"/>
      <c r="N37" s="42"/>
      <c r="O37" s="43"/>
      <c r="P37" s="42"/>
      <c r="Q37" s="43"/>
      <c r="R37" s="41"/>
      <c r="T37" s="42"/>
      <c r="U37" s="43"/>
      <c r="V37" s="41"/>
      <c r="X37" s="41"/>
      <c r="Z37" s="41"/>
      <c r="AB37" s="41"/>
      <c r="AD37" s="42"/>
      <c r="AE37" s="43"/>
      <c r="AF37" s="42"/>
      <c r="AG37" s="43"/>
      <c r="AH37" s="42"/>
      <c r="AI37" s="43"/>
      <c r="AJ37" s="41"/>
      <c r="AL37" s="42"/>
      <c r="AM37" s="43"/>
      <c r="AN37" s="42"/>
      <c r="AO37" s="43"/>
      <c r="AP37" s="42"/>
      <c r="AQ37" s="43"/>
      <c r="AR37" s="42"/>
      <c r="AS37" s="43"/>
      <c r="AT37" s="42"/>
      <c r="AU37" s="43"/>
      <c r="AV37" s="42"/>
      <c r="AW37" s="43"/>
      <c r="AX37" s="41"/>
      <c r="AZ37" s="42"/>
      <c r="BA37" s="43"/>
      <c r="BB37" s="42"/>
      <c r="BC37" s="43"/>
      <c r="BD37" s="42"/>
      <c r="BE37" s="43"/>
      <c r="BF37" s="42"/>
      <c r="BG37" s="43"/>
      <c r="BH37" s="42"/>
      <c r="BI37" s="43"/>
      <c r="BJ37" s="41"/>
      <c r="BL37" s="41"/>
      <c r="BN37" s="42"/>
      <c r="BO37" s="43"/>
      <c r="BP37" s="41"/>
      <c r="BR37" s="41"/>
      <c r="BT37" s="41"/>
      <c r="BV37" s="41"/>
      <c r="BX37" s="41"/>
      <c r="BZ37" s="42"/>
      <c r="CA37" s="43"/>
      <c r="CB37" s="42"/>
      <c r="CC37" s="43"/>
      <c r="CD37" s="42"/>
      <c r="CE37" s="43"/>
      <c r="CF37" s="42"/>
      <c r="CG37" s="43"/>
      <c r="CH37" s="42"/>
      <c r="CI37" s="43"/>
      <c r="CJ37" s="42"/>
      <c r="CK37" s="43"/>
      <c r="CL37" s="42"/>
      <c r="CM37" s="43"/>
      <c r="CN37" s="42"/>
      <c r="CO37" s="43"/>
      <c r="CP37" s="42"/>
      <c r="CQ37" s="43"/>
      <c r="CR37" s="42"/>
      <c r="CS37" s="43"/>
      <c r="CT37" s="41"/>
      <c r="CV37" s="41"/>
      <c r="CX37" s="42"/>
      <c r="CY37" s="43"/>
      <c r="CZ37" s="42"/>
      <c r="DA37" s="43"/>
      <c r="DB37" s="42"/>
      <c r="DC37" s="43"/>
    </row>
    <row r="38" spans="1:107" x14ac:dyDescent="0.2">
      <c r="A38"/>
      <c r="B38" s="41"/>
      <c r="D38" s="41" t="s">
        <v>84</v>
      </c>
      <c r="F38" s="41"/>
      <c r="H38" s="41"/>
      <c r="J38" s="41"/>
      <c r="L38" s="41"/>
      <c r="N38" s="41"/>
      <c r="P38" s="41"/>
      <c r="R38" s="41"/>
      <c r="T38" s="41"/>
      <c r="V38" s="41"/>
      <c r="X38" s="41"/>
      <c r="Z38" s="41"/>
      <c r="AB38" s="41"/>
      <c r="AD38" s="41"/>
      <c r="AF38" s="41"/>
      <c r="AH38" s="41"/>
      <c r="AJ38" s="41"/>
      <c r="AL38" s="41"/>
      <c r="AN38" s="41"/>
      <c r="AP38" s="41"/>
      <c r="AR38" s="41" t="s">
        <v>85</v>
      </c>
      <c r="AT38" s="41"/>
      <c r="AV38" s="41" t="s">
        <v>85</v>
      </c>
      <c r="AX38" s="41"/>
      <c r="AZ38" s="41"/>
      <c r="BB38" s="41"/>
      <c r="BD38" s="41" t="s">
        <v>85</v>
      </c>
      <c r="BF38" s="41"/>
      <c r="BH38" s="41"/>
      <c r="BJ38" s="41"/>
      <c r="BL38" s="41"/>
      <c r="BN38" s="41" t="s">
        <v>85</v>
      </c>
      <c r="BP38" s="41"/>
      <c r="BR38" s="41"/>
      <c r="BT38" s="41"/>
      <c r="BV38" s="41"/>
      <c r="BX38" s="41"/>
      <c r="BZ38" s="41" t="s">
        <v>85</v>
      </c>
      <c r="CB38" s="41" t="s">
        <v>85</v>
      </c>
      <c r="CD38" s="41" t="s">
        <v>85</v>
      </c>
      <c r="CF38" s="41" t="s">
        <v>85</v>
      </c>
      <c r="CH38" s="41" t="s">
        <v>85</v>
      </c>
      <c r="CJ38" s="41" t="s">
        <v>85</v>
      </c>
      <c r="CL38" s="41" t="s">
        <v>85</v>
      </c>
      <c r="CN38" s="41" t="s">
        <v>85</v>
      </c>
      <c r="CP38" s="41" t="s">
        <v>85</v>
      </c>
      <c r="CR38" s="41"/>
      <c r="CT38" s="41"/>
      <c r="CV38" s="41"/>
      <c r="CX38" s="41"/>
      <c r="CZ38" s="41" t="s">
        <v>85</v>
      </c>
      <c r="DB38" s="41" t="s">
        <v>85</v>
      </c>
    </row>
    <row r="39" spans="1:107" hidden="1" x14ac:dyDescent="0.2">
      <c r="A39"/>
      <c r="B39" s="41"/>
      <c r="D39" s="41"/>
      <c r="F39" s="41"/>
      <c r="H39" s="41"/>
      <c r="J39" s="41"/>
      <c r="L39" s="41"/>
      <c r="N39" s="41"/>
      <c r="P39" s="41"/>
      <c r="R39" s="41"/>
      <c r="T39" s="41"/>
      <c r="V39" s="41"/>
      <c r="X39" s="41"/>
      <c r="Z39" s="41"/>
      <c r="AB39" s="41"/>
      <c r="AD39" s="41"/>
      <c r="AF39" s="41"/>
      <c r="AH39" s="41"/>
      <c r="AJ39" s="41"/>
      <c r="AL39" s="41"/>
      <c r="AN39" s="41"/>
      <c r="AP39" s="41"/>
      <c r="AR39" s="41"/>
      <c r="AT39" s="41"/>
      <c r="AV39" s="41"/>
      <c r="AX39" s="41"/>
      <c r="AZ39" s="41"/>
      <c r="BB39" s="41"/>
      <c r="BD39" s="41"/>
      <c r="BF39" s="41"/>
      <c r="BH39" s="41"/>
      <c r="BJ39" s="41"/>
      <c r="BL39" s="41"/>
      <c r="BN39" s="41"/>
      <c r="BP39" s="41"/>
      <c r="BR39" s="41"/>
      <c r="BT39" s="41"/>
      <c r="BV39" s="41"/>
      <c r="BX39" s="41"/>
      <c r="BZ39" s="41"/>
      <c r="CB39" s="41"/>
      <c r="CD39" s="41"/>
      <c r="CF39" s="41"/>
      <c r="CH39" s="41"/>
      <c r="CJ39" s="41"/>
      <c r="CL39" s="41"/>
      <c r="CN39" s="41"/>
      <c r="CP39" s="41"/>
      <c r="CR39" s="41"/>
      <c r="CT39" s="41"/>
      <c r="CV39" s="41"/>
      <c r="CX39" s="41"/>
      <c r="CZ39" s="41"/>
      <c r="DB39" s="41"/>
    </row>
    <row r="40" spans="1:107" x14ac:dyDescent="0.2">
      <c r="A40"/>
      <c r="B40" s="41"/>
      <c r="D40" s="41" t="s">
        <v>86</v>
      </c>
      <c r="E40" s="44">
        <v>42230</v>
      </c>
      <c r="F40" s="41"/>
      <c r="G40" s="44"/>
      <c r="H40" s="41"/>
      <c r="I40" s="44"/>
      <c r="J40" s="41"/>
      <c r="K40" s="44"/>
      <c r="L40" s="41"/>
      <c r="M40" s="44"/>
      <c r="N40" s="41" t="s">
        <v>86</v>
      </c>
      <c r="O40" s="44">
        <v>42382</v>
      </c>
      <c r="P40" s="41"/>
      <c r="Q40" s="44"/>
      <c r="R40" s="41"/>
      <c r="S40" s="44"/>
      <c r="T40" s="41"/>
      <c r="U40" s="44"/>
      <c r="V40" s="41"/>
      <c r="W40" s="44"/>
      <c r="X40" s="41"/>
      <c r="Y40" s="44"/>
      <c r="Z40" s="41"/>
      <c r="AA40" s="44"/>
      <c r="AB40" s="41"/>
      <c r="AC40" s="44"/>
      <c r="AD40" s="41"/>
      <c r="AE40" s="44"/>
      <c r="AF40" s="41"/>
      <c r="AG40" s="44"/>
      <c r="AH40" s="41"/>
      <c r="AI40" s="44"/>
      <c r="AJ40" s="41"/>
      <c r="AK40" s="44"/>
      <c r="AL40" s="41"/>
      <c r="AM40" s="44"/>
      <c r="AN40" s="41"/>
      <c r="AO40" s="44"/>
      <c r="AP40" s="41"/>
      <c r="AQ40" s="44"/>
      <c r="AR40" s="41" t="s">
        <v>86</v>
      </c>
      <c r="AS40" s="44">
        <v>42805</v>
      </c>
      <c r="AT40" s="41"/>
      <c r="AU40" s="44"/>
      <c r="AV40" s="41" t="s">
        <v>86</v>
      </c>
      <c r="AW40" s="44">
        <v>42864</v>
      </c>
      <c r="AX40" s="41"/>
      <c r="AY40" s="44"/>
      <c r="AZ40" s="41"/>
      <c r="BA40" s="44"/>
      <c r="BB40" s="41"/>
      <c r="BC40" s="44"/>
      <c r="BD40" s="41" t="s">
        <v>86</v>
      </c>
      <c r="BE40" s="44">
        <v>43020</v>
      </c>
      <c r="BF40" s="41"/>
      <c r="BG40" s="44"/>
      <c r="BH40" s="41"/>
      <c r="BI40" s="44"/>
      <c r="BJ40" s="41"/>
      <c r="BK40" s="44"/>
      <c r="BL40" s="41"/>
      <c r="BM40" s="44"/>
      <c r="BN40" s="41" t="s">
        <v>86</v>
      </c>
      <c r="BO40" s="44">
        <v>43169</v>
      </c>
      <c r="BP40" s="41"/>
      <c r="BQ40" s="44"/>
      <c r="BR40" s="41"/>
      <c r="BS40" s="44"/>
      <c r="BT40" s="41"/>
      <c r="BU40" s="44"/>
      <c r="BV40" s="41"/>
      <c r="BW40" s="44"/>
      <c r="BX40" s="41"/>
      <c r="BY40" s="44"/>
      <c r="BZ40" s="41" t="s">
        <v>86</v>
      </c>
      <c r="CA40" s="44">
        <v>43353</v>
      </c>
      <c r="CB40" s="41" t="s">
        <v>86</v>
      </c>
      <c r="CC40" s="44">
        <v>43353</v>
      </c>
      <c r="CD40" s="41" t="s">
        <v>86</v>
      </c>
      <c r="CE40" s="44">
        <v>43353</v>
      </c>
      <c r="CF40" s="41" t="s">
        <v>86</v>
      </c>
      <c r="CG40" s="44">
        <v>43446</v>
      </c>
      <c r="CH40" s="41" t="s">
        <v>86</v>
      </c>
      <c r="CI40" s="44">
        <v>43446</v>
      </c>
      <c r="CJ40" s="41" t="s">
        <v>86</v>
      </c>
      <c r="CK40" s="44">
        <v>43508</v>
      </c>
      <c r="CL40" s="41" t="s">
        <v>86</v>
      </c>
      <c r="CM40" s="44">
        <v>43535</v>
      </c>
      <c r="CN40" s="41" t="s">
        <v>86</v>
      </c>
      <c r="CO40" s="44">
        <v>43566</v>
      </c>
      <c r="CP40" s="41" t="s">
        <v>86</v>
      </c>
      <c r="CQ40" s="44">
        <v>43566</v>
      </c>
      <c r="CR40" s="41"/>
      <c r="CS40" s="44"/>
      <c r="CT40" s="41"/>
      <c r="CU40" s="44"/>
      <c r="CV40" s="41"/>
      <c r="CW40" s="44"/>
      <c r="CX40" s="41"/>
      <c r="CY40" s="44"/>
      <c r="CZ40" s="41" t="s">
        <v>86</v>
      </c>
      <c r="DA40" s="44">
        <v>43746</v>
      </c>
      <c r="DB40" s="41" t="s">
        <v>86</v>
      </c>
      <c r="DC40" s="45" t="s">
        <v>87</v>
      </c>
    </row>
    <row r="41" spans="1:107" x14ac:dyDescent="0.2">
      <c r="A41" t="s">
        <v>88</v>
      </c>
      <c r="B41" s="41"/>
      <c r="D41" s="41"/>
      <c r="F41" s="41"/>
      <c r="H41" s="41"/>
      <c r="J41" s="41"/>
      <c r="L41" s="41"/>
      <c r="N41" s="41"/>
      <c r="P41" s="41"/>
      <c r="R41" s="41"/>
      <c r="T41" s="41"/>
      <c r="V41" s="41"/>
      <c r="X41" s="41"/>
      <c r="Z41" s="41">
        <v>173614043</v>
      </c>
      <c r="AB41" s="41"/>
      <c r="AD41" s="41"/>
      <c r="AF41" s="41"/>
      <c r="AH41" s="41"/>
      <c r="AJ41" s="41"/>
      <c r="AL41" s="41"/>
      <c r="AN41" s="41"/>
      <c r="AP41" s="41"/>
      <c r="AR41" s="41"/>
      <c r="AT41" s="41"/>
      <c r="AV41" s="41"/>
      <c r="AX41" s="41"/>
      <c r="AZ41" s="41"/>
      <c r="BB41" s="41"/>
      <c r="BD41" s="41"/>
      <c r="BF41" s="41"/>
      <c r="BH41" s="41"/>
      <c r="BJ41" s="41"/>
      <c r="BL41" s="41"/>
      <c r="BN41" s="41"/>
      <c r="BP41" s="41"/>
      <c r="BR41" s="41"/>
      <c r="BT41" s="41"/>
      <c r="BV41" s="41"/>
      <c r="BX41" s="41"/>
      <c r="BZ41" s="41"/>
      <c r="CB41" s="41"/>
      <c r="CD41" s="41"/>
      <c r="CF41" s="41"/>
      <c r="CH41" s="41"/>
      <c r="CJ41" s="41"/>
      <c r="CL41" s="41"/>
      <c r="CN41" s="41"/>
      <c r="CP41" s="41"/>
      <c r="CR41" s="41"/>
      <c r="CT41" s="41"/>
      <c r="CV41" s="41"/>
      <c r="CX41" s="41"/>
      <c r="CZ41" s="41"/>
      <c r="DB41" s="41"/>
    </row>
    <row r="42" spans="1:107" x14ac:dyDescent="0.2">
      <c r="A42" s="46" t="s">
        <v>89</v>
      </c>
      <c r="B42" s="41"/>
      <c r="D42" s="41"/>
      <c r="F42" s="41"/>
      <c r="H42" s="41"/>
      <c r="J42" s="41"/>
      <c r="L42" s="41"/>
      <c r="N42" s="41"/>
      <c r="P42" s="41"/>
      <c r="R42" s="41"/>
      <c r="T42" s="41"/>
      <c r="V42" s="41"/>
      <c r="X42" s="41"/>
      <c r="Z42" s="41">
        <v>16932404</v>
      </c>
      <c r="AB42" s="41"/>
      <c r="AD42" s="41"/>
      <c r="AF42" s="41"/>
      <c r="AH42" s="41"/>
      <c r="AJ42" s="41"/>
      <c r="AL42" s="41"/>
      <c r="AN42" s="41"/>
      <c r="AP42" s="41"/>
      <c r="AR42" s="41"/>
      <c r="AT42" s="41"/>
      <c r="AV42" s="41"/>
      <c r="AX42" s="41"/>
      <c r="AZ42" s="41"/>
      <c r="BB42" s="41"/>
      <c r="BD42" s="41"/>
      <c r="BF42" s="41"/>
      <c r="BH42" s="41"/>
      <c r="BJ42" s="41"/>
      <c r="BL42" s="41"/>
      <c r="BN42" s="41"/>
      <c r="BP42" s="41"/>
      <c r="BR42" s="41"/>
      <c r="BT42" s="41"/>
      <c r="BV42" s="41"/>
      <c r="BX42" s="41"/>
      <c r="BZ42" s="41"/>
      <c r="CB42" s="41"/>
      <c r="CD42" s="41"/>
      <c r="CF42" s="41"/>
      <c r="CH42" s="41"/>
      <c r="CJ42" s="41"/>
      <c r="CL42" s="41"/>
      <c r="CN42" s="41"/>
      <c r="CP42" s="41"/>
      <c r="CR42" s="41"/>
      <c r="CT42" s="41"/>
      <c r="CV42" s="41"/>
      <c r="CX42" s="41"/>
      <c r="CZ42" s="41"/>
      <c r="DB42" s="41"/>
    </row>
    <row r="43" spans="1:107" x14ac:dyDescent="0.2">
      <c r="A43" s="2" t="s">
        <v>90</v>
      </c>
      <c r="B43" s="41"/>
      <c r="D43" s="41"/>
      <c r="F43" s="41"/>
      <c r="H43" s="41"/>
      <c r="J43" s="41"/>
      <c r="L43" s="41"/>
      <c r="N43" s="41"/>
      <c r="P43" s="41"/>
      <c r="R43" s="41"/>
      <c r="T43" s="41"/>
      <c r="V43" s="41"/>
      <c r="X43" s="41"/>
      <c r="Z43" s="47">
        <v>6005586</v>
      </c>
      <c r="AB43" s="41"/>
      <c r="AD43" s="41"/>
      <c r="AF43" s="41"/>
      <c r="AH43" s="41"/>
      <c r="AJ43" s="41"/>
      <c r="AL43" s="41"/>
      <c r="AN43" s="41"/>
      <c r="AP43" s="41"/>
      <c r="AR43" s="41"/>
      <c r="AT43" s="41"/>
      <c r="AV43" s="41"/>
      <c r="AX43" s="41"/>
      <c r="AZ43" s="41"/>
      <c r="BB43" s="41"/>
      <c r="BD43" s="41"/>
      <c r="BF43" s="41"/>
      <c r="BH43" s="41"/>
      <c r="BJ43" s="41"/>
      <c r="BL43" s="41"/>
      <c r="BN43" s="41"/>
      <c r="BP43" s="41"/>
      <c r="BR43" s="41"/>
      <c r="BT43" s="41"/>
      <c r="BV43" s="41"/>
      <c r="BX43" s="41"/>
      <c r="BZ43" s="41"/>
      <c r="CB43" s="41"/>
      <c r="CD43" s="41"/>
      <c r="CF43" s="41"/>
      <c r="CH43" s="41"/>
      <c r="CJ43" s="41"/>
      <c r="CL43" s="41"/>
      <c r="CN43" s="41"/>
      <c r="CP43" s="41"/>
      <c r="CR43" s="41"/>
      <c r="CT43" s="41"/>
      <c r="CV43" s="41"/>
      <c r="CX43" s="41"/>
      <c r="CZ43" s="41"/>
      <c r="DB43" s="41"/>
    </row>
    <row r="44" spans="1:107" x14ac:dyDescent="0.2">
      <c r="B44" s="41"/>
      <c r="D44" s="41"/>
      <c r="F44" s="41"/>
      <c r="H44" s="41"/>
      <c r="J44" s="41"/>
      <c r="L44" s="41"/>
      <c r="N44" s="41"/>
      <c r="P44" s="41"/>
      <c r="R44" s="41"/>
      <c r="T44" s="41"/>
      <c r="V44" s="41"/>
      <c r="X44" s="41"/>
      <c r="Z44" s="41">
        <f>Z41-Z42-Z43</f>
        <v>150676053</v>
      </c>
      <c r="AB44" s="41"/>
      <c r="AD44" s="41"/>
      <c r="AF44" s="41"/>
      <c r="AH44" s="41"/>
      <c r="AJ44" s="41"/>
      <c r="AL44" s="41"/>
      <c r="AN44" s="41"/>
      <c r="AP44" s="41"/>
      <c r="AR44" s="41"/>
      <c r="AT44" s="41"/>
      <c r="AV44" s="41"/>
      <c r="AX44" s="41"/>
      <c r="AZ44" s="41"/>
      <c r="BB44" s="41"/>
      <c r="BD44" s="41"/>
      <c r="BF44" s="41"/>
      <c r="BH44" s="41"/>
      <c r="BJ44" s="41"/>
      <c r="BL44" s="41"/>
      <c r="BN44" s="41"/>
      <c r="BP44" s="41"/>
      <c r="BR44" s="41"/>
      <c r="BT44" s="41"/>
      <c r="BV44" s="41"/>
      <c r="BX44" s="41"/>
      <c r="BZ44" s="41"/>
      <c r="CB44" s="41"/>
      <c r="CD44" s="41"/>
      <c r="CF44" s="41"/>
      <c r="CH44" s="41"/>
      <c r="CJ44" s="41"/>
      <c r="CL44" s="41"/>
      <c r="CN44" s="41"/>
      <c r="CP44" s="41"/>
      <c r="CR44" s="41"/>
      <c r="CT44" s="41"/>
      <c r="CV44" s="41"/>
      <c r="CX44" s="41"/>
      <c r="CZ44" s="41"/>
      <c r="DB44" s="41"/>
    </row>
    <row r="45" spans="1:107" x14ac:dyDescent="0.2">
      <c r="B45" s="41"/>
      <c r="D45" s="41"/>
      <c r="F45" s="41"/>
      <c r="H45" s="41"/>
      <c r="J45" s="41"/>
      <c r="L45" s="41"/>
      <c r="N45" s="41"/>
      <c r="P45" s="41"/>
      <c r="R45" s="41"/>
      <c r="T45" s="41"/>
      <c r="V45" s="41"/>
      <c r="X45" s="41"/>
      <c r="Z45" s="41">
        <v>141088078</v>
      </c>
      <c r="AB45" s="41"/>
      <c r="AD45" s="41">
        <v>131719289.81</v>
      </c>
      <c r="AF45" s="41">
        <v>131719289.81</v>
      </c>
      <c r="AH45" s="41">
        <v>131719289.81</v>
      </c>
      <c r="AJ45" s="41">
        <v>131719289.81</v>
      </c>
      <c r="AL45" s="41">
        <v>131719289.81</v>
      </c>
      <c r="AN45" s="41">
        <v>131719289.81</v>
      </c>
      <c r="AP45" s="41"/>
      <c r="AR45" s="41"/>
      <c r="AS45" s="48">
        <v>163919322.09999999</v>
      </c>
      <c r="AT45" s="41"/>
      <c r="AU45" s="48">
        <v>163561258.23333335</v>
      </c>
      <c r="AV45" s="41"/>
      <c r="AW45" s="48">
        <v>163561258.23333335</v>
      </c>
      <c r="AX45" s="41"/>
      <c r="AY45" s="48">
        <v>163561258.23333335</v>
      </c>
      <c r="AZ45" s="41"/>
      <c r="BA45" s="48">
        <v>163561258.23333335</v>
      </c>
      <c r="BB45" s="41"/>
      <c r="BC45" s="48">
        <v>163561258.23333335</v>
      </c>
      <c r="BD45" s="41"/>
      <c r="BE45" s="48">
        <v>163561258.23333335</v>
      </c>
      <c r="BF45" s="41"/>
      <c r="BG45" s="48"/>
      <c r="BH45" s="41"/>
      <c r="BI45" s="48"/>
      <c r="BJ45" s="41"/>
      <c r="BK45" s="48"/>
      <c r="BL45" s="41"/>
      <c r="BM45" s="48"/>
      <c r="BN45" s="41"/>
      <c r="BO45" s="48"/>
      <c r="BP45" s="41"/>
      <c r="BQ45" s="48"/>
      <c r="BR45" s="41"/>
      <c r="BS45" s="48"/>
      <c r="BT45" s="41"/>
      <c r="BU45" s="48"/>
      <c r="BV45" s="41"/>
      <c r="BW45" s="48"/>
      <c r="BX45" s="41"/>
      <c r="BY45" s="48"/>
      <c r="BZ45" s="41"/>
      <c r="CA45" s="48"/>
      <c r="CB45" s="41"/>
      <c r="CC45" s="48"/>
      <c r="CD45" s="41"/>
      <c r="CE45" s="48"/>
      <c r="CF45" s="41"/>
      <c r="CG45" s="48"/>
      <c r="CH45" s="41"/>
      <c r="CI45" s="48"/>
      <c r="CJ45" s="41"/>
      <c r="CK45" s="48"/>
      <c r="CL45" s="41"/>
      <c r="CM45" s="48"/>
      <c r="CN45" s="41"/>
      <c r="CO45" s="48"/>
      <c r="CP45" s="41"/>
      <c r="CQ45" s="48"/>
      <c r="CR45" s="41"/>
      <c r="CS45" s="48"/>
      <c r="CT45" s="41"/>
      <c r="CU45" s="48"/>
      <c r="CV45" s="41"/>
      <c r="CW45" s="48"/>
      <c r="CX45" s="41"/>
      <c r="CY45" s="48"/>
      <c r="CZ45" s="41"/>
      <c r="DA45" s="48"/>
      <c r="DB45" s="41"/>
      <c r="DC45" s="48"/>
    </row>
    <row r="46" spans="1:107" x14ac:dyDescent="0.2">
      <c r="A46" s="2" t="s">
        <v>91</v>
      </c>
      <c r="B46" s="41"/>
      <c r="D46" s="41"/>
      <c r="F46" s="41"/>
      <c r="H46" s="41"/>
      <c r="J46" s="41"/>
      <c r="L46" s="41"/>
      <c r="N46" s="41"/>
      <c r="P46" s="41"/>
      <c r="R46" s="41"/>
      <c r="T46" s="41"/>
      <c r="V46" s="41"/>
      <c r="X46" s="41"/>
      <c r="Z46" s="41">
        <f>Z42*20%</f>
        <v>3386480.8000000003</v>
      </c>
      <c r="AB46" s="41"/>
      <c r="AD46" s="41"/>
      <c r="AF46" s="41"/>
      <c r="AH46" s="41"/>
      <c r="AJ46" s="41"/>
      <c r="AL46" s="41"/>
      <c r="AN46" s="41"/>
      <c r="AP46" s="41"/>
      <c r="AR46" s="41"/>
      <c r="AS46" s="48">
        <v>135200216.58773965</v>
      </c>
      <c r="AT46" s="41"/>
      <c r="AU46" s="48">
        <v>136370699.15773967</v>
      </c>
      <c r="AV46" s="41"/>
      <c r="AW46" s="48">
        <v>136370699.15773967</v>
      </c>
      <c r="AX46" s="41"/>
      <c r="AY46" s="48">
        <v>136370699.15773967</v>
      </c>
      <c r="AZ46" s="41"/>
      <c r="BA46" s="48">
        <v>136370699.15773967</v>
      </c>
      <c r="BB46" s="41"/>
      <c r="BC46" s="48">
        <v>136370699.15773967</v>
      </c>
      <c r="BD46" s="41"/>
      <c r="BE46" s="48">
        <v>136370699.15773967</v>
      </c>
      <c r="BF46" s="41"/>
      <c r="BG46" s="48"/>
      <c r="BH46" s="41"/>
      <c r="BI46" s="48"/>
      <c r="BJ46" s="41"/>
      <c r="BK46" s="48"/>
      <c r="BL46" s="41"/>
      <c r="BM46" s="48"/>
      <c r="BN46" s="41"/>
      <c r="BO46" s="48"/>
      <c r="BP46" s="41"/>
      <c r="BQ46" s="48"/>
      <c r="BR46" s="41"/>
      <c r="BS46" s="48"/>
      <c r="BT46" s="41"/>
      <c r="BU46" s="48"/>
      <c r="BV46" s="41"/>
      <c r="BW46" s="48"/>
      <c r="BX46" s="41"/>
      <c r="BY46" s="48"/>
      <c r="BZ46" s="41"/>
      <c r="CA46" s="48"/>
      <c r="CB46" s="41"/>
      <c r="CC46" s="48"/>
      <c r="CD46" s="41"/>
      <c r="CE46" s="48"/>
      <c r="CF46" s="41"/>
      <c r="CG46" s="48"/>
      <c r="CH46" s="41"/>
      <c r="CI46" s="48"/>
      <c r="CJ46" s="41"/>
      <c r="CK46" s="48"/>
      <c r="CL46" s="41"/>
      <c r="CM46" s="48"/>
      <c r="CN46" s="41"/>
      <c r="CO46" s="48"/>
      <c r="CP46" s="41"/>
      <c r="CQ46" s="48"/>
      <c r="CR46" s="41"/>
      <c r="CS46" s="48"/>
      <c r="CT46" s="41"/>
      <c r="CU46" s="48"/>
      <c r="CV46" s="41"/>
      <c r="CW46" s="48"/>
      <c r="CX46" s="41"/>
      <c r="CY46" s="48"/>
      <c r="CZ46" s="41"/>
      <c r="DA46" s="48"/>
      <c r="DB46" s="41"/>
      <c r="DC46" s="48"/>
    </row>
    <row r="47" spans="1:107" ht="13.5" thickBot="1" x14ac:dyDescent="0.25">
      <c r="B47" s="41"/>
      <c r="D47" s="41"/>
      <c r="F47" s="41"/>
      <c r="H47" s="41"/>
      <c r="J47" s="41"/>
      <c r="L47" s="41"/>
      <c r="N47" s="41"/>
      <c r="P47" s="41"/>
      <c r="R47" s="41"/>
      <c r="T47" s="41"/>
      <c r="V47" s="41"/>
      <c r="X47" s="41"/>
      <c r="Z47" s="49">
        <f>SUM(Z45:Z46)</f>
        <v>144474558.80000001</v>
      </c>
      <c r="AB47" s="41"/>
      <c r="AD47" s="41">
        <f>AD45-AD19</f>
        <v>0.45840877294540405</v>
      </c>
      <c r="AF47" s="41">
        <f>AF45-AF19</f>
        <v>-7739588.691591233</v>
      </c>
      <c r="AH47" s="41">
        <f>AH45-AH19</f>
        <v>7643447.7984087765</v>
      </c>
      <c r="AJ47" s="41">
        <f>AJ45-AJ19</f>
        <v>6672937.4184087664</v>
      </c>
      <c r="AL47" s="41">
        <f>AL45-AL19</f>
        <v>-24848976.171591222</v>
      </c>
      <c r="AN47" s="41">
        <f>AN45-AN19</f>
        <v>-11732262.201591194</v>
      </c>
      <c r="AP47" s="41"/>
      <c r="AR47" s="41"/>
      <c r="AS47" s="48">
        <f>AS45-AS46</f>
        <v>28719105.512260348</v>
      </c>
      <c r="AT47" s="41"/>
      <c r="AU47" s="48">
        <f>AU45-AU46</f>
        <v>27190559.07559368</v>
      </c>
      <c r="AV47" s="41"/>
      <c r="AW47" s="48">
        <f>AW45-AW46</f>
        <v>27190559.07559368</v>
      </c>
      <c r="AX47" s="41"/>
      <c r="AY47" s="48">
        <f>AY45-AY46</f>
        <v>27190559.07559368</v>
      </c>
      <c r="AZ47" s="41"/>
      <c r="BA47" s="48">
        <f>BA45-BA46</f>
        <v>27190559.07559368</v>
      </c>
      <c r="BB47" s="41"/>
      <c r="BC47" s="48">
        <f>BC45-BC46</f>
        <v>27190559.07559368</v>
      </c>
      <c r="BD47" s="41"/>
      <c r="BE47" s="48">
        <f>BE45-BE46</f>
        <v>27190559.07559368</v>
      </c>
      <c r="BF47" s="41"/>
      <c r="BG47" s="48"/>
      <c r="BH47" s="41"/>
      <c r="BI47" s="48"/>
      <c r="BJ47" s="41"/>
      <c r="BK47" s="48"/>
      <c r="BL47" s="41"/>
      <c r="BM47" s="48"/>
      <c r="BN47" s="41"/>
      <c r="BO47" s="48"/>
      <c r="BP47" s="41"/>
      <c r="BQ47" s="48"/>
      <c r="BR47" s="41"/>
      <c r="BS47" s="48"/>
      <c r="BT47" s="41"/>
      <c r="BU47" s="48"/>
      <c r="BV47" s="41"/>
      <c r="BW47" s="48"/>
      <c r="BX47" s="41"/>
      <c r="BY47" s="48"/>
      <c r="BZ47" s="41"/>
      <c r="CA47" s="48"/>
      <c r="CB47" s="41"/>
      <c r="CC47" s="48"/>
      <c r="CD47" s="41"/>
      <c r="CE47" s="48"/>
      <c r="CF47" s="41"/>
      <c r="CG47" s="48"/>
      <c r="CH47" s="41"/>
      <c r="CI47" s="48"/>
      <c r="CJ47" s="41"/>
      <c r="CK47" s="48"/>
      <c r="CL47" s="41"/>
      <c r="CM47" s="48"/>
      <c r="CN47" s="41"/>
      <c r="CO47" s="48"/>
      <c r="CP47" s="41"/>
      <c r="CQ47" s="48"/>
      <c r="CR47" s="41"/>
      <c r="CS47" s="48"/>
      <c r="CT47" s="41"/>
      <c r="CU47" s="48"/>
      <c r="CV47" s="41"/>
      <c r="CW47" s="48"/>
      <c r="CX47" s="41"/>
      <c r="CY47" s="48"/>
      <c r="CZ47" s="41"/>
      <c r="DA47" s="48"/>
      <c r="DB47" s="41"/>
      <c r="DC47" s="48"/>
    </row>
    <row r="48" spans="1:107" ht="13.5" thickTop="1" x14ac:dyDescent="0.2">
      <c r="B48" s="41"/>
      <c r="D48" s="41"/>
      <c r="F48" s="41"/>
      <c r="H48" s="41"/>
      <c r="J48" s="41"/>
      <c r="L48" s="41"/>
      <c r="N48" s="41"/>
      <c r="P48" s="41"/>
      <c r="R48" s="41"/>
      <c r="T48" s="41"/>
      <c r="V48" s="41"/>
      <c r="X48" s="41"/>
      <c r="Z48" s="41"/>
      <c r="AB48" s="41"/>
      <c r="AD48" s="41"/>
      <c r="AF48" s="41"/>
      <c r="AH48" s="41"/>
      <c r="AJ48" s="41"/>
      <c r="AL48" s="41"/>
      <c r="AN48" s="41"/>
      <c r="AP48" s="41"/>
      <c r="AR48" s="41"/>
      <c r="AS48" s="48"/>
      <c r="AT48" s="41"/>
      <c r="AU48" s="48"/>
      <c r="AV48" s="41"/>
      <c r="AW48" s="48"/>
      <c r="AX48" s="41"/>
      <c r="AY48" s="48"/>
      <c r="AZ48" s="41"/>
      <c r="BA48" s="48"/>
      <c r="BB48" s="41"/>
      <c r="BC48" s="48"/>
      <c r="BD48" s="41"/>
      <c r="BE48" s="48"/>
      <c r="BF48" s="41"/>
      <c r="BG48" s="48"/>
      <c r="BH48" s="41"/>
      <c r="BI48" s="48"/>
      <c r="BJ48" s="41"/>
      <c r="BK48" s="48"/>
      <c r="BL48" s="41"/>
      <c r="BM48" s="48"/>
      <c r="BN48" s="41"/>
      <c r="BO48" s="48"/>
      <c r="BP48" s="41"/>
      <c r="BQ48" s="48"/>
      <c r="BR48" s="41"/>
      <c r="BS48" s="48"/>
      <c r="BT48" s="41"/>
      <c r="BU48" s="48"/>
      <c r="BV48" s="41"/>
      <c r="BW48" s="48"/>
      <c r="BX48" s="41"/>
      <c r="BY48" s="48"/>
      <c r="BZ48" s="41"/>
      <c r="CA48" s="48"/>
      <c r="CB48" s="41"/>
      <c r="CC48" s="48"/>
      <c r="CD48" s="41"/>
      <c r="CE48" s="48"/>
      <c r="CF48" s="41"/>
      <c r="CG48" s="48"/>
      <c r="CH48" s="41"/>
      <c r="CI48" s="48"/>
      <c r="CJ48" s="41"/>
      <c r="CK48" s="48"/>
      <c r="CL48" s="41"/>
      <c r="CM48" s="48"/>
      <c r="CN48" s="41"/>
      <c r="CO48" s="48"/>
      <c r="CP48" s="41"/>
      <c r="CQ48" s="48"/>
      <c r="CR48" s="41"/>
      <c r="CS48" s="48"/>
      <c r="CT48" s="41"/>
      <c r="CU48" s="48"/>
      <c r="CV48" s="41"/>
      <c r="CW48" s="48"/>
      <c r="CX48" s="41"/>
      <c r="CY48" s="48"/>
      <c r="CZ48" s="41"/>
      <c r="DA48" s="48"/>
      <c r="DB48" s="41"/>
      <c r="DC48" s="48"/>
    </row>
    <row r="49" spans="2:107" x14ac:dyDescent="0.2">
      <c r="B49" s="50"/>
      <c r="D49" s="50"/>
      <c r="F49" s="50"/>
      <c r="H49" s="50"/>
      <c r="J49" s="50"/>
      <c r="L49" s="50"/>
      <c r="N49" s="50"/>
      <c r="P49" s="50"/>
      <c r="R49" s="50"/>
      <c r="T49" s="50"/>
      <c r="V49" s="50"/>
      <c r="X49" s="50"/>
      <c r="Z49" s="50"/>
      <c r="AB49" s="50"/>
      <c r="AD49" s="50"/>
      <c r="AF49" s="50"/>
      <c r="AH49" s="50"/>
      <c r="AJ49" s="50"/>
      <c r="AL49" s="50"/>
      <c r="AN49" s="50"/>
      <c r="AP49" s="50"/>
      <c r="AR49" s="51"/>
      <c r="AS49" s="48"/>
      <c r="AT49" s="51"/>
      <c r="AU49" s="48"/>
      <c r="AV49" s="51"/>
      <c r="AW49" s="48"/>
      <c r="AX49" s="51"/>
      <c r="AY49" s="48"/>
      <c r="AZ49" s="51"/>
      <c r="BA49" s="48"/>
      <c r="BB49" s="51"/>
      <c r="BC49" s="48"/>
      <c r="BD49" s="51"/>
      <c r="BE49" s="48"/>
      <c r="BF49" s="51"/>
      <c r="BG49" s="48"/>
      <c r="BH49" s="51"/>
      <c r="BI49" s="48"/>
      <c r="BJ49" s="51"/>
      <c r="BK49" s="48"/>
      <c r="BL49" s="51"/>
      <c r="BM49" s="48"/>
      <c r="BN49" s="51"/>
      <c r="BO49" s="48"/>
      <c r="BP49" s="51"/>
      <c r="BQ49" s="48"/>
      <c r="BR49" s="51"/>
      <c r="BS49" s="48"/>
      <c r="BT49" s="51"/>
      <c r="BU49" s="48"/>
      <c r="BV49" s="51"/>
      <c r="BW49" s="48"/>
      <c r="BX49" s="51"/>
      <c r="BY49" s="48"/>
      <c r="BZ49" s="51"/>
      <c r="CA49" s="48"/>
      <c r="CB49" s="51"/>
      <c r="CC49" s="48"/>
      <c r="CD49" s="51"/>
      <c r="CE49" s="48"/>
      <c r="CF49" s="51"/>
      <c r="CG49" s="48"/>
      <c r="CH49" s="51"/>
      <c r="CI49" s="48"/>
      <c r="CJ49" s="51"/>
      <c r="CK49" s="48"/>
      <c r="CL49" s="51"/>
      <c r="CM49" s="48"/>
      <c r="CN49" s="51"/>
      <c r="CO49" s="48"/>
      <c r="CP49" s="51"/>
      <c r="CQ49" s="48"/>
      <c r="CR49" s="51"/>
      <c r="CS49" s="48"/>
      <c r="CT49" s="51"/>
      <c r="CU49" s="48"/>
      <c r="CV49" s="51"/>
      <c r="CW49" s="48"/>
      <c r="CX49" s="51"/>
      <c r="CY49" s="48"/>
      <c r="CZ49" s="51"/>
      <c r="DA49" s="48"/>
      <c r="DB49" s="51"/>
      <c r="DC49" s="48"/>
    </row>
    <row r="50" spans="2:107" x14ac:dyDescent="0.2">
      <c r="AR50" s="52"/>
      <c r="AS50" s="48"/>
      <c r="AT50" s="52"/>
      <c r="AU50" s="48"/>
      <c r="AV50" s="52"/>
      <c r="AW50" s="48"/>
      <c r="AX50" s="52"/>
      <c r="AY50" s="48"/>
      <c r="AZ50" s="52"/>
      <c r="BA50" s="48"/>
      <c r="BB50" s="52"/>
      <c r="BC50" s="48"/>
      <c r="BD50" s="52"/>
      <c r="BE50" s="48"/>
      <c r="BF50" s="52"/>
      <c r="BG50" s="48"/>
      <c r="BH50" s="52"/>
      <c r="BI50" s="48"/>
      <c r="BJ50" s="52"/>
      <c r="BK50" s="48"/>
      <c r="BL50" s="52"/>
      <c r="BM50" s="48"/>
      <c r="BN50" s="52"/>
      <c r="BO50" s="48"/>
      <c r="BP50" s="52"/>
      <c r="BQ50" s="48"/>
      <c r="BR50" s="52"/>
      <c r="BS50" s="48"/>
      <c r="BT50" s="52"/>
      <c r="BU50" s="48"/>
      <c r="BV50" s="52"/>
      <c r="BW50" s="48"/>
      <c r="BX50" s="52"/>
      <c r="BY50" s="48"/>
      <c r="BZ50" s="52"/>
      <c r="CA50" s="48"/>
      <c r="CB50" s="52"/>
      <c r="CC50" s="48"/>
      <c r="CD50" s="52"/>
      <c r="CE50" s="48"/>
      <c r="CF50" s="52"/>
      <c r="CG50" s="48"/>
      <c r="CH50" s="52"/>
      <c r="CI50" s="48"/>
      <c r="CJ50" s="52"/>
      <c r="CK50" s="48"/>
      <c r="CL50" s="52"/>
      <c r="CM50" s="48"/>
      <c r="CN50" s="52"/>
      <c r="CO50" s="48"/>
      <c r="CP50" s="52"/>
      <c r="CQ50" s="48"/>
      <c r="CR50" s="52"/>
      <c r="CS50" s="48"/>
      <c r="CT50" s="52"/>
      <c r="CU50" s="48"/>
      <c r="CV50" s="52"/>
      <c r="CW50" s="48"/>
      <c r="CX50" s="52"/>
      <c r="CY50" s="48"/>
      <c r="CZ50" s="52"/>
      <c r="DA50" s="48"/>
      <c r="DB50" s="52"/>
      <c r="DC50" s="48"/>
    </row>
    <row r="51" spans="2:107" ht="13.5" thickBot="1" x14ac:dyDescent="0.25">
      <c r="AN51" s="53">
        <v>143451551.68000001</v>
      </c>
      <c r="AP51" s="53"/>
      <c r="AR51" s="54"/>
      <c r="AS51" s="48"/>
      <c r="AT51" s="54"/>
      <c r="AU51" s="48"/>
      <c r="AV51" s="54"/>
      <c r="AW51" s="48"/>
      <c r="AX51" s="54"/>
      <c r="AY51" s="48"/>
      <c r="AZ51" s="54"/>
      <c r="BA51" s="48"/>
      <c r="BB51" s="54"/>
      <c r="BC51" s="48"/>
      <c r="BD51" s="54"/>
      <c r="BE51" s="48"/>
      <c r="BF51" s="54"/>
      <c r="BG51" s="48"/>
      <c r="BH51" s="54"/>
      <c r="BI51" s="48"/>
      <c r="BJ51" s="54"/>
      <c r="BK51" s="48"/>
      <c r="BL51" s="54"/>
      <c r="BM51" s="48"/>
      <c r="BN51" s="54"/>
      <c r="BO51" s="48"/>
      <c r="BP51" s="54"/>
      <c r="BQ51" s="48"/>
      <c r="BR51" s="54"/>
      <c r="BS51" s="48"/>
      <c r="BT51" s="54"/>
      <c r="BU51" s="48"/>
      <c r="BV51" s="54"/>
      <c r="BW51" s="48"/>
      <c r="BX51" s="54"/>
      <c r="BY51" s="48"/>
      <c r="BZ51" s="54"/>
      <c r="CA51" s="48"/>
      <c r="CB51" s="54"/>
      <c r="CC51" s="48"/>
      <c r="CD51" s="54"/>
      <c r="CE51" s="48"/>
      <c r="CF51" s="54"/>
      <c r="CG51" s="48"/>
      <c r="CH51" s="54"/>
      <c r="CI51" s="48"/>
      <c r="CJ51" s="54"/>
      <c r="CK51" s="48"/>
      <c r="CL51" s="54"/>
      <c r="CM51" s="48"/>
      <c r="CN51" s="54"/>
      <c r="CO51" s="48"/>
      <c r="CP51" s="54"/>
      <c r="CQ51" s="48"/>
      <c r="CR51" s="54"/>
      <c r="CS51" s="48"/>
      <c r="CT51" s="54"/>
      <c r="CU51" s="48"/>
      <c r="CV51" s="54"/>
      <c r="CW51" s="48"/>
      <c r="CX51" s="54"/>
      <c r="CY51" s="48"/>
      <c r="CZ51" s="54"/>
      <c r="DA51" s="48"/>
      <c r="DB51" s="54"/>
      <c r="DC51" s="48"/>
    </row>
    <row r="52" spans="2:107" ht="13.5" thickTop="1" x14ac:dyDescent="0.2"/>
    <row r="54" spans="2:107" x14ac:dyDescent="0.2">
      <c r="BH54" s="55">
        <v>146116572.57666665</v>
      </c>
      <c r="BJ54" s="55">
        <v>168580883.39999998</v>
      </c>
      <c r="BL54" s="55">
        <v>161043923.94333333</v>
      </c>
      <c r="BN54" s="55">
        <v>161043923.94333333</v>
      </c>
      <c r="BP54" s="55">
        <f>213789668.91-30000000</f>
        <v>183789668.91</v>
      </c>
      <c r="BR54" s="55">
        <v>183955811.77000004</v>
      </c>
      <c r="BT54" s="55">
        <v>133594039.72</v>
      </c>
      <c r="BV54" s="55">
        <v>114092768.75</v>
      </c>
      <c r="BX54" s="55">
        <v>114092768.75</v>
      </c>
      <c r="BZ54" s="55">
        <v>160817736.31266668</v>
      </c>
      <c r="CB54" s="55">
        <v>124935480.75200002</v>
      </c>
      <c r="CD54" s="55">
        <v>124935480.75200002</v>
      </c>
      <c r="CF54" s="55">
        <v>124935480.75200002</v>
      </c>
      <c r="CH54" s="55">
        <v>124935480.75200002</v>
      </c>
      <c r="CJ54" s="55">
        <v>124935480.75200002</v>
      </c>
      <c r="CL54" s="55">
        <v>124935480.75200002</v>
      </c>
      <c r="CN54" s="55">
        <v>124935480.75200002</v>
      </c>
      <c r="CP54" s="55">
        <v>124935480.75200002</v>
      </c>
      <c r="CR54" s="55">
        <v>124935480.75200002</v>
      </c>
      <c r="CT54" s="55">
        <v>124935480.75200002</v>
      </c>
      <c r="CV54" s="55">
        <v>124935480.75200002</v>
      </c>
      <c r="CX54" s="55">
        <v>124935480.75200002</v>
      </c>
      <c r="CZ54" s="55">
        <v>124935480.75200002</v>
      </c>
      <c r="DB54" s="55">
        <v>124935480.75200002</v>
      </c>
    </row>
    <row r="55" spans="2:107" x14ac:dyDescent="0.2">
      <c r="BT55" s="2">
        <v>20000000</v>
      </c>
      <c r="BV55" s="2">
        <v>20000000</v>
      </c>
      <c r="BX55" s="2">
        <v>20000000</v>
      </c>
    </row>
    <row r="56" spans="2:107" x14ac:dyDescent="0.2">
      <c r="BT56" s="50">
        <f>SUM(BT54:BT55)</f>
        <v>153594039.72</v>
      </c>
      <c r="BV56" s="50">
        <f>SUM(BV54:BV55)</f>
        <v>134092768.75</v>
      </c>
      <c r="BX56" s="50">
        <f>SUM(BX54:BX55)</f>
        <v>134092768.75</v>
      </c>
      <c r="BZ56" s="50"/>
      <c r="CB56" s="50"/>
      <c r="CD56" s="50"/>
      <c r="CF56" s="50">
        <v>144256755.19666669</v>
      </c>
      <c r="CH56" s="50">
        <v>163387566.23400003</v>
      </c>
      <c r="CJ56" s="50">
        <v>169562940.66333336</v>
      </c>
      <c r="CL56" s="50">
        <v>146671173.81666666</v>
      </c>
      <c r="CN56" s="50">
        <v>132561316.54800001</v>
      </c>
      <c r="CP56" s="50">
        <v>111219798.45933335</v>
      </c>
      <c r="CR56" s="50">
        <v>117912204.69266668</v>
      </c>
      <c r="CT56" s="50">
        <v>96246815.730000004</v>
      </c>
      <c r="CV56" s="56">
        <v>118875941.11199999</v>
      </c>
      <c r="CX56" s="56">
        <v>118875941.11199999</v>
      </c>
      <c r="CZ56" s="56">
        <v>118875941.11199999</v>
      </c>
      <c r="DB56" s="56">
        <v>118875941.11199999</v>
      </c>
    </row>
    <row r="57" spans="2:107" x14ac:dyDescent="0.2">
      <c r="CF57" s="40">
        <f>CF34</f>
        <v>113015221.32000002</v>
      </c>
      <c r="CH57" s="40">
        <f>CH34</f>
        <v>131843095.59999999</v>
      </c>
      <c r="CJ57" s="40">
        <f>CJ19</f>
        <v>139057352.7777397</v>
      </c>
      <c r="CL57" s="40"/>
      <c r="CN57" s="40"/>
      <c r="CP57" s="40"/>
      <c r="CR57" s="40"/>
      <c r="CT57" s="40"/>
      <c r="CV57" s="57">
        <f>CV19</f>
        <v>118875941.11199999</v>
      </c>
      <c r="CX57" s="57">
        <f>CX19</f>
        <v>141890250.38773972</v>
      </c>
      <c r="CZ57" s="57">
        <f>CZ19</f>
        <v>121656860.8577397</v>
      </c>
      <c r="DB57" s="57">
        <f>DB19</f>
        <v>134548045.0977397</v>
      </c>
    </row>
    <row r="58" spans="2:107" x14ac:dyDescent="0.2">
      <c r="BT58" s="58">
        <f>BT19-BT56</f>
        <v>0</v>
      </c>
      <c r="BV58" s="58">
        <f>BV19-BV56</f>
        <v>-20000000.353926972</v>
      </c>
      <c r="BX58" s="58">
        <f>BX19-BX56</f>
        <v>29117713.726072997</v>
      </c>
      <c r="BZ58" s="58"/>
      <c r="CB58" s="58"/>
      <c r="CD58" s="58"/>
      <c r="CF58" s="58"/>
      <c r="CH58" s="58"/>
      <c r="CJ58" s="58"/>
      <c r="CL58" s="58">
        <f>CL56-CL19</f>
        <v>-1.0730326175689697E-3</v>
      </c>
      <c r="CN58" s="58">
        <f>CN56-CN19</f>
        <v>3611011.550260365</v>
      </c>
      <c r="CP58" s="58">
        <f>CP56-CP19</f>
        <v>-26115948.748406306</v>
      </c>
      <c r="CR58" s="58">
        <f>CR56-CR19</f>
        <v>0.34492699801921844</v>
      </c>
      <c r="CT58" s="58">
        <v>0</v>
      </c>
      <c r="CV58" s="59">
        <f>CV56-CV57</f>
        <v>0</v>
      </c>
      <c r="CX58" s="59">
        <f>CX56-CX57</f>
        <v>-23014309.275739729</v>
      </c>
      <c r="CZ58" s="59">
        <f>CZ56-CZ57</f>
        <v>-2780919.7457397133</v>
      </c>
      <c r="DB58" s="59">
        <f>DB56-DB57</f>
        <v>-15672103.985739708</v>
      </c>
    </row>
    <row r="59" spans="2:107" x14ac:dyDescent="0.2">
      <c r="CF59" s="60">
        <f>CF57-CF56</f>
        <v>-31241533.876666665</v>
      </c>
      <c r="CH59" s="60">
        <f>CH57-CH56</f>
        <v>-31544470.634000033</v>
      </c>
      <c r="CJ59" s="60">
        <f>CJ57-CJ56</f>
        <v>-30505587.885593653</v>
      </c>
      <c r="CL59" s="60"/>
      <c r="CN59" s="60"/>
      <c r="CP59" s="60"/>
      <c r="CR59" s="60"/>
      <c r="CT59" s="60"/>
      <c r="CV59" s="60"/>
      <c r="CX59" s="60"/>
      <c r="CZ59" s="60"/>
      <c r="DB59" s="60"/>
    </row>
  </sheetData>
  <mergeCells count="106">
    <mergeCell ref="CR3:CS3"/>
    <mergeCell ref="CT3:CU3"/>
    <mergeCell ref="CV3:CW3"/>
    <mergeCell ref="CX3:CY3"/>
    <mergeCell ref="CZ3:DA3"/>
    <mergeCell ref="DB3:DC3"/>
    <mergeCell ref="CF3:CG3"/>
    <mergeCell ref="CH3:CI3"/>
    <mergeCell ref="CJ3:CK3"/>
    <mergeCell ref="CL3:CM3"/>
    <mergeCell ref="CN3:CO3"/>
    <mergeCell ref="CP3:CQ3"/>
    <mergeCell ref="BT3:BU3"/>
    <mergeCell ref="BV3:BW3"/>
    <mergeCell ref="BX3:BY3"/>
    <mergeCell ref="BZ3:CA3"/>
    <mergeCell ref="CB3:CC3"/>
    <mergeCell ref="CD3:CE3"/>
    <mergeCell ref="BH3:BI3"/>
    <mergeCell ref="BJ3:BK3"/>
    <mergeCell ref="BL3:BM3"/>
    <mergeCell ref="BN3:BO3"/>
    <mergeCell ref="BP3:BQ3"/>
    <mergeCell ref="BR3:BS3"/>
    <mergeCell ref="AV3:AW3"/>
    <mergeCell ref="AX3:AY3"/>
    <mergeCell ref="AZ3:BA3"/>
    <mergeCell ref="BB3:BC3"/>
    <mergeCell ref="BD3:BE3"/>
    <mergeCell ref="BF3:BG3"/>
    <mergeCell ref="AJ3:AK3"/>
    <mergeCell ref="AL3:AM3"/>
    <mergeCell ref="AN3:AO3"/>
    <mergeCell ref="AP3:AQ3"/>
    <mergeCell ref="AR3:AS3"/>
    <mergeCell ref="AT3:AU3"/>
    <mergeCell ref="X3:Y3"/>
    <mergeCell ref="Z3:AA3"/>
    <mergeCell ref="AB3:AC3"/>
    <mergeCell ref="AD3:AE3"/>
    <mergeCell ref="AF3:AG3"/>
    <mergeCell ref="AH3:AI3"/>
    <mergeCell ref="L3:M3"/>
    <mergeCell ref="N3:O3"/>
    <mergeCell ref="P3:Q3"/>
    <mergeCell ref="R3:S3"/>
    <mergeCell ref="T3:U3"/>
    <mergeCell ref="V3:W3"/>
    <mergeCell ref="CT2:CU2"/>
    <mergeCell ref="CV2:CW2"/>
    <mergeCell ref="CX2:CY2"/>
    <mergeCell ref="CZ2:DA2"/>
    <mergeCell ref="DB2:DC2"/>
    <mergeCell ref="B3:C3"/>
    <mergeCell ref="D3:E3"/>
    <mergeCell ref="F3:G3"/>
    <mergeCell ref="H3:I3"/>
    <mergeCell ref="J3:K3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C2"/>
    <mergeCell ref="D2:E2"/>
    <mergeCell ref="F2:G2"/>
    <mergeCell ref="H2:I2"/>
    <mergeCell ref="J2:K2"/>
    <mergeCell ref="L2:M2"/>
  </mergeCells>
  <pageMargins left="0.25" right="0.25" top="0.75" bottom="0.75" header="0.3" footer="0.3"/>
  <pageSetup scale="6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Cash and Cash Equivalent</vt:lpstr>
      <vt:lpstr>'Cash and Cash Equivalent'!Print_Area</vt:lpstr>
      <vt:lpstr>'Cash and Cash Equivalent'!Print_Titles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Petro</dc:creator>
  <cp:lastModifiedBy>Josephine Petro</cp:lastModifiedBy>
  <dcterms:created xsi:type="dcterms:W3CDTF">2019-11-12T11:37:57Z</dcterms:created>
  <dcterms:modified xsi:type="dcterms:W3CDTF">2019-11-12T12:08:12Z</dcterms:modified>
</cp:coreProperties>
</file>