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390" windowWidth="15030" windowHeight="6345"/>
  </bookViews>
  <sheets>
    <sheet name="Index" sheetId="22" r:id="rId1"/>
    <sheet name="Electricity" sheetId="2" r:id="rId2"/>
    <sheet name="Water" sheetId="4" r:id="rId3"/>
    <sheet name="Refuse" sheetId="5" r:id="rId4"/>
    <sheet name="Sewerage" sheetId="6" r:id="rId5"/>
    <sheet name="Rates" sheetId="7" r:id="rId6"/>
    <sheet name="Finance" sheetId="8" r:id="rId7"/>
    <sheet name="Fire" sheetId="9" r:id="rId8"/>
    <sheet name="Bib" sheetId="10" r:id="rId9"/>
    <sheet name="Traffic" sheetId="11" r:id="rId10"/>
    <sheet name="T.Halls" sheetId="12" r:id="rId11"/>
    <sheet name="Housing" sheetId="13" r:id="rId12"/>
    <sheet name="Parks&amp;Sport" sheetId="15" r:id="rId13"/>
    <sheet name="S.Pools" sheetId="16" r:id="rId14"/>
    <sheet name="Nekkies" sheetId="19" r:id="rId15"/>
    <sheet name="Miscell" sheetId="14" r:id="rId16"/>
    <sheet name="TPlan" sheetId="17" r:id="rId17"/>
    <sheet name="G.yards" sheetId="18" r:id="rId18"/>
    <sheet name="%.Impact" sheetId="21" r:id="rId19"/>
    <sheet name="H.Holds" sheetId="23" r:id="rId20"/>
    <sheet name="Table of % increases" sheetId="3" r:id="rId21"/>
  </sheets>
  <externalReferences>
    <externalReference r:id="rId22"/>
    <externalReference r:id="rId23"/>
    <externalReference r:id="rId24"/>
    <externalReference r:id="rId25"/>
    <externalReference r:id="rId26"/>
  </externalReferences>
  <definedNames>
    <definedName name="A">'[1]Template names'!$B$125</definedName>
    <definedName name="A14.2012.2013">'[1]Template names'!$B$125</definedName>
    <definedName name="B">'[1]Template names'!$B$17</definedName>
    <definedName name="D">'[1]Template names'!$B$2</definedName>
    <definedName name="DEA">'[1]Template names'!$B$3</definedName>
    <definedName name="DEC">'[1]Template names'!$B$30</definedName>
    <definedName name="DES">'[1]Template names'!$B$30</definedName>
    <definedName name="desc">'[2]Template names'!$B$30</definedName>
    <definedName name="E">'[1]Template names'!$B$5</definedName>
    <definedName name="F">'[1]Template names'!$B$7</definedName>
    <definedName name="G">'[1]Template names'!$B$9</definedName>
    <definedName name="H">'[1]Template names'!$B$33</definedName>
    <definedName name="HE">'[1]Template names'!$B$4</definedName>
    <definedName name="Head1">'[2]Template names'!$B$2</definedName>
    <definedName name="Head10">'[2]Template names'!$B$16</definedName>
    <definedName name="Head100">'[3]Template names'!$B$2</definedName>
    <definedName name="Head101">'[3]Template names'!$B$9</definedName>
    <definedName name="Head102">'[3]Template names'!$B$13</definedName>
    <definedName name="head104">'[3]Template names'!$B$15</definedName>
    <definedName name="head105">'[3]Template names'!$B$16</definedName>
    <definedName name="head109">'[3]Template names'!$B$17</definedName>
    <definedName name="Head11">'[2]Template names'!$B$17</definedName>
    <definedName name="head110">'[3]Template names'!$B$34</definedName>
    <definedName name="head1A">'[2]Template names'!$B$3</definedName>
    <definedName name="head1b">'[2]Template names'!$B$4</definedName>
    <definedName name="Head2">'[2]Template names'!$B$5</definedName>
    <definedName name="head27">'[2]Template names'!$B$33</definedName>
    <definedName name="head27a">'[2]Template names'!$B$34</definedName>
    <definedName name="Head3">'[2]Template names'!$B$7</definedName>
    <definedName name="Head5">'[2]Template names'!$B$9</definedName>
    <definedName name="Head6">'[2]Template names'!$B$12</definedName>
    <definedName name="Head7">'[2]Template names'!$B$13</definedName>
    <definedName name="Head8">'[2]Template names'!$B$14</definedName>
    <definedName name="Head9">'[2]Template names'!$B$15</definedName>
    <definedName name="J">'[1]Template names'!$B$13</definedName>
    <definedName name="M">'[1]Template names'!$B$34</definedName>
    <definedName name="MUN">'[1]Template names'!$B$93</definedName>
    <definedName name="muni">'[2]Template names'!$B$93</definedName>
    <definedName name="_xlnm.Print_Area" localSheetId="1">Electricity!$A$1:$O$246</definedName>
    <definedName name="_xlnm.Print_Area" localSheetId="6">Finance!$A$1:$O$135</definedName>
    <definedName name="_xlnm.Print_Area" localSheetId="7">Fire!$A$1:$O$170</definedName>
    <definedName name="_xlnm.Print_Area" localSheetId="17">G.yards!$A$1:$O$253</definedName>
    <definedName name="_xlnm.Print_Area" localSheetId="11">Housing!$A$1:$O$48</definedName>
    <definedName name="_xlnm.Print_Area" localSheetId="12">'Parks&amp;Sport'!$A$1:$O$181</definedName>
    <definedName name="_xlnm.Print_Area" localSheetId="5">Rates!$A$1:$J$215</definedName>
    <definedName name="_xlnm.Print_Area" localSheetId="3">Refuse!$A$1:$O$160</definedName>
    <definedName name="_xlnm.Print_Area" localSheetId="4">Sewerage!$A$1:$O$155</definedName>
    <definedName name="_xlnm.Print_Area" localSheetId="10">T.Halls!$A$1:$O$180</definedName>
    <definedName name="_xlnm.Print_Area" localSheetId="16">TPlan!$A$1:$O$105</definedName>
    <definedName name="_xlnm.Print_Area" localSheetId="9">Traffic!$A$1:$O$77</definedName>
    <definedName name="_xlnm.Print_Area" localSheetId="2">Water!$A$1:$O$199</definedName>
    <definedName name="_xlnm.Print_Titles" localSheetId="18">'%.Impact'!$1:$6</definedName>
    <definedName name="_xlnm.Print_Titles" localSheetId="8">Bib!$1:$6</definedName>
    <definedName name="_xlnm.Print_Titles" localSheetId="1">Electricity!$1:$6</definedName>
    <definedName name="_xlnm.Print_Titles" localSheetId="6">Finance!$1:$6</definedName>
    <definedName name="_xlnm.Print_Titles" localSheetId="7">Fire!$1:$6</definedName>
    <definedName name="_xlnm.Print_Titles" localSheetId="17">G.yards!$1:$6</definedName>
    <definedName name="_xlnm.Print_Titles" localSheetId="11">Housing!$1:$6</definedName>
    <definedName name="_xlnm.Print_Titles" localSheetId="0">Index!$1:$4</definedName>
    <definedName name="_xlnm.Print_Titles" localSheetId="15">Miscell!$1:$6</definedName>
    <definedName name="_xlnm.Print_Titles" localSheetId="14">Nekkies!$1:$6</definedName>
    <definedName name="_xlnm.Print_Titles" localSheetId="12">'Parks&amp;Sport'!$1:$6</definedName>
    <definedName name="_xlnm.Print_Titles" localSheetId="5">Rates!$1:$6</definedName>
    <definedName name="_xlnm.Print_Titles" localSheetId="3">Refuse!$1:$6</definedName>
    <definedName name="_xlnm.Print_Titles" localSheetId="13">S.Pools!$1:$6</definedName>
    <definedName name="_xlnm.Print_Titles" localSheetId="4">Sewerage!$1:$6</definedName>
    <definedName name="_xlnm.Print_Titles" localSheetId="10">T.Halls!$1:$6</definedName>
    <definedName name="_xlnm.Print_Titles" localSheetId="16">TPlan!$1:$6</definedName>
    <definedName name="_xlnm.Print_Titles" localSheetId="9">Traffic!$1:$6</definedName>
    <definedName name="_xlnm.Print_Titles" localSheetId="2">Water!$1:$6</definedName>
    <definedName name="Q">'[1]Template names'!$B$15</definedName>
    <definedName name="rod">'[3]Template names'!$B$33</definedName>
    <definedName name="TableA14">'[2]Template names'!$B$124</definedName>
    <definedName name="W">'[1]Template names'!$B$14</definedName>
    <definedName name="XXX54">T.Halls!#REF!</definedName>
    <definedName name="Y">'[1]Template names'!$B$12</definedName>
    <definedName name="Z">'[1]Template names'!$B$16</definedName>
  </definedNames>
  <calcPr calcId="145621"/>
</workbook>
</file>

<file path=xl/calcChain.xml><?xml version="1.0" encoding="utf-8"?>
<calcChain xmlns="http://schemas.openxmlformats.org/spreadsheetml/2006/main">
  <c r="K143" i="2" l="1"/>
  <c r="K141" i="2"/>
  <c r="K139" i="2"/>
  <c r="K147" i="2" l="1"/>
  <c r="K146" i="2"/>
  <c r="K245" i="2"/>
  <c r="N137" i="2"/>
  <c r="N138" i="2"/>
  <c r="K243" i="2"/>
  <c r="K240" i="2"/>
  <c r="K239" i="2"/>
  <c r="K238" i="2"/>
  <c r="K235" i="2"/>
  <c r="K233" i="2"/>
  <c r="K232" i="2"/>
  <c r="K228" i="2"/>
  <c r="K226" i="2"/>
  <c r="K225" i="2"/>
  <c r="K224" i="2"/>
  <c r="K223" i="2"/>
  <c r="K222" i="2"/>
  <c r="K221" i="2"/>
  <c r="K220" i="2"/>
  <c r="K215" i="2"/>
  <c r="K214" i="2"/>
  <c r="K210" i="2"/>
  <c r="K209" i="2"/>
  <c r="K208" i="2"/>
  <c r="K204" i="2"/>
  <c r="K202" i="2"/>
  <c r="K200" i="2"/>
  <c r="K195" i="2"/>
  <c r="K191" i="2"/>
  <c r="K190" i="2"/>
  <c r="K188" i="2"/>
  <c r="K183" i="2"/>
  <c r="K182" i="2"/>
  <c r="K181" i="2"/>
  <c r="K178" i="2"/>
  <c r="K176" i="2"/>
  <c r="K175" i="2"/>
  <c r="K165" i="2"/>
  <c r="K163" i="2"/>
  <c r="K161" i="2"/>
  <c r="K159" i="2"/>
  <c r="K157" i="2"/>
  <c r="K156" i="2"/>
  <c r="K154" i="2"/>
  <c r="K105" i="17" l="1"/>
  <c r="K104" i="17"/>
  <c r="K103" i="17"/>
  <c r="K99" i="17"/>
  <c r="L99" i="17" s="1"/>
  <c r="K98" i="17"/>
  <c r="K93" i="17"/>
  <c r="K92" i="17"/>
  <c r="K56" i="17"/>
  <c r="L56" i="17" s="1"/>
  <c r="K55" i="17"/>
  <c r="K45" i="17"/>
  <c r="K41" i="17"/>
  <c r="K39" i="17"/>
  <c r="L39" i="17" s="1"/>
  <c r="K35" i="17"/>
  <c r="K34" i="17"/>
  <c r="K31" i="17"/>
  <c r="L31" i="17" s="1"/>
  <c r="K30" i="17"/>
  <c r="K29" i="17"/>
  <c r="K28" i="17"/>
  <c r="K27" i="17"/>
  <c r="K26" i="17"/>
  <c r="K25" i="17"/>
  <c r="K24" i="17"/>
  <c r="K23" i="17"/>
  <c r="K22" i="17"/>
  <c r="K21" i="17"/>
  <c r="K20" i="17"/>
  <c r="K19" i="17"/>
  <c r="K18" i="17"/>
  <c r="K15" i="17"/>
  <c r="K130" i="14"/>
  <c r="K127" i="14"/>
  <c r="K126" i="14"/>
  <c r="L126" i="14" s="1"/>
  <c r="K125" i="14"/>
  <c r="K120" i="14"/>
  <c r="K119" i="14"/>
  <c r="K118" i="14"/>
  <c r="K117" i="14"/>
  <c r="K116" i="14"/>
  <c r="K115" i="14"/>
  <c r="K111" i="14"/>
  <c r="L111" i="14" s="1"/>
  <c r="K110" i="14"/>
  <c r="K109" i="14"/>
  <c r="L109" i="14" s="1"/>
  <c r="K108" i="14"/>
  <c r="K107" i="14"/>
  <c r="K106" i="14"/>
  <c r="K102" i="14"/>
  <c r="L102" i="14" s="1"/>
  <c r="K101" i="14"/>
  <c r="K99" i="14"/>
  <c r="L99" i="14" s="1"/>
  <c r="K98" i="14"/>
  <c r="K93" i="14"/>
  <c r="L93" i="14" s="1"/>
  <c r="K92" i="14"/>
  <c r="K86" i="14"/>
  <c r="K85" i="14"/>
  <c r="K82" i="14"/>
  <c r="K81" i="14"/>
  <c r="K74" i="14"/>
  <c r="L74" i="14" s="1"/>
  <c r="K73" i="14"/>
  <c r="K72" i="14"/>
  <c r="K71" i="14"/>
  <c r="K70" i="14"/>
  <c r="L70" i="14" s="1"/>
  <c r="K66" i="14"/>
  <c r="K65" i="14"/>
  <c r="K64" i="14"/>
  <c r="K59" i="14"/>
  <c r="K55" i="14"/>
  <c r="K54" i="14"/>
  <c r="K49" i="14"/>
  <c r="K46" i="14"/>
  <c r="K37" i="14"/>
  <c r="K33" i="14"/>
  <c r="K29" i="14"/>
  <c r="K26" i="14"/>
  <c r="K25" i="14"/>
  <c r="K21" i="14"/>
  <c r="K20" i="14"/>
  <c r="K19" i="14"/>
  <c r="L19" i="14" s="1"/>
  <c r="K11" i="14"/>
  <c r="M12" i="19"/>
  <c r="M11" i="19"/>
  <c r="K42" i="16"/>
  <c r="K41" i="16"/>
  <c r="K38" i="16"/>
  <c r="K35" i="16"/>
  <c r="K34" i="16"/>
  <c r="L34" i="16" s="1"/>
  <c r="K28" i="16"/>
  <c r="K24" i="16"/>
  <c r="K23" i="16"/>
  <c r="K18" i="16"/>
  <c r="L18" i="16" s="1"/>
  <c r="K17" i="16"/>
  <c r="K14" i="16"/>
  <c r="K48" i="13"/>
  <c r="K47" i="13"/>
  <c r="K46" i="13"/>
  <c r="K45" i="13"/>
  <c r="K44" i="13"/>
  <c r="K43" i="13"/>
  <c r="L43" i="13" s="1"/>
  <c r="K41" i="13"/>
  <c r="K22" i="13"/>
  <c r="K21" i="13"/>
  <c r="K20" i="13"/>
  <c r="L20" i="13" s="1"/>
  <c r="K19" i="13"/>
  <c r="K18" i="13"/>
  <c r="K159" i="12"/>
  <c r="K158" i="12"/>
  <c r="K156" i="12"/>
  <c r="K155" i="12"/>
  <c r="K148" i="12"/>
  <c r="K147" i="12"/>
  <c r="K145" i="12"/>
  <c r="K134" i="12"/>
  <c r="K130" i="12"/>
  <c r="K128" i="12"/>
  <c r="K126" i="12"/>
  <c r="K124" i="12"/>
  <c r="K115" i="12"/>
  <c r="K114" i="12"/>
  <c r="K112" i="12"/>
  <c r="K106" i="12"/>
  <c r="K104" i="12"/>
  <c r="K102" i="12"/>
  <c r="K100" i="12"/>
  <c r="K98" i="12"/>
  <c r="K96" i="12"/>
  <c r="K94" i="12"/>
  <c r="K92" i="12"/>
  <c r="K90" i="12"/>
  <c r="K88" i="12"/>
  <c r="K86" i="12"/>
  <c r="K66" i="12"/>
  <c r="K60" i="12"/>
  <c r="K58" i="12"/>
  <c r="K56" i="12"/>
  <c r="L56" i="12" s="1"/>
  <c r="K54" i="12"/>
  <c r="K52" i="12"/>
  <c r="K50" i="12"/>
  <c r="K42" i="12"/>
  <c r="L42" i="12" s="1"/>
  <c r="K40" i="12"/>
  <c r="K38" i="12"/>
  <c r="K36" i="12"/>
  <c r="K34" i="12"/>
  <c r="K32" i="12"/>
  <c r="K30" i="12"/>
  <c r="K28" i="12"/>
  <c r="K26" i="12"/>
  <c r="K24" i="12"/>
  <c r="K22" i="12"/>
  <c r="K76" i="11"/>
  <c r="K69" i="11"/>
  <c r="K68" i="11"/>
  <c r="K67" i="11"/>
  <c r="K64" i="11"/>
  <c r="K60" i="11"/>
  <c r="L60" i="11" s="1"/>
  <c r="K59" i="11"/>
  <c r="K58" i="11"/>
  <c r="K54" i="11"/>
  <c r="K53" i="11"/>
  <c r="K52" i="11"/>
  <c r="K50" i="11"/>
  <c r="K49" i="11"/>
  <c r="K43" i="11"/>
  <c r="L43" i="11" s="1"/>
  <c r="K38" i="11"/>
  <c r="K32" i="11"/>
  <c r="K31" i="11"/>
  <c r="K29" i="11"/>
  <c r="K63" i="10"/>
  <c r="K60" i="10"/>
  <c r="K57" i="10"/>
  <c r="K54" i="10"/>
  <c r="K50" i="10"/>
  <c r="K49" i="10"/>
  <c r="K44" i="10"/>
  <c r="K43" i="10"/>
  <c r="K41" i="10"/>
  <c r="K40" i="10"/>
  <c r="K30" i="10"/>
  <c r="K29" i="10"/>
  <c r="K27" i="10"/>
  <c r="K22" i="10"/>
  <c r="K21" i="10"/>
  <c r="K17" i="10"/>
  <c r="L17" i="10" s="1"/>
  <c r="K16" i="10"/>
  <c r="K15" i="10"/>
  <c r="L15" i="10" s="1"/>
  <c r="K14" i="10"/>
  <c r="K13" i="10"/>
  <c r="K142" i="9"/>
  <c r="K141" i="9"/>
  <c r="K138" i="9"/>
  <c r="K137" i="9"/>
  <c r="K136" i="9"/>
  <c r="K135" i="9"/>
  <c r="K131" i="9"/>
  <c r="K130" i="9"/>
  <c r="K129" i="9"/>
  <c r="K128" i="9"/>
  <c r="K127" i="9"/>
  <c r="K123" i="9"/>
  <c r="K122" i="9"/>
  <c r="K121" i="9"/>
  <c r="K120" i="9"/>
  <c r="K119" i="9"/>
  <c r="K118" i="9"/>
  <c r="K117" i="9"/>
  <c r="K111" i="9"/>
  <c r="K110" i="9"/>
  <c r="K106" i="9"/>
  <c r="K105" i="9"/>
  <c r="K104" i="9"/>
  <c r="K103" i="9"/>
  <c r="K102" i="9"/>
  <c r="K101" i="9"/>
  <c r="K96" i="9"/>
  <c r="K95" i="9"/>
  <c r="K93" i="9"/>
  <c r="K92" i="9"/>
  <c r="K90" i="9"/>
  <c r="K89" i="9"/>
  <c r="K88" i="9"/>
  <c r="L88" i="9" s="1"/>
  <c r="K87" i="9"/>
  <c r="K86" i="9"/>
  <c r="K82" i="9"/>
  <c r="K80" i="9"/>
  <c r="K78" i="9"/>
  <c r="K76" i="9"/>
  <c r="K74" i="9"/>
  <c r="L74" i="9" s="1"/>
  <c r="K69" i="9"/>
  <c r="K68" i="9"/>
  <c r="K67" i="9"/>
  <c r="K64" i="9"/>
  <c r="K63" i="9"/>
  <c r="K56" i="9"/>
  <c r="K55" i="9"/>
  <c r="K52" i="9"/>
  <c r="L52" i="9" s="1"/>
  <c r="K51" i="9"/>
  <c r="K46" i="9"/>
  <c r="K45" i="9"/>
  <c r="K40" i="9"/>
  <c r="L40" i="9" s="1"/>
  <c r="K39" i="9"/>
  <c r="K38" i="9"/>
  <c r="K37" i="9"/>
  <c r="K30" i="9"/>
  <c r="K29" i="9"/>
  <c r="K28" i="9"/>
  <c r="K27" i="9"/>
  <c r="K24" i="9"/>
  <c r="L24" i="9" s="1"/>
  <c r="K23" i="9"/>
  <c r="K22" i="9"/>
  <c r="K21" i="9"/>
  <c r="K18" i="9"/>
  <c r="K17" i="9"/>
  <c r="K16" i="9"/>
  <c r="L16" i="9" s="1"/>
  <c r="K15" i="9"/>
  <c r="K139" i="19"/>
  <c r="L139" i="19" s="1"/>
  <c r="K137" i="19"/>
  <c r="L137" i="19" s="1"/>
  <c r="K134" i="19"/>
  <c r="K132" i="19"/>
  <c r="K129" i="19"/>
  <c r="L129" i="19" s="1"/>
  <c r="K128" i="19"/>
  <c r="K127" i="19"/>
  <c r="K126" i="19"/>
  <c r="K123" i="19"/>
  <c r="L123" i="19" s="1"/>
  <c r="K122" i="19"/>
  <c r="K121" i="19"/>
  <c r="K119" i="19"/>
  <c r="K117" i="19"/>
  <c r="L117" i="19" s="1"/>
  <c r="K113" i="19"/>
  <c r="K104" i="19"/>
  <c r="K102" i="19"/>
  <c r="K101" i="19"/>
  <c r="L101" i="19" s="1"/>
  <c r="K100" i="19"/>
  <c r="K97" i="19"/>
  <c r="L97" i="19" s="1"/>
  <c r="K96" i="19"/>
  <c r="K95" i="19"/>
  <c r="L95" i="19" s="1"/>
  <c r="K93" i="19"/>
  <c r="K91" i="19"/>
  <c r="L91" i="19" s="1"/>
  <c r="K87" i="19"/>
  <c r="K76" i="19"/>
  <c r="L76" i="19" s="1"/>
  <c r="K74" i="19"/>
  <c r="K71" i="19"/>
  <c r="L71" i="19" s="1"/>
  <c r="K69" i="19"/>
  <c r="K64" i="19"/>
  <c r="K60" i="19"/>
  <c r="L60" i="19" s="1"/>
  <c r="K58" i="19"/>
  <c r="K52" i="19"/>
  <c r="K50" i="19"/>
  <c r="L50" i="19" s="1"/>
  <c r="K47" i="19"/>
  <c r="K45" i="19"/>
  <c r="K40" i="19"/>
  <c r="L40" i="19" s="1"/>
  <c r="K34" i="19"/>
  <c r="L34" i="19" s="1"/>
  <c r="K32" i="19"/>
  <c r="K25" i="19"/>
  <c r="K24" i="19"/>
  <c r="K23" i="19"/>
  <c r="K21" i="19"/>
  <c r="K20" i="19"/>
  <c r="K19" i="19"/>
  <c r="K144" i="15"/>
  <c r="L144" i="15" s="1"/>
  <c r="K179" i="15"/>
  <c r="K178" i="15"/>
  <c r="K177" i="15"/>
  <c r="K171" i="15"/>
  <c r="L171" i="15" s="1"/>
  <c r="K170" i="15"/>
  <c r="K169" i="15"/>
  <c r="L169" i="15" s="1"/>
  <c r="K163" i="15"/>
  <c r="K162" i="15"/>
  <c r="K161" i="15"/>
  <c r="K156" i="15"/>
  <c r="K155" i="15"/>
  <c r="K154" i="15"/>
  <c r="L154" i="15" s="1"/>
  <c r="K143" i="15"/>
  <c r="K131" i="15"/>
  <c r="K122" i="15"/>
  <c r="K116" i="15"/>
  <c r="L116" i="15" s="1"/>
  <c r="K110" i="15"/>
  <c r="K101" i="15"/>
  <c r="K95" i="15"/>
  <c r="K89" i="15"/>
  <c r="L89" i="15" s="1"/>
  <c r="K78" i="15"/>
  <c r="K76" i="15"/>
  <c r="K74" i="15"/>
  <c r="K72" i="15"/>
  <c r="L72" i="15" s="1"/>
  <c r="K70" i="15"/>
  <c r="K68" i="15"/>
  <c r="K66" i="15"/>
  <c r="K61" i="15"/>
  <c r="K59" i="15"/>
  <c r="K57" i="15"/>
  <c r="L57" i="15" s="1"/>
  <c r="K55" i="15"/>
  <c r="K53" i="15"/>
  <c r="L53" i="15" s="1"/>
  <c r="K51" i="15"/>
  <c r="K49" i="15"/>
  <c r="L49" i="15" s="1"/>
  <c r="K47" i="15"/>
  <c r="L47" i="15" s="1"/>
  <c r="K45" i="15"/>
  <c r="L45" i="15" s="1"/>
  <c r="K22" i="15"/>
  <c r="K19" i="15"/>
  <c r="K252" i="18"/>
  <c r="K249" i="18"/>
  <c r="L249" i="18" s="1"/>
  <c r="K247" i="18"/>
  <c r="K246" i="18"/>
  <c r="K245" i="18"/>
  <c r="K244" i="18"/>
  <c r="K239" i="18"/>
  <c r="K238" i="18"/>
  <c r="K237" i="18"/>
  <c r="K236" i="18"/>
  <c r="K232" i="18"/>
  <c r="K231" i="18"/>
  <c r="K230" i="18"/>
  <c r="K229" i="18"/>
  <c r="K225" i="18"/>
  <c r="K224" i="18"/>
  <c r="K223" i="18"/>
  <c r="L223" i="18" s="1"/>
  <c r="K222" i="18"/>
  <c r="K221" i="18"/>
  <c r="K217" i="18"/>
  <c r="K216" i="18"/>
  <c r="K215" i="18"/>
  <c r="L215" i="18" s="1"/>
  <c r="K214" i="18"/>
  <c r="K213" i="18"/>
  <c r="K206" i="18"/>
  <c r="K203" i="18"/>
  <c r="L203" i="18" s="1"/>
  <c r="K201" i="18"/>
  <c r="K200" i="18"/>
  <c r="K199" i="18"/>
  <c r="K198" i="18"/>
  <c r="L198" i="18" s="1"/>
  <c r="K193" i="18"/>
  <c r="L193" i="18" s="1"/>
  <c r="K192" i="18"/>
  <c r="K191" i="18"/>
  <c r="K190" i="18"/>
  <c r="K186" i="18"/>
  <c r="K185" i="18"/>
  <c r="K184" i="18"/>
  <c r="K183" i="18"/>
  <c r="K179" i="18"/>
  <c r="K178" i="18"/>
  <c r="K177" i="18"/>
  <c r="L177" i="18" s="1"/>
  <c r="K176" i="18"/>
  <c r="K175" i="18"/>
  <c r="K171" i="18"/>
  <c r="K170" i="18"/>
  <c r="K169" i="18"/>
  <c r="L169" i="18" s="1"/>
  <c r="K168" i="18"/>
  <c r="K167" i="18"/>
  <c r="K160" i="18"/>
  <c r="K158" i="18"/>
  <c r="L158" i="18" s="1"/>
  <c r="K155" i="18"/>
  <c r="L155" i="18" s="1"/>
  <c r="K151" i="18"/>
  <c r="K150" i="18"/>
  <c r="K149" i="18"/>
  <c r="K148" i="18"/>
  <c r="K143" i="18"/>
  <c r="K142" i="18"/>
  <c r="K141" i="18"/>
  <c r="L141" i="18" s="1"/>
  <c r="K140" i="18"/>
  <c r="K136" i="18"/>
  <c r="K135" i="18"/>
  <c r="K134" i="18"/>
  <c r="L134" i="18" s="1"/>
  <c r="K133" i="18"/>
  <c r="K129" i="18"/>
  <c r="K128" i="18"/>
  <c r="K127" i="18"/>
  <c r="L127" i="18" s="1"/>
  <c r="K126" i="18"/>
  <c r="K125" i="18"/>
  <c r="L125" i="18" s="1"/>
  <c r="K121" i="18"/>
  <c r="K120" i="18"/>
  <c r="L120" i="18" s="1"/>
  <c r="K119" i="18"/>
  <c r="K118" i="18"/>
  <c r="K117" i="18"/>
  <c r="L117" i="18" s="1"/>
  <c r="K110" i="18"/>
  <c r="L110" i="18" s="1"/>
  <c r="K108" i="18"/>
  <c r="K105" i="18"/>
  <c r="K103" i="18"/>
  <c r="K102" i="18"/>
  <c r="K101" i="18"/>
  <c r="L101" i="18" s="1"/>
  <c r="K100" i="18"/>
  <c r="K96" i="18"/>
  <c r="K95" i="18"/>
  <c r="K94" i="18"/>
  <c r="K93" i="18"/>
  <c r="K89" i="18"/>
  <c r="K88" i="18"/>
  <c r="K87" i="18"/>
  <c r="K86" i="18"/>
  <c r="K85" i="18"/>
  <c r="K81" i="18"/>
  <c r="L81" i="18" s="1"/>
  <c r="K80" i="18"/>
  <c r="K79" i="18"/>
  <c r="K78" i="18"/>
  <c r="K77" i="18"/>
  <c r="K69" i="18"/>
  <c r="K64" i="18"/>
  <c r="K58" i="18"/>
  <c r="K56" i="18"/>
  <c r="K54" i="18"/>
  <c r="K51" i="18"/>
  <c r="K50" i="18"/>
  <c r="K47" i="18"/>
  <c r="L47" i="18" s="1"/>
  <c r="K46" i="18"/>
  <c r="K38" i="18"/>
  <c r="K37" i="18"/>
  <c r="K30" i="18"/>
  <c r="K29" i="18"/>
  <c r="K23" i="18"/>
  <c r="K22" i="18"/>
  <c r="K18" i="18"/>
  <c r="L18" i="18" s="1"/>
  <c r="K17" i="18"/>
  <c r="K126" i="8"/>
  <c r="K97" i="8"/>
  <c r="K93" i="8"/>
  <c r="K90" i="8"/>
  <c r="K88" i="8"/>
  <c r="K86" i="8"/>
  <c r="K42" i="8"/>
  <c r="K41" i="8"/>
  <c r="K37" i="8"/>
  <c r="K34" i="8"/>
  <c r="K29" i="8"/>
  <c r="K28" i="8"/>
  <c r="K26" i="8"/>
  <c r="K23" i="8"/>
  <c r="K18" i="8"/>
  <c r="K17" i="8"/>
  <c r="K12" i="8"/>
  <c r="K155" i="6"/>
  <c r="K153" i="6"/>
  <c r="K152" i="6"/>
  <c r="K148" i="6"/>
  <c r="K147" i="6"/>
  <c r="K145" i="6"/>
  <c r="K144" i="6"/>
  <c r="K139" i="6"/>
  <c r="K138" i="6"/>
  <c r="K134" i="6"/>
  <c r="K133" i="6"/>
  <c r="K128" i="6"/>
  <c r="K127" i="6"/>
  <c r="K123" i="6"/>
  <c r="K120" i="6"/>
  <c r="K114" i="6"/>
  <c r="K110" i="6"/>
  <c r="K109" i="6"/>
  <c r="K105" i="6"/>
  <c r="K104" i="6"/>
  <c r="K100" i="6"/>
  <c r="K99" i="6"/>
  <c r="K95" i="6"/>
  <c r="K94" i="6"/>
  <c r="K81" i="6"/>
  <c r="K79" i="6"/>
  <c r="K75" i="6"/>
  <c r="K74" i="6"/>
  <c r="K70" i="6"/>
  <c r="K67" i="6"/>
  <c r="K61" i="6"/>
  <c r="K57" i="6"/>
  <c r="K56" i="6"/>
  <c r="K52" i="6"/>
  <c r="K51" i="6"/>
  <c r="K48" i="6"/>
  <c r="K46" i="6"/>
  <c r="K45" i="6"/>
  <c r="K38" i="6"/>
  <c r="K16" i="6"/>
  <c r="K15" i="6"/>
  <c r="K158" i="5"/>
  <c r="K157" i="5"/>
  <c r="K150" i="5"/>
  <c r="K149" i="5"/>
  <c r="K135" i="5"/>
  <c r="K131" i="5"/>
  <c r="K130" i="5"/>
  <c r="K129" i="5"/>
  <c r="K126" i="5"/>
  <c r="K125" i="5"/>
  <c r="K124" i="5"/>
  <c r="K121" i="5"/>
  <c r="K120" i="5"/>
  <c r="K114" i="5"/>
  <c r="K112" i="5"/>
  <c r="K111" i="5"/>
  <c r="K110" i="5"/>
  <c r="K109" i="5"/>
  <c r="K108" i="5"/>
  <c r="K107" i="5"/>
  <c r="K106" i="5"/>
  <c r="K100" i="5"/>
  <c r="K98" i="5"/>
  <c r="K97" i="5"/>
  <c r="K96" i="5"/>
  <c r="K95" i="5"/>
  <c r="K94" i="5"/>
  <c r="K93" i="5"/>
  <c r="K92" i="5"/>
  <c r="K84" i="5"/>
  <c r="K83" i="5"/>
  <c r="K79" i="5"/>
  <c r="K77" i="5"/>
  <c r="K76" i="5"/>
  <c r="K75" i="5"/>
  <c r="K74" i="5"/>
  <c r="K73" i="5"/>
  <c r="K72" i="5"/>
  <c r="K71" i="5"/>
  <c r="K65" i="5"/>
  <c r="K64" i="5"/>
  <c r="K63" i="5"/>
  <c r="K62" i="5"/>
  <c r="K56" i="5"/>
  <c r="K55" i="5"/>
  <c r="K49" i="5"/>
  <c r="K48" i="5"/>
  <c r="K47" i="5"/>
  <c r="K46" i="5"/>
  <c r="K45" i="5"/>
  <c r="K44" i="5"/>
  <c r="K43" i="5"/>
  <c r="K39" i="5"/>
  <c r="K38" i="5"/>
  <c r="K34" i="5"/>
  <c r="K33" i="5"/>
  <c r="K16" i="5"/>
  <c r="K15" i="5"/>
  <c r="K199" i="4"/>
  <c r="K195" i="4"/>
  <c r="K194" i="4"/>
  <c r="K193" i="4"/>
  <c r="K192" i="4"/>
  <c r="K191" i="4"/>
  <c r="K189" i="4"/>
  <c r="K187" i="4"/>
  <c r="K185" i="4"/>
  <c r="K184" i="4"/>
  <c r="K183" i="4"/>
  <c r="K182" i="4"/>
  <c r="K178" i="4"/>
  <c r="K175" i="4"/>
  <c r="K174" i="4"/>
  <c r="K171" i="4"/>
  <c r="K165" i="4"/>
  <c r="K161" i="4"/>
  <c r="K159" i="4"/>
  <c r="K155" i="4"/>
  <c r="K153" i="4"/>
  <c r="K152" i="4"/>
  <c r="K151" i="4"/>
  <c r="K150" i="4"/>
  <c r="K145" i="4"/>
  <c r="K143" i="4"/>
  <c r="K142" i="4"/>
  <c r="K141" i="4"/>
  <c r="K140" i="4"/>
  <c r="K100" i="4"/>
  <c r="L100" i="4"/>
  <c r="M100" i="4" s="1"/>
  <c r="K101" i="4"/>
  <c r="L101" i="4"/>
  <c r="M101" i="4" s="1"/>
  <c r="K89" i="4"/>
  <c r="M11" i="4"/>
  <c r="L252" i="18"/>
  <c r="L247" i="18"/>
  <c r="L245" i="18"/>
  <c r="L239" i="18"/>
  <c r="L238" i="18"/>
  <c r="L237" i="18"/>
  <c r="L230" i="18"/>
  <c r="L225" i="18"/>
  <c r="L221" i="18"/>
  <c r="L217" i="18"/>
  <c r="L216" i="18"/>
  <c r="L214" i="18"/>
  <c r="L213" i="18"/>
  <c r="L206" i="18"/>
  <c r="L201" i="18"/>
  <c r="L200" i="18"/>
  <c r="L199" i="18"/>
  <c r="L192" i="18"/>
  <c r="L191" i="18"/>
  <c r="L190" i="18"/>
  <c r="L186" i="18"/>
  <c r="L185" i="18"/>
  <c r="L184" i="18"/>
  <c r="L179" i="18"/>
  <c r="L175" i="18"/>
  <c r="L171" i="18"/>
  <c r="L167" i="18"/>
  <c r="L160" i="18"/>
  <c r="L151" i="18"/>
  <c r="L149" i="18"/>
  <c r="L143" i="18"/>
  <c r="L136" i="18"/>
  <c r="L135" i="18"/>
  <c r="L129" i="18"/>
  <c r="L126" i="18"/>
  <c r="L121" i="18"/>
  <c r="L119" i="18"/>
  <c r="L108" i="18"/>
  <c r="L105" i="18"/>
  <c r="L103" i="18"/>
  <c r="L96" i="18"/>
  <c r="L95" i="18"/>
  <c r="L94" i="18"/>
  <c r="L89" i="18"/>
  <c r="L87" i="18"/>
  <c r="L86" i="18"/>
  <c r="L85" i="18"/>
  <c r="L79" i="18"/>
  <c r="L77" i="18"/>
  <c r="L69" i="18"/>
  <c r="L64" i="18"/>
  <c r="L58" i="18"/>
  <c r="L51" i="18"/>
  <c r="L50" i="18"/>
  <c r="L38" i="18"/>
  <c r="L30" i="18"/>
  <c r="L29" i="18"/>
  <c r="L23" i="18"/>
  <c r="L17" i="18"/>
  <c r="L105" i="17"/>
  <c r="L103" i="17"/>
  <c r="L93" i="17"/>
  <c r="L92" i="17"/>
  <c r="L55" i="17"/>
  <c r="L45" i="17"/>
  <c r="L41" i="17"/>
  <c r="L35" i="17"/>
  <c r="L30" i="17"/>
  <c r="L29" i="17"/>
  <c r="L27" i="17"/>
  <c r="L25" i="17"/>
  <c r="L23" i="17"/>
  <c r="L21" i="17"/>
  <c r="L19" i="17"/>
  <c r="L15" i="17"/>
  <c r="L130" i="14"/>
  <c r="L125" i="14"/>
  <c r="L120" i="14"/>
  <c r="L118" i="14"/>
  <c r="L117" i="14"/>
  <c r="L116" i="14"/>
  <c r="L110" i="14"/>
  <c r="L107" i="14"/>
  <c r="L101" i="14"/>
  <c r="L92" i="14"/>
  <c r="L86" i="14"/>
  <c r="L82" i="14"/>
  <c r="L73" i="14"/>
  <c r="L72" i="14"/>
  <c r="L66" i="14"/>
  <c r="L64" i="14"/>
  <c r="L59" i="14"/>
  <c r="L55" i="14"/>
  <c r="L54" i="14"/>
  <c r="L49" i="14"/>
  <c r="L46" i="14"/>
  <c r="L37" i="14"/>
  <c r="L33" i="14"/>
  <c r="L29" i="14"/>
  <c r="L26" i="14"/>
  <c r="L21" i="14"/>
  <c r="L11" i="14"/>
  <c r="L134" i="19"/>
  <c r="L132" i="19"/>
  <c r="L128" i="19"/>
  <c r="L127" i="19"/>
  <c r="L126" i="19"/>
  <c r="L122" i="19"/>
  <c r="L121" i="19"/>
  <c r="L119" i="19"/>
  <c r="L113" i="19"/>
  <c r="L104" i="19"/>
  <c r="L102" i="19"/>
  <c r="L100" i="19"/>
  <c r="L93" i="19"/>
  <c r="L87" i="19"/>
  <c r="L74" i="19"/>
  <c r="L64" i="19"/>
  <c r="L58" i="19"/>
  <c r="L52" i="19"/>
  <c r="L47" i="19"/>
  <c r="L45" i="19"/>
  <c r="L32" i="19"/>
  <c r="L25" i="19"/>
  <c r="L23" i="19"/>
  <c r="L21" i="19"/>
  <c r="L20" i="19"/>
  <c r="L19" i="19"/>
  <c r="L42" i="16"/>
  <c r="L38" i="16"/>
  <c r="L35" i="16"/>
  <c r="L28" i="16"/>
  <c r="L24" i="16"/>
  <c r="L14" i="16"/>
  <c r="L179" i="15"/>
  <c r="L177" i="15"/>
  <c r="L163" i="15"/>
  <c r="L161" i="15"/>
  <c r="L156" i="15"/>
  <c r="L143" i="15"/>
  <c r="L131" i="15"/>
  <c r="L110" i="15"/>
  <c r="L101" i="15"/>
  <c r="L95" i="15"/>
  <c r="L78" i="15"/>
  <c r="L76" i="15"/>
  <c r="L70" i="15"/>
  <c r="L68" i="15"/>
  <c r="L66" i="15"/>
  <c r="L55" i="15"/>
  <c r="L51" i="15"/>
  <c r="L22" i="15"/>
  <c r="L19" i="15"/>
  <c r="L47" i="13"/>
  <c r="L46" i="13"/>
  <c r="L45" i="13"/>
  <c r="L41" i="13"/>
  <c r="L22" i="13"/>
  <c r="L21" i="13"/>
  <c r="L18" i="13"/>
  <c r="L159" i="12"/>
  <c r="L156" i="12"/>
  <c r="L148" i="12"/>
  <c r="L147" i="12"/>
  <c r="L145" i="12"/>
  <c r="L134" i="12"/>
  <c r="L130" i="12"/>
  <c r="L128" i="12"/>
  <c r="L126" i="12"/>
  <c r="L124" i="12"/>
  <c r="L115" i="12"/>
  <c r="L114" i="12"/>
  <c r="L112" i="12"/>
  <c r="L106" i="12"/>
  <c r="L104" i="12"/>
  <c r="L102" i="12"/>
  <c r="L100" i="12"/>
  <c r="L98" i="12"/>
  <c r="L96" i="12"/>
  <c r="L94" i="12"/>
  <c r="L90" i="12"/>
  <c r="L88" i="12"/>
  <c r="L66" i="12"/>
  <c r="L60" i="12"/>
  <c r="L58" i="12"/>
  <c r="L54" i="12"/>
  <c r="L52" i="12"/>
  <c r="L50" i="12"/>
  <c r="L38" i="12"/>
  <c r="L36" i="12"/>
  <c r="L32" i="12"/>
  <c r="L30" i="12"/>
  <c r="L28" i="12"/>
  <c r="L26" i="12"/>
  <c r="L24" i="12"/>
  <c r="L22" i="12"/>
  <c r="L76" i="11"/>
  <c r="L69" i="11"/>
  <c r="L67" i="11"/>
  <c r="L64" i="11"/>
  <c r="L59" i="11"/>
  <c r="L58" i="11"/>
  <c r="L54" i="11"/>
  <c r="L52" i="11"/>
  <c r="L50" i="11"/>
  <c r="L38" i="11"/>
  <c r="L32" i="11"/>
  <c r="L29" i="11"/>
  <c r="L63" i="10"/>
  <c r="L60" i="10"/>
  <c r="L57" i="10"/>
  <c r="L54" i="10"/>
  <c r="L49" i="10"/>
  <c r="L44" i="10"/>
  <c r="L41" i="10"/>
  <c r="L40" i="10"/>
  <c r="L30" i="10"/>
  <c r="L27" i="10"/>
  <c r="L22" i="10"/>
  <c r="L13" i="10"/>
  <c r="L142" i="9"/>
  <c r="L141" i="9"/>
  <c r="L138" i="9"/>
  <c r="L137" i="9"/>
  <c r="L136" i="9"/>
  <c r="L135" i="9"/>
  <c r="L131" i="9"/>
  <c r="L130" i="9"/>
  <c r="L129" i="9"/>
  <c r="L128" i="9"/>
  <c r="L127" i="9"/>
  <c r="L123" i="9"/>
  <c r="L122" i="9"/>
  <c r="L121" i="9"/>
  <c r="L120" i="9"/>
  <c r="L119" i="9"/>
  <c r="L117" i="9"/>
  <c r="L111" i="9"/>
  <c r="L104" i="9"/>
  <c r="L96" i="9"/>
  <c r="L93" i="9"/>
  <c r="L90" i="9"/>
  <c r="L86" i="9"/>
  <c r="L82" i="9"/>
  <c r="L78" i="9"/>
  <c r="L76" i="9"/>
  <c r="L69" i="9"/>
  <c r="L68" i="9"/>
  <c r="L56" i="9"/>
  <c r="L51" i="9"/>
  <c r="L46" i="9"/>
  <c r="L38" i="9"/>
  <c r="L30" i="9"/>
  <c r="L29" i="9"/>
  <c r="L28" i="9"/>
  <c r="L18" i="9"/>
  <c r="M120" i="18" l="1"/>
  <c r="L34" i="12"/>
  <c r="M34" i="12" s="1"/>
  <c r="L40" i="12"/>
  <c r="M40" i="12" s="1"/>
  <c r="M54" i="12"/>
  <c r="M56" i="12"/>
  <c r="L86" i="12"/>
  <c r="M86" i="12" s="1"/>
  <c r="L92" i="12"/>
  <c r="M92" i="12" s="1"/>
  <c r="M115" i="12"/>
  <c r="M128" i="12"/>
  <c r="M130" i="12"/>
  <c r="M147" i="12"/>
  <c r="L155" i="12"/>
  <c r="M155" i="12" s="1"/>
  <c r="M126" i="19"/>
  <c r="M21" i="19"/>
  <c r="L24" i="19"/>
  <c r="M24" i="19" s="1"/>
  <c r="M40" i="19"/>
  <c r="M45" i="19"/>
  <c r="M52" i="19"/>
  <c r="L69" i="19"/>
  <c r="M69" i="19" s="1"/>
  <c r="M74" i="19"/>
  <c r="M101" i="19"/>
  <c r="M122" i="19"/>
  <c r="M128" i="19"/>
  <c r="M139" i="19"/>
  <c r="L31" i="11"/>
  <c r="M31" i="11" s="1"/>
  <c r="M38" i="11"/>
  <c r="L49" i="11"/>
  <c r="M49" i="11" s="1"/>
  <c r="M59" i="11"/>
  <c r="L21" i="10"/>
  <c r="M21" i="10" s="1"/>
  <c r="M30" i="10"/>
  <c r="M40" i="10"/>
  <c r="M44" i="10"/>
  <c r="L50" i="10"/>
  <c r="M50" i="10" s="1"/>
  <c r="M57" i="10"/>
  <c r="L22" i="18"/>
  <c r="M22" i="18" s="1"/>
  <c r="M29" i="18"/>
  <c r="L46" i="18"/>
  <c r="M46" i="18" s="1"/>
  <c r="M50" i="18"/>
  <c r="L54" i="18"/>
  <c r="M54" i="18" s="1"/>
  <c r="L56" i="18"/>
  <c r="M56" i="18" s="1"/>
  <c r="M79" i="18"/>
  <c r="M190" i="18"/>
  <c r="M201" i="18"/>
  <c r="M215" i="18"/>
  <c r="M86" i="18"/>
  <c r="L88" i="18"/>
  <c r="M88" i="18" s="1"/>
  <c r="M95" i="18"/>
  <c r="L102" i="18"/>
  <c r="M102" i="18" s="1"/>
  <c r="M126" i="18"/>
  <c r="L128" i="18"/>
  <c r="M128" i="18" s="1"/>
  <c r="M135" i="18"/>
  <c r="L142" i="18"/>
  <c r="M142" i="18" s="1"/>
  <c r="M160" i="18"/>
  <c r="L170" i="18"/>
  <c r="M170" i="18" s="1"/>
  <c r="L178" i="18"/>
  <c r="M178" i="18" s="1"/>
  <c r="M185" i="18"/>
  <c r="M192" i="18"/>
  <c r="M199" i="18"/>
  <c r="M206" i="18"/>
  <c r="M213" i="18"/>
  <c r="M217" i="18"/>
  <c r="M230" i="18"/>
  <c r="L232" i="18"/>
  <c r="M232" i="18" s="1"/>
  <c r="L236" i="18"/>
  <c r="M236" i="18" s="1"/>
  <c r="M238" i="18"/>
  <c r="M245" i="18"/>
  <c r="M30" i="17"/>
  <c r="M35" i="17"/>
  <c r="M39" i="17"/>
  <c r="M55" i="17"/>
  <c r="M93" i="17"/>
  <c r="L17" i="16"/>
  <c r="M17" i="16" s="1"/>
  <c r="M28" i="16"/>
  <c r="M34" i="16"/>
  <c r="M51" i="15"/>
  <c r="L59" i="15"/>
  <c r="M59" i="15" s="1"/>
  <c r="L61" i="15"/>
  <c r="M61" i="15" s="1"/>
  <c r="L74" i="15"/>
  <c r="M74" i="15" s="1"/>
  <c r="M110" i="15"/>
  <c r="L122" i="15"/>
  <c r="M122" i="15" s="1"/>
  <c r="M154" i="15"/>
  <c r="L178" i="15"/>
  <c r="M178" i="15" s="1"/>
  <c r="L19" i="13"/>
  <c r="M19" i="13" s="1"/>
  <c r="M21" i="13"/>
  <c r="L44" i="13"/>
  <c r="M44" i="13" s="1"/>
  <c r="M46" i="13"/>
  <c r="L48" i="13"/>
  <c r="M48" i="13" s="1"/>
  <c r="M19" i="14"/>
  <c r="M26" i="14"/>
  <c r="M29" i="14"/>
  <c r="M54" i="14"/>
  <c r="M64" i="14"/>
  <c r="L71" i="14"/>
  <c r="M71" i="14" s="1"/>
  <c r="M73" i="14"/>
  <c r="M93" i="14"/>
  <c r="M101" i="14"/>
  <c r="L108" i="14"/>
  <c r="M108" i="14" s="1"/>
  <c r="M110" i="14"/>
  <c r="L115" i="14"/>
  <c r="M115" i="14" s="1"/>
  <c r="M117" i="14"/>
  <c r="L119" i="14"/>
  <c r="M119" i="14" s="1"/>
  <c r="M125" i="14"/>
  <c r="L127" i="14"/>
  <c r="M127" i="14" s="1"/>
  <c r="M120" i="9"/>
  <c r="M130" i="9"/>
  <c r="M136" i="9"/>
  <c r="L17" i="9"/>
  <c r="M17" i="9" s="1"/>
  <c r="L22" i="9"/>
  <c r="M22" i="9" s="1"/>
  <c r="L27" i="9"/>
  <c r="M27" i="9" s="1"/>
  <c r="M29" i="9"/>
  <c r="L45" i="9"/>
  <c r="M45" i="9" s="1"/>
  <c r="M51" i="9"/>
  <c r="L55" i="9"/>
  <c r="M55" i="9" s="1"/>
  <c r="L64" i="9"/>
  <c r="M64" i="9" s="1"/>
  <c r="L67" i="9"/>
  <c r="M67" i="9" s="1"/>
  <c r="M69" i="9"/>
  <c r="L80" i="9"/>
  <c r="M80" i="9" s="1"/>
  <c r="L95" i="9"/>
  <c r="M95" i="9" s="1"/>
  <c r="L102" i="9"/>
  <c r="M102" i="9" s="1"/>
  <c r="M104" i="9"/>
  <c r="L106" i="9"/>
  <c r="M106" i="9" s="1"/>
  <c r="L110" i="9"/>
  <c r="M110" i="9" s="1"/>
  <c r="M122" i="9"/>
  <c r="M128" i="9"/>
  <c r="M138" i="9"/>
  <c r="M141" i="9"/>
  <c r="M252" i="18"/>
  <c r="M249" i="18"/>
  <c r="L244" i="18"/>
  <c r="M244" i="18" s="1"/>
  <c r="L246" i="18"/>
  <c r="M246" i="18" s="1"/>
  <c r="M247" i="18"/>
  <c r="M237" i="18"/>
  <c r="M239" i="18"/>
  <c r="L229" i="18"/>
  <c r="M229" i="18" s="1"/>
  <c r="L231" i="18"/>
  <c r="M231" i="18" s="1"/>
  <c r="M221" i="18"/>
  <c r="L222" i="18"/>
  <c r="M222" i="18" s="1"/>
  <c r="M223" i="18"/>
  <c r="L224" i="18"/>
  <c r="M224" i="18" s="1"/>
  <c r="M225" i="18"/>
  <c r="M214" i="18"/>
  <c r="M216" i="18"/>
  <c r="M203" i="18"/>
  <c r="M198" i="18"/>
  <c r="M200" i="18"/>
  <c r="M191" i="18"/>
  <c r="M193" i="18"/>
  <c r="L183" i="18"/>
  <c r="M183" i="18" s="1"/>
  <c r="M184" i="18"/>
  <c r="M186" i="18"/>
  <c r="M175" i="18"/>
  <c r="L176" i="18"/>
  <c r="M176" i="18" s="1"/>
  <c r="M177" i="18"/>
  <c r="M179" i="18"/>
  <c r="M167" i="18"/>
  <c r="L168" i="18"/>
  <c r="M168" i="18" s="1"/>
  <c r="M169" i="18"/>
  <c r="M171" i="18"/>
  <c r="M158" i="18"/>
  <c r="M155" i="18"/>
  <c r="L148" i="18"/>
  <c r="M148" i="18" s="1"/>
  <c r="M149" i="18"/>
  <c r="L150" i="18"/>
  <c r="M150" i="18" s="1"/>
  <c r="M151" i="18"/>
  <c r="L140" i="18"/>
  <c r="M140" i="18" s="1"/>
  <c r="M141" i="18"/>
  <c r="M143" i="18"/>
  <c r="L133" i="18"/>
  <c r="M133" i="18" s="1"/>
  <c r="M134" i="18"/>
  <c r="M136" i="18"/>
  <c r="M125" i="18"/>
  <c r="M127" i="18"/>
  <c r="M129" i="18"/>
  <c r="M117" i="18"/>
  <c r="L118" i="18"/>
  <c r="M118" i="18" s="1"/>
  <c r="M119" i="18"/>
  <c r="M121" i="18"/>
  <c r="M110" i="18"/>
  <c r="M108" i="18"/>
  <c r="M105" i="18"/>
  <c r="L100" i="18"/>
  <c r="M100" i="18" s="1"/>
  <c r="M101" i="18"/>
  <c r="M103" i="18"/>
  <c r="L93" i="18"/>
  <c r="M93" i="18" s="1"/>
  <c r="M94" i="18"/>
  <c r="M96" i="18"/>
  <c r="M85" i="18"/>
  <c r="M87" i="18"/>
  <c r="M89" i="18"/>
  <c r="M77" i="18"/>
  <c r="L78" i="18"/>
  <c r="M78" i="18" s="1"/>
  <c r="L80" i="18"/>
  <c r="M80" i="18" s="1"/>
  <c r="M81" i="18"/>
  <c r="M69" i="18"/>
  <c r="M64" i="18"/>
  <c r="M58" i="18"/>
  <c r="M51" i="18"/>
  <c r="M47" i="18"/>
  <c r="L37" i="18"/>
  <c r="M37" i="18" s="1"/>
  <c r="M38" i="18"/>
  <c r="M30" i="18"/>
  <c r="M23" i="18"/>
  <c r="M18" i="18"/>
  <c r="M17" i="18"/>
  <c r="M103" i="17"/>
  <c r="L104" i="17"/>
  <c r="M104" i="17" s="1"/>
  <c r="M105" i="17"/>
  <c r="L98" i="17"/>
  <c r="M98" i="17" s="1"/>
  <c r="M99" i="17"/>
  <c r="M92" i="17"/>
  <c r="M56" i="17"/>
  <c r="M45" i="17"/>
  <c r="M41" i="17"/>
  <c r="L34" i="17"/>
  <c r="M34" i="17" s="1"/>
  <c r="L18" i="17"/>
  <c r="M18" i="17" s="1"/>
  <c r="M19" i="17"/>
  <c r="L20" i="17"/>
  <c r="M20" i="17" s="1"/>
  <c r="M21" i="17"/>
  <c r="L22" i="17"/>
  <c r="M22" i="17" s="1"/>
  <c r="M23" i="17"/>
  <c r="L24" i="17"/>
  <c r="M24" i="17" s="1"/>
  <c r="M25" i="17"/>
  <c r="L26" i="17"/>
  <c r="M26" i="17" s="1"/>
  <c r="M27" i="17"/>
  <c r="L28" i="17"/>
  <c r="M28" i="17" s="1"/>
  <c r="M29" i="17"/>
  <c r="M31" i="17"/>
  <c r="M15" i="17"/>
  <c r="M130" i="14"/>
  <c r="M126" i="14"/>
  <c r="M116" i="14"/>
  <c r="M118" i="14"/>
  <c r="M120" i="14"/>
  <c r="L106" i="14"/>
  <c r="M106" i="14" s="1"/>
  <c r="M107" i="14"/>
  <c r="M109" i="14"/>
  <c r="M111" i="14"/>
  <c r="M102" i="14"/>
  <c r="L98" i="14"/>
  <c r="M98" i="14" s="1"/>
  <c r="M99" i="14"/>
  <c r="M92" i="14"/>
  <c r="L85" i="14"/>
  <c r="M85" i="14" s="1"/>
  <c r="M86" i="14"/>
  <c r="L81" i="14"/>
  <c r="M81" i="14" s="1"/>
  <c r="M82" i="14"/>
  <c r="M70" i="14"/>
  <c r="M72" i="14"/>
  <c r="M74" i="14"/>
  <c r="L65" i="14"/>
  <c r="M65" i="14" s="1"/>
  <c r="M66" i="14"/>
  <c r="M59" i="14"/>
  <c r="M55" i="14"/>
  <c r="M49" i="14"/>
  <c r="M46" i="14"/>
  <c r="M37" i="14"/>
  <c r="M33" i="14"/>
  <c r="L25" i="14"/>
  <c r="M25" i="14" s="1"/>
  <c r="L20" i="14"/>
  <c r="M20" i="14" s="1"/>
  <c r="M21" i="14"/>
  <c r="M11" i="14"/>
  <c r="M137" i="19"/>
  <c r="M134" i="19"/>
  <c r="M132" i="19"/>
  <c r="M127" i="19"/>
  <c r="M129" i="19"/>
  <c r="M121" i="19"/>
  <c r="M123" i="19"/>
  <c r="M119" i="19"/>
  <c r="M117" i="19"/>
  <c r="M113" i="19"/>
  <c r="M104" i="19"/>
  <c r="M100" i="19"/>
  <c r="M102" i="19"/>
  <c r="M95" i="19"/>
  <c r="L96" i="19"/>
  <c r="M96" i="19" s="1"/>
  <c r="M97" i="19"/>
  <c r="M93" i="19"/>
  <c r="M91" i="19"/>
  <c r="M87" i="19"/>
  <c r="M76" i="19"/>
  <c r="M71" i="19"/>
  <c r="M64" i="19"/>
  <c r="M60" i="19"/>
  <c r="M58" i="19"/>
  <c r="M50" i="19"/>
  <c r="M47" i="19"/>
  <c r="M34" i="19"/>
  <c r="M32" i="19"/>
  <c r="M23" i="19"/>
  <c r="M25" i="19"/>
  <c r="M20" i="19"/>
  <c r="M19" i="19"/>
  <c r="L41" i="16"/>
  <c r="M41" i="16" s="1"/>
  <c r="M42" i="16"/>
  <c r="M38" i="16"/>
  <c r="M35" i="16"/>
  <c r="L23" i="16"/>
  <c r="M23" i="16" s="1"/>
  <c r="M24" i="16"/>
  <c r="M18" i="16"/>
  <c r="M14" i="16"/>
  <c r="M177" i="15"/>
  <c r="M179" i="15"/>
  <c r="M169" i="15"/>
  <c r="L170" i="15"/>
  <c r="M170" i="15" s="1"/>
  <c r="M171" i="15"/>
  <c r="M161" i="15"/>
  <c r="L162" i="15"/>
  <c r="M162" i="15" s="1"/>
  <c r="M163" i="15"/>
  <c r="L155" i="15"/>
  <c r="M155" i="15" s="1"/>
  <c r="M156" i="15"/>
  <c r="M144" i="15"/>
  <c r="M143" i="15"/>
  <c r="M131" i="15"/>
  <c r="M116" i="15"/>
  <c r="M101" i="15"/>
  <c r="M95" i="15"/>
  <c r="M89" i="15"/>
  <c r="M78" i="15"/>
  <c r="M76" i="15"/>
  <c r="M72" i="15"/>
  <c r="M70" i="15"/>
  <c r="M68" i="15"/>
  <c r="M66" i="15"/>
  <c r="M57" i="15"/>
  <c r="M55" i="15"/>
  <c r="M53" i="15"/>
  <c r="M49" i="15"/>
  <c r="M47" i="15"/>
  <c r="M45" i="15"/>
  <c r="M22" i="15"/>
  <c r="M19" i="15"/>
  <c r="M43" i="13"/>
  <c r="M45" i="13"/>
  <c r="M47" i="13"/>
  <c r="M41" i="13"/>
  <c r="M20" i="13"/>
  <c r="M22" i="13"/>
  <c r="M18" i="13"/>
  <c r="L158" i="12"/>
  <c r="M158" i="12" s="1"/>
  <c r="M159" i="12"/>
  <c r="M156" i="12"/>
  <c r="M148" i="12"/>
  <c r="M145" i="12"/>
  <c r="M134" i="12"/>
  <c r="M126" i="12"/>
  <c r="M124" i="12"/>
  <c r="M114" i="12"/>
  <c r="M112" i="12"/>
  <c r="M106" i="12"/>
  <c r="M104" i="12"/>
  <c r="M102" i="12"/>
  <c r="M100" i="12"/>
  <c r="M98" i="12"/>
  <c r="M96" i="12"/>
  <c r="M94" i="12"/>
  <c r="M90" i="12"/>
  <c r="M88" i="12"/>
  <c r="M66" i="12"/>
  <c r="M60" i="12"/>
  <c r="M58" i="12"/>
  <c r="M52" i="12"/>
  <c r="M50" i="12"/>
  <c r="M42" i="12"/>
  <c r="M38" i="12"/>
  <c r="M36" i="12"/>
  <c r="M32" i="12"/>
  <c r="M30" i="12"/>
  <c r="M28" i="12"/>
  <c r="M26" i="12"/>
  <c r="M24" i="12"/>
  <c r="M22" i="12"/>
  <c r="M76" i="11"/>
  <c r="M67" i="11"/>
  <c r="L68" i="11"/>
  <c r="M68" i="11" s="1"/>
  <c r="M69" i="11"/>
  <c r="M64" i="11"/>
  <c r="M58" i="11"/>
  <c r="M60" i="11"/>
  <c r="M52" i="11"/>
  <c r="L53" i="11"/>
  <c r="M53" i="11" s="1"/>
  <c r="M54" i="11"/>
  <c r="M50" i="11"/>
  <c r="M43" i="11"/>
  <c r="M32" i="11"/>
  <c r="M29" i="11"/>
  <c r="M63" i="10"/>
  <c r="M60" i="10"/>
  <c r="M54" i="10"/>
  <c r="M49" i="10"/>
  <c r="L43" i="10"/>
  <c r="M43" i="10" s="1"/>
  <c r="M41" i="10"/>
  <c r="L29" i="10"/>
  <c r="M29" i="10" s="1"/>
  <c r="M27" i="10"/>
  <c r="M22" i="10"/>
  <c r="L14" i="10"/>
  <c r="M14" i="10" s="1"/>
  <c r="M15" i="10"/>
  <c r="L16" i="10"/>
  <c r="M16" i="10" s="1"/>
  <c r="M17" i="10"/>
  <c r="M13" i="10"/>
  <c r="M142" i="9"/>
  <c r="M135" i="9"/>
  <c r="M137" i="9"/>
  <c r="M127" i="9"/>
  <c r="M129" i="9"/>
  <c r="M131" i="9"/>
  <c r="M117" i="9"/>
  <c r="L118" i="9"/>
  <c r="M118" i="9" s="1"/>
  <c r="M119" i="9"/>
  <c r="M121" i="9"/>
  <c r="M123" i="9"/>
  <c r="M111" i="9"/>
  <c r="L101" i="9"/>
  <c r="M101" i="9" s="1"/>
  <c r="L103" i="9"/>
  <c r="M103" i="9" s="1"/>
  <c r="L105" i="9"/>
  <c r="M105" i="9" s="1"/>
  <c r="M96" i="9"/>
  <c r="L92" i="9"/>
  <c r="M92" i="9" s="1"/>
  <c r="M93" i="9"/>
  <c r="M86" i="9"/>
  <c r="L87" i="9"/>
  <c r="M87" i="9" s="1"/>
  <c r="M88" i="9"/>
  <c r="L89" i="9"/>
  <c r="M89" i="9" s="1"/>
  <c r="M90" i="9"/>
  <c r="M82" i="9"/>
  <c r="M78" i="9"/>
  <c r="M76" i="9"/>
  <c r="M74" i="9"/>
  <c r="M68" i="9"/>
  <c r="L63" i="9"/>
  <c r="M63" i="9" s="1"/>
  <c r="M56" i="9"/>
  <c r="M52" i="9"/>
  <c r="M46" i="9"/>
  <c r="L37" i="9"/>
  <c r="M37" i="9" s="1"/>
  <c r="M38" i="9"/>
  <c r="L39" i="9"/>
  <c r="M39" i="9" s="1"/>
  <c r="M40" i="9"/>
  <c r="M28" i="9"/>
  <c r="M30" i="9"/>
  <c r="L21" i="9"/>
  <c r="M21" i="9" s="1"/>
  <c r="L23" i="9"/>
  <c r="M23" i="9" s="1"/>
  <c r="M24" i="9"/>
  <c r="M18" i="9"/>
  <c r="M16" i="9"/>
  <c r="L15" i="9" l="1"/>
  <c r="M15" i="9" s="1"/>
  <c r="L97" i="8"/>
  <c r="L93" i="8"/>
  <c r="L90" i="8"/>
  <c r="L88" i="8"/>
  <c r="L86" i="8"/>
  <c r="L42" i="8"/>
  <c r="L41" i="8"/>
  <c r="L37" i="8"/>
  <c r="L34" i="8"/>
  <c r="L29" i="8"/>
  <c r="L28" i="8"/>
  <c r="L26" i="8"/>
  <c r="L23" i="8"/>
  <c r="L18" i="8"/>
  <c r="L12" i="8"/>
  <c r="L155" i="6"/>
  <c r="L153" i="6"/>
  <c r="L148" i="6"/>
  <c r="L145" i="6"/>
  <c r="L144" i="6"/>
  <c r="L139" i="6"/>
  <c r="L138" i="6"/>
  <c r="L134" i="6"/>
  <c r="L133" i="6"/>
  <c r="L128" i="6"/>
  <c r="L120" i="6"/>
  <c r="L114" i="6"/>
  <c r="L110" i="6"/>
  <c r="L105" i="6"/>
  <c r="L100" i="6"/>
  <c r="L95" i="6"/>
  <c r="L94" i="6"/>
  <c r="L81" i="6"/>
  <c r="L75" i="6"/>
  <c r="L74" i="6"/>
  <c r="L70" i="6"/>
  <c r="L61" i="6"/>
  <c r="L57" i="6"/>
  <c r="L52" i="6"/>
  <c r="L46" i="6"/>
  <c r="L38" i="6"/>
  <c r="M38" i="6" s="1"/>
  <c r="L16" i="6"/>
  <c r="L15" i="6"/>
  <c r="L150" i="5"/>
  <c r="L135" i="5"/>
  <c r="L131" i="5"/>
  <c r="L130" i="5"/>
  <c r="L129" i="5"/>
  <c r="L125" i="5"/>
  <c r="L124" i="5"/>
  <c r="L121" i="5"/>
  <c r="L114" i="5"/>
  <c r="L112" i="5"/>
  <c r="L111" i="5"/>
  <c r="L109" i="5"/>
  <c r="L108" i="5"/>
  <c r="L107" i="5"/>
  <c r="L98" i="5"/>
  <c r="L97" i="5"/>
  <c r="L96" i="5"/>
  <c r="L94" i="5"/>
  <c r="L92" i="5"/>
  <c r="L84" i="5"/>
  <c r="L83" i="5"/>
  <c r="L79" i="5"/>
  <c r="L77" i="5"/>
  <c r="L76" i="5"/>
  <c r="L75" i="5"/>
  <c r="L73" i="5"/>
  <c r="L72" i="5"/>
  <c r="L71" i="5"/>
  <c r="L64" i="5"/>
  <c r="L63" i="5"/>
  <c r="L62" i="5"/>
  <c r="L56" i="5"/>
  <c r="L49" i="5"/>
  <c r="L47" i="5"/>
  <c r="L45" i="5"/>
  <c r="L43" i="5"/>
  <c r="L39" i="5"/>
  <c r="L38" i="5"/>
  <c r="L34" i="5"/>
  <c r="L33" i="5"/>
  <c r="L16" i="5"/>
  <c r="L15" i="5"/>
  <c r="M15" i="5" s="1"/>
  <c r="L199" i="4"/>
  <c r="L195" i="4"/>
  <c r="L194" i="4"/>
  <c r="L193" i="4"/>
  <c r="L192" i="4"/>
  <c r="L191" i="4"/>
  <c r="L189" i="4"/>
  <c r="L185" i="4"/>
  <c r="L183" i="4"/>
  <c r="L178" i="4"/>
  <c r="L175" i="4"/>
  <c r="L171" i="4"/>
  <c r="L165" i="4"/>
  <c r="L161" i="4"/>
  <c r="L159" i="4"/>
  <c r="L155" i="4"/>
  <c r="L153" i="4"/>
  <c r="L152" i="4"/>
  <c r="L151" i="4"/>
  <c r="L142" i="4"/>
  <c r="L141" i="4"/>
  <c r="L140" i="4"/>
  <c r="L89" i="4"/>
  <c r="K122" i="8"/>
  <c r="L122" i="8" s="1"/>
  <c r="K119" i="8"/>
  <c r="L119" i="8" s="1"/>
  <c r="K117" i="8"/>
  <c r="L117" i="8" s="1"/>
  <c r="K115" i="8"/>
  <c r="L115" i="8" s="1"/>
  <c r="K113" i="8"/>
  <c r="L113" i="8" s="1"/>
  <c r="K111" i="8"/>
  <c r="L111" i="8" s="1"/>
  <c r="K109" i="8"/>
  <c r="L109" i="8" s="1"/>
  <c r="K101" i="8"/>
  <c r="L101" i="8" s="1"/>
  <c r="K100" i="8"/>
  <c r="K84" i="8"/>
  <c r="L84" i="8" s="1"/>
  <c r="K83" i="8"/>
  <c r="L83" i="8" s="1"/>
  <c r="K82" i="8"/>
  <c r="L82" i="8" s="1"/>
  <c r="K81" i="8"/>
  <c r="L81" i="8" s="1"/>
  <c r="K80" i="8"/>
  <c r="L80" i="8" s="1"/>
  <c r="K79" i="8"/>
  <c r="K78" i="8"/>
  <c r="K107" i="8"/>
  <c r="L107" i="8" s="1"/>
  <c r="K106" i="8"/>
  <c r="K73" i="8"/>
  <c r="L73" i="8" s="1"/>
  <c r="K72" i="8"/>
  <c r="L72" i="8" s="1"/>
  <c r="K71" i="8"/>
  <c r="K63" i="8"/>
  <c r="L63" i="8" s="1"/>
  <c r="K62" i="8"/>
  <c r="L62" i="8" s="1"/>
  <c r="K61" i="8"/>
  <c r="L61" i="8" s="1"/>
  <c r="K70" i="8"/>
  <c r="O70" i="8" s="1"/>
  <c r="K66" i="8"/>
  <c r="K60" i="8"/>
  <c r="O60" i="8" s="1"/>
  <c r="K54" i="8"/>
  <c r="M29" i="8" l="1"/>
  <c r="M37" i="8"/>
  <c r="M41" i="8"/>
  <c r="M93" i="8"/>
  <c r="M38" i="5"/>
  <c r="M33" i="5"/>
  <c r="M63" i="5"/>
  <c r="L65" i="5"/>
  <c r="M65" i="5" s="1"/>
  <c r="M72" i="5"/>
  <c r="L74" i="5"/>
  <c r="M74" i="5" s="1"/>
  <c r="M76" i="5"/>
  <c r="M83" i="5"/>
  <c r="M97" i="5"/>
  <c r="L100" i="5"/>
  <c r="M100" i="5" s="1"/>
  <c r="L106" i="5"/>
  <c r="M106" i="5" s="1"/>
  <c r="M108" i="5"/>
  <c r="L110" i="5"/>
  <c r="M110" i="5" s="1"/>
  <c r="M112" i="5"/>
  <c r="L120" i="5"/>
  <c r="M120" i="5" s="1"/>
  <c r="M124" i="5"/>
  <c r="L126" i="5"/>
  <c r="M126" i="5" s="1"/>
  <c r="M130" i="5"/>
  <c r="L158" i="5"/>
  <c r="M158" i="5" s="1"/>
  <c r="M134" i="6"/>
  <c r="M138" i="6"/>
  <c r="L48" i="6"/>
  <c r="M48" i="6" s="1"/>
  <c r="M52" i="6"/>
  <c r="L67" i="6"/>
  <c r="M67" i="6" s="1"/>
  <c r="M74" i="6"/>
  <c r="L79" i="6"/>
  <c r="M79" i="6" s="1"/>
  <c r="M94" i="6"/>
  <c r="L109" i="6"/>
  <c r="M109" i="6" s="1"/>
  <c r="M114" i="6"/>
  <c r="L123" i="6"/>
  <c r="M123" i="6" s="1"/>
  <c r="L127" i="6"/>
  <c r="M127" i="6" s="1"/>
  <c r="M144" i="6"/>
  <c r="M193" i="4"/>
  <c r="M141" i="4"/>
  <c r="L143" i="4"/>
  <c r="M143" i="4" s="1"/>
  <c r="L145" i="4"/>
  <c r="M145" i="4" s="1"/>
  <c r="L150" i="4"/>
  <c r="M150" i="4" s="1"/>
  <c r="M152" i="4"/>
  <c r="M159" i="4"/>
  <c r="L174" i="4"/>
  <c r="M174" i="4" s="1"/>
  <c r="L187" i="4"/>
  <c r="M187" i="4" s="1"/>
  <c r="M191" i="4"/>
  <c r="M195" i="4"/>
  <c r="M97" i="8"/>
  <c r="M90" i="8"/>
  <c r="M88" i="8"/>
  <c r="M86" i="8"/>
  <c r="M42" i="8"/>
  <c r="M34" i="8"/>
  <c r="M28" i="8"/>
  <c r="M26" i="8"/>
  <c r="M23" i="8"/>
  <c r="L17" i="8"/>
  <c r="M17" i="8" s="1"/>
  <c r="M18" i="8"/>
  <c r="M12" i="8"/>
  <c r="M155" i="6"/>
  <c r="L152" i="6"/>
  <c r="M152" i="6" s="1"/>
  <c r="M153" i="6"/>
  <c r="L147" i="6"/>
  <c r="M147" i="6" s="1"/>
  <c r="M148" i="6"/>
  <c r="M145" i="6"/>
  <c r="M139" i="6"/>
  <c r="M133" i="6"/>
  <c r="M128" i="6"/>
  <c r="M120" i="6"/>
  <c r="M110" i="6"/>
  <c r="L104" i="6"/>
  <c r="M104" i="6" s="1"/>
  <c r="M105" i="6"/>
  <c r="L99" i="6"/>
  <c r="M99" i="6" s="1"/>
  <c r="M100" i="6"/>
  <c r="M95" i="6"/>
  <c r="M81" i="6"/>
  <c r="M75" i="6"/>
  <c r="M70" i="6"/>
  <c r="M61" i="6"/>
  <c r="L56" i="6"/>
  <c r="M56" i="6" s="1"/>
  <c r="M57" i="6"/>
  <c r="L51" i="6"/>
  <c r="M51" i="6" s="1"/>
  <c r="L45" i="6"/>
  <c r="M45" i="6" s="1"/>
  <c r="M46" i="6"/>
  <c r="M16" i="6"/>
  <c r="M15" i="6"/>
  <c r="L157" i="5"/>
  <c r="M157" i="5" s="1"/>
  <c r="L149" i="5"/>
  <c r="M149" i="5" s="1"/>
  <c r="M150" i="5"/>
  <c r="M135" i="5"/>
  <c r="M129" i="5"/>
  <c r="M131" i="5"/>
  <c r="M125" i="5"/>
  <c r="M121" i="5"/>
  <c r="M114" i="5"/>
  <c r="M107" i="5"/>
  <c r="M109" i="5"/>
  <c r="M111" i="5"/>
  <c r="M92" i="5"/>
  <c r="L93" i="5"/>
  <c r="M93" i="5" s="1"/>
  <c r="M94" i="5"/>
  <c r="L95" i="5"/>
  <c r="M95" i="5" s="1"/>
  <c r="M96" i="5"/>
  <c r="M98" i="5"/>
  <c r="M84" i="5"/>
  <c r="M79" i="5"/>
  <c r="M71" i="5"/>
  <c r="M73" i="5"/>
  <c r="M75" i="5"/>
  <c r="M77" i="5"/>
  <c r="M62" i="5"/>
  <c r="M64" i="5"/>
  <c r="L55" i="5"/>
  <c r="M55" i="5" s="1"/>
  <c r="M56" i="5"/>
  <c r="M43" i="5"/>
  <c r="L44" i="5"/>
  <c r="M44" i="5" s="1"/>
  <c r="M45" i="5"/>
  <c r="L46" i="5"/>
  <c r="M46" i="5" s="1"/>
  <c r="M47" i="5"/>
  <c r="L48" i="5"/>
  <c r="M48" i="5" s="1"/>
  <c r="M49" i="5"/>
  <c r="M39" i="5"/>
  <c r="M34" i="5"/>
  <c r="M16" i="5"/>
  <c r="M199" i="4"/>
  <c r="M192" i="4"/>
  <c r="M194" i="4"/>
  <c r="M189" i="4"/>
  <c r="L182" i="4"/>
  <c r="M182" i="4" s="1"/>
  <c r="M183" i="4"/>
  <c r="L184" i="4"/>
  <c r="M184" i="4" s="1"/>
  <c r="M185" i="4"/>
  <c r="M178" i="4"/>
  <c r="M175" i="4"/>
  <c r="M171" i="4"/>
  <c r="M165" i="4"/>
  <c r="M161" i="4"/>
  <c r="M155" i="4"/>
  <c r="M151" i="4"/>
  <c r="M153" i="4"/>
  <c r="M140" i="4"/>
  <c r="M142" i="4"/>
  <c r="M89" i="4"/>
  <c r="M122" i="8"/>
  <c r="M119" i="8"/>
  <c r="M117" i="8"/>
  <c r="M115" i="8"/>
  <c r="M113" i="8"/>
  <c r="M111" i="8"/>
  <c r="M109" i="8"/>
  <c r="M101" i="8"/>
  <c r="L100" i="8"/>
  <c r="M100" i="8" s="1"/>
  <c r="O100" i="8"/>
  <c r="M83" i="8"/>
  <c r="M81" i="8"/>
  <c r="L79" i="8"/>
  <c r="M79" i="8" s="1"/>
  <c r="M80" i="8"/>
  <c r="M82" i="8"/>
  <c r="M84" i="8"/>
  <c r="L78" i="8"/>
  <c r="M78" i="8" s="1"/>
  <c r="O78" i="8"/>
  <c r="M107" i="8"/>
  <c r="L106" i="8"/>
  <c r="M106" i="8" s="1"/>
  <c r="O106" i="8"/>
  <c r="M62" i="8"/>
  <c r="L71" i="8"/>
  <c r="M71" i="8" s="1"/>
  <c r="M73" i="8"/>
  <c r="M72" i="8"/>
  <c r="M61" i="8"/>
  <c r="M63" i="8"/>
  <c r="L70" i="8"/>
  <c r="M70" i="8" s="1"/>
  <c r="L66" i="8"/>
  <c r="M66" i="8" s="1"/>
  <c r="O66" i="8"/>
  <c r="L60" i="8"/>
  <c r="M60" i="8" s="1"/>
  <c r="L54" i="8"/>
  <c r="M54" i="8" s="1"/>
  <c r="O245" i="2"/>
  <c r="L245" i="2"/>
  <c r="M245" i="2" s="1"/>
  <c r="F245" i="2"/>
  <c r="O243" i="2"/>
  <c r="L243" i="2"/>
  <c r="M243" i="2" s="1"/>
  <c r="F243" i="2"/>
  <c r="O240" i="2"/>
  <c r="L240" i="2"/>
  <c r="M240" i="2" s="1"/>
  <c r="F240" i="2"/>
  <c r="O239" i="2"/>
  <c r="L239" i="2"/>
  <c r="M239" i="2" s="1"/>
  <c r="F239" i="2"/>
  <c r="O238" i="2"/>
  <c r="L238" i="2"/>
  <c r="M238" i="2" s="1"/>
  <c r="F238" i="2"/>
  <c r="O235" i="2"/>
  <c r="L235" i="2"/>
  <c r="M235" i="2" s="1"/>
  <c r="F235" i="2"/>
  <c r="O233" i="2"/>
  <c r="L233" i="2"/>
  <c r="M233" i="2" s="1"/>
  <c r="O232" i="2"/>
  <c r="L232" i="2"/>
  <c r="M232" i="2" s="1"/>
  <c r="F232" i="2"/>
  <c r="O228" i="2"/>
  <c r="L228" i="2"/>
  <c r="M228" i="2" s="1"/>
  <c r="F228" i="2"/>
  <c r="O226" i="2"/>
  <c r="L226" i="2"/>
  <c r="M226" i="2" s="1"/>
  <c r="O225" i="2"/>
  <c r="L225" i="2"/>
  <c r="M225" i="2" s="1"/>
  <c r="O224" i="2"/>
  <c r="L224" i="2"/>
  <c r="M224" i="2" s="1"/>
  <c r="F224" i="2"/>
  <c r="O223" i="2"/>
  <c r="L223" i="2"/>
  <c r="M223" i="2" s="1"/>
  <c r="F223" i="2"/>
  <c r="O222" i="2"/>
  <c r="L222" i="2"/>
  <c r="M222" i="2" s="1"/>
  <c r="F222" i="2"/>
  <c r="O221" i="2"/>
  <c r="L221" i="2"/>
  <c r="M221" i="2" s="1"/>
  <c r="F221" i="2"/>
  <c r="O220" i="2"/>
  <c r="L220" i="2"/>
  <c r="M220" i="2" s="1"/>
  <c r="F220" i="2"/>
  <c r="O215" i="2"/>
  <c r="L215" i="2"/>
  <c r="M215" i="2" s="1"/>
  <c r="F215" i="2"/>
  <c r="O214" i="2"/>
  <c r="L214" i="2"/>
  <c r="M214" i="2" s="1"/>
  <c r="F214" i="2"/>
  <c r="O210" i="2"/>
  <c r="L210" i="2"/>
  <c r="M210" i="2" s="1"/>
  <c r="F210" i="2"/>
  <c r="O209" i="2"/>
  <c r="L209" i="2"/>
  <c r="M209" i="2" s="1"/>
  <c r="F209" i="2"/>
  <c r="O208" i="2"/>
  <c r="L208" i="2"/>
  <c r="M208" i="2" s="1"/>
  <c r="F208" i="2"/>
  <c r="O204" i="2"/>
  <c r="L204" i="2"/>
  <c r="M204" i="2" s="1"/>
  <c r="F204" i="2"/>
  <c r="O202" i="2"/>
  <c r="L202" i="2"/>
  <c r="M202" i="2" s="1"/>
  <c r="F202" i="2"/>
  <c r="O200" i="2"/>
  <c r="L200" i="2"/>
  <c r="M200" i="2" s="1"/>
  <c r="F200" i="2"/>
  <c r="O195" i="2"/>
  <c r="L195" i="2"/>
  <c r="M195" i="2" s="1"/>
  <c r="F195" i="2"/>
  <c r="O191" i="2"/>
  <c r="L191" i="2"/>
  <c r="M191" i="2" s="1"/>
  <c r="F191" i="2"/>
  <c r="O190" i="2"/>
  <c r="L190" i="2"/>
  <c r="M190" i="2" s="1"/>
  <c r="F190" i="2"/>
  <c r="O188" i="2"/>
  <c r="L188" i="2"/>
  <c r="M188" i="2" s="1"/>
  <c r="F188" i="2"/>
  <c r="O183" i="2"/>
  <c r="L183" i="2"/>
  <c r="M183" i="2" s="1"/>
  <c r="F183" i="2"/>
  <c r="O182" i="2"/>
  <c r="L182" i="2"/>
  <c r="M182" i="2" s="1"/>
  <c r="F182" i="2"/>
  <c r="O181" i="2"/>
  <c r="L181" i="2"/>
  <c r="M181" i="2" s="1"/>
  <c r="F181" i="2"/>
  <c r="O178" i="2"/>
  <c r="L178" i="2"/>
  <c r="M178" i="2" s="1"/>
  <c r="F178" i="2"/>
  <c r="O176" i="2"/>
  <c r="L176" i="2"/>
  <c r="M176" i="2" s="1"/>
  <c r="F176" i="2"/>
  <c r="O175" i="2"/>
  <c r="L175" i="2"/>
  <c r="M175" i="2" s="1"/>
  <c r="F175" i="2"/>
  <c r="O165" i="2"/>
  <c r="L165" i="2"/>
  <c r="M165" i="2" s="1"/>
  <c r="O163" i="2"/>
  <c r="L163" i="2"/>
  <c r="M163" i="2" s="1"/>
  <c r="F163" i="2"/>
  <c r="O161" i="2"/>
  <c r="L161" i="2"/>
  <c r="M161" i="2" s="1"/>
  <c r="F161" i="2"/>
  <c r="O159" i="2"/>
  <c r="L159" i="2"/>
  <c r="M159" i="2" s="1"/>
  <c r="F159" i="2"/>
  <c r="O157" i="2"/>
  <c r="L157" i="2"/>
  <c r="M157" i="2" s="1"/>
  <c r="F157" i="2"/>
  <c r="O156" i="2"/>
  <c r="L156" i="2"/>
  <c r="M156" i="2" s="1"/>
  <c r="F156" i="2"/>
  <c r="O154" i="2"/>
  <c r="L154" i="2"/>
  <c r="M154" i="2" s="1"/>
  <c r="F154" i="2"/>
  <c r="F147" i="2"/>
  <c r="F146" i="2"/>
  <c r="O143" i="2"/>
  <c r="L143" i="2"/>
  <c r="M143" i="2" s="1"/>
  <c r="F143" i="2"/>
  <c r="O141" i="2"/>
  <c r="L141" i="2"/>
  <c r="M141" i="2" s="1"/>
  <c r="F141" i="2"/>
  <c r="O139" i="2"/>
  <c r="L139" i="2"/>
  <c r="M139" i="2" s="1"/>
  <c r="F139" i="2"/>
  <c r="O138" i="2"/>
  <c r="L138" i="2"/>
  <c r="M138" i="2" s="1"/>
  <c r="F138" i="2"/>
  <c r="O137" i="2"/>
  <c r="L137" i="2"/>
  <c r="M137" i="2" s="1"/>
  <c r="F137" i="2"/>
  <c r="L124" i="2"/>
  <c r="M124" i="2" s="1"/>
  <c r="L123" i="2"/>
  <c r="M123" i="2" s="1"/>
  <c r="L122" i="2"/>
  <c r="M122" i="2" s="1"/>
  <c r="L121" i="2"/>
  <c r="M121" i="2" s="1"/>
  <c r="L120" i="2"/>
  <c r="M120" i="2" s="1"/>
  <c r="L119" i="2"/>
  <c r="M119" i="2" s="1"/>
  <c r="L118" i="2"/>
  <c r="M118" i="2" s="1"/>
  <c r="L117" i="2"/>
  <c r="M117" i="2" s="1"/>
  <c r="L116" i="2"/>
  <c r="M116" i="2" s="1"/>
  <c r="L115" i="2"/>
  <c r="M115" i="2" s="1"/>
  <c r="N111" i="2"/>
  <c r="O110" i="2"/>
  <c r="N110" i="2"/>
  <c r="L110" i="2"/>
  <c r="M110" i="2" s="1"/>
  <c r="F110" i="2"/>
  <c r="O109" i="2"/>
  <c r="N109" i="2"/>
  <c r="L109" i="2"/>
  <c r="M109" i="2" s="1"/>
  <c r="F109" i="2"/>
  <c r="O108" i="2"/>
  <c r="N108" i="2"/>
  <c r="L108" i="2"/>
  <c r="M108" i="2" s="1"/>
  <c r="F108" i="2"/>
  <c r="O107" i="2"/>
  <c r="N107" i="2"/>
  <c r="L107" i="2"/>
  <c r="M107" i="2" s="1"/>
  <c r="F107" i="2"/>
  <c r="O106" i="2"/>
  <c r="N106" i="2"/>
  <c r="L106" i="2"/>
  <c r="M106" i="2" s="1"/>
  <c r="F106" i="2"/>
  <c r="O102" i="2"/>
  <c r="N102" i="2"/>
  <c r="L102" i="2"/>
  <c r="M102" i="2" s="1"/>
  <c r="N92" i="2"/>
  <c r="O91" i="2"/>
  <c r="N91" i="2"/>
  <c r="L91" i="2"/>
  <c r="M91" i="2" s="1"/>
  <c r="F91" i="2"/>
  <c r="O90" i="2"/>
  <c r="N90" i="2"/>
  <c r="L90" i="2"/>
  <c r="M90" i="2" s="1"/>
  <c r="F90" i="2"/>
  <c r="O89" i="2"/>
  <c r="N89" i="2"/>
  <c r="L89" i="2"/>
  <c r="M89" i="2" s="1"/>
  <c r="F89" i="2"/>
  <c r="O88" i="2"/>
  <c r="N88" i="2"/>
  <c r="L88" i="2"/>
  <c r="M88" i="2" s="1"/>
  <c r="F88" i="2"/>
  <c r="O77" i="2"/>
  <c r="N77" i="2"/>
  <c r="L77" i="2"/>
  <c r="M77" i="2" s="1"/>
  <c r="F77" i="2"/>
  <c r="O76" i="2"/>
  <c r="N76" i="2"/>
  <c r="L76" i="2"/>
  <c r="M76" i="2" s="1"/>
  <c r="F76" i="2"/>
  <c r="O73" i="2"/>
  <c r="N73" i="2"/>
  <c r="L73" i="2"/>
  <c r="M73" i="2" s="1"/>
  <c r="F73" i="2"/>
  <c r="O72" i="2"/>
  <c r="N72" i="2"/>
  <c r="L72" i="2"/>
  <c r="M72" i="2" s="1"/>
  <c r="F72" i="2"/>
  <c r="O71" i="2"/>
  <c r="N71" i="2"/>
  <c r="L71" i="2"/>
  <c r="M71" i="2" s="1"/>
  <c r="F71" i="2"/>
  <c r="N70" i="2"/>
  <c r="O68" i="2"/>
  <c r="N68" i="2"/>
  <c r="L68" i="2"/>
  <c r="M68" i="2" s="1"/>
  <c r="F68" i="2"/>
  <c r="N62" i="2"/>
  <c r="N61" i="2"/>
  <c r="F61" i="2"/>
  <c r="N60" i="2"/>
  <c r="F60" i="2"/>
  <c r="N57" i="2"/>
  <c r="N56" i="2"/>
  <c r="N55" i="2"/>
  <c r="F55" i="2"/>
  <c r="N52" i="2"/>
  <c r="N36" i="2"/>
  <c r="O32" i="2"/>
  <c r="N32" i="2"/>
  <c r="L32" i="2"/>
  <c r="M32" i="2" s="1"/>
  <c r="N29" i="2"/>
  <c r="O29" i="2"/>
  <c r="N26" i="2"/>
  <c r="L26" i="2"/>
  <c r="F26" i="2"/>
  <c r="O23" i="2"/>
  <c r="L23" i="2"/>
  <c r="M23" i="2" s="1"/>
  <c r="F23" i="2"/>
  <c r="J13" i="2"/>
  <c r="O13" i="2" s="1"/>
  <c r="J12" i="2"/>
  <c r="O12" i="2" s="1"/>
  <c r="J11" i="2"/>
  <c r="O11" i="2" s="1"/>
  <c r="O147" i="2" l="1"/>
  <c r="L29" i="2"/>
  <c r="M29" i="2" s="1"/>
  <c r="L147" i="2"/>
  <c r="M147" i="2" s="1"/>
  <c r="L146" i="2"/>
  <c r="M146" i="2" s="1"/>
  <c r="O146" i="2"/>
  <c r="M26" i="2"/>
  <c r="O26" i="2"/>
  <c r="K74" i="17" l="1"/>
  <c r="L74" i="17" s="1"/>
  <c r="K73" i="17"/>
  <c r="L73" i="17" s="1"/>
  <c r="K72" i="17"/>
  <c r="L72" i="17" s="1"/>
  <c r="K67" i="17"/>
  <c r="L67" i="17" s="1"/>
  <c r="G15" i="23"/>
  <c r="H15" i="23" s="1"/>
  <c r="D8" i="21"/>
  <c r="F34" i="21" s="1"/>
  <c r="E39" i="23"/>
  <c r="D39" i="23"/>
  <c r="C34" i="23"/>
  <c r="E28" i="23"/>
  <c r="D28" i="23"/>
  <c r="C23" i="23"/>
  <c r="D12" i="23"/>
  <c r="D17" i="23" s="1"/>
  <c r="C7" i="23"/>
  <c r="M74" i="17" l="1"/>
  <c r="M72" i="17"/>
  <c r="M73" i="17"/>
  <c r="M67" i="17"/>
  <c r="F13" i="21"/>
  <c r="F18" i="21"/>
  <c r="F20" i="21"/>
  <c r="F25" i="21"/>
  <c r="F27" i="21"/>
  <c r="F32" i="21"/>
  <c r="F46" i="21"/>
  <c r="F60" i="21"/>
  <c r="F74" i="21"/>
  <c r="F88" i="21"/>
  <c r="F102" i="21"/>
  <c r="F116" i="21"/>
  <c r="F130" i="21"/>
  <c r="F144" i="21"/>
  <c r="F158" i="21"/>
  <c r="F172" i="21"/>
  <c r="F185" i="21"/>
  <c r="F199" i="21"/>
  <c r="F213" i="21"/>
  <c r="F227" i="21"/>
  <c r="F241" i="21"/>
  <c r="F255" i="21"/>
  <c r="F265" i="21"/>
  <c r="F263" i="21"/>
  <c r="F257" i="21"/>
  <c r="F251" i="21"/>
  <c r="F249" i="21"/>
  <c r="F243" i="21"/>
  <c r="F237" i="21"/>
  <c r="F235" i="21"/>
  <c r="F229" i="21"/>
  <c r="F223" i="21"/>
  <c r="F221" i="21"/>
  <c r="F215" i="21"/>
  <c r="F209" i="21"/>
  <c r="F207" i="21"/>
  <c r="F201" i="21"/>
  <c r="F195" i="21"/>
  <c r="F193" i="21"/>
  <c r="F187" i="21"/>
  <c r="F181" i="21"/>
  <c r="F175" i="21"/>
  <c r="F173" i="21"/>
  <c r="F167" i="21"/>
  <c r="F161" i="21"/>
  <c r="F159" i="21"/>
  <c r="F153" i="21"/>
  <c r="F147" i="21"/>
  <c r="F145" i="21"/>
  <c r="F139" i="21"/>
  <c r="F133" i="21"/>
  <c r="F131" i="21"/>
  <c r="F125" i="21"/>
  <c r="F119" i="21"/>
  <c r="F117" i="21"/>
  <c r="F111" i="21"/>
  <c r="F105" i="21"/>
  <c r="F103" i="21"/>
  <c r="F97" i="21"/>
  <c r="F91" i="21"/>
  <c r="F89" i="21"/>
  <c r="F83" i="21"/>
  <c r="F77" i="21"/>
  <c r="F75" i="21"/>
  <c r="F69" i="21"/>
  <c r="F63" i="21"/>
  <c r="F61" i="21"/>
  <c r="F55" i="21"/>
  <c r="F49" i="21"/>
  <c r="F47" i="21"/>
  <c r="F41" i="21"/>
  <c r="F35" i="21"/>
  <c r="F33" i="21"/>
  <c r="F11" i="21"/>
  <c r="F14" i="21"/>
  <c r="F12" i="21"/>
  <c r="F21" i="21"/>
  <c r="F19" i="21"/>
  <c r="F28" i="21"/>
  <c r="F26" i="21"/>
  <c r="F39" i="21"/>
  <c r="F53" i="21"/>
  <c r="F67" i="21"/>
  <c r="F81" i="21"/>
  <c r="F95" i="21"/>
  <c r="F109" i="21"/>
  <c r="F123" i="21"/>
  <c r="F137" i="21"/>
  <c r="F151" i="21"/>
  <c r="F165" i="21"/>
  <c r="F179" i="21"/>
  <c r="F192" i="21"/>
  <c r="F206" i="21"/>
  <c r="F220" i="21"/>
  <c r="F234" i="21"/>
  <c r="F248" i="21"/>
  <c r="F262" i="21"/>
  <c r="F264" i="21"/>
  <c r="F258" i="21"/>
  <c r="F256" i="21"/>
  <c r="F250" i="21"/>
  <c r="F244" i="21"/>
  <c r="F242" i="21"/>
  <c r="F236" i="21"/>
  <c r="F230" i="21"/>
  <c r="F228" i="21"/>
  <c r="F222" i="21"/>
  <c r="F216" i="21"/>
  <c r="F214" i="21"/>
  <c r="F208" i="21"/>
  <c r="F202" i="21"/>
  <c r="F200" i="21"/>
  <c r="F194" i="21"/>
  <c r="F188" i="21"/>
  <c r="F186" i="21"/>
  <c r="F180" i="21"/>
  <c r="F174" i="21"/>
  <c r="F168" i="21"/>
  <c r="F166" i="21"/>
  <c r="F160" i="21"/>
  <c r="F154" i="21"/>
  <c r="F152" i="21"/>
  <c r="F146" i="21"/>
  <c r="F140" i="21"/>
  <c r="F138" i="21"/>
  <c r="F132" i="21"/>
  <c r="F126" i="21"/>
  <c r="F124" i="21"/>
  <c r="F118" i="21"/>
  <c r="F112" i="21"/>
  <c r="F110" i="21"/>
  <c r="F104" i="21"/>
  <c r="F98" i="21"/>
  <c r="F96" i="21"/>
  <c r="F90" i="21"/>
  <c r="F84" i="21"/>
  <c r="F82" i="21"/>
  <c r="F76" i="21"/>
  <c r="F70" i="21"/>
  <c r="F68" i="21"/>
  <c r="F62" i="21"/>
  <c r="F56" i="21"/>
  <c r="F54" i="21"/>
  <c r="F48" i="21"/>
  <c r="F42" i="21"/>
  <c r="F40" i="21"/>
  <c r="E12" i="23"/>
  <c r="E17" i="23" l="1"/>
  <c r="M11" i="17" l="1"/>
  <c r="K88" i="17"/>
  <c r="L88" i="17" s="1"/>
  <c r="K71" i="17"/>
  <c r="L71" i="17" s="1"/>
  <c r="K70" i="17"/>
  <c r="L70" i="17" s="1"/>
  <c r="K66" i="17"/>
  <c r="K65" i="17"/>
  <c r="K64" i="17"/>
  <c r="K63" i="17"/>
  <c r="L63" i="17" s="1"/>
  <c r="L66" i="17"/>
  <c r="L65" i="17"/>
  <c r="L64" i="17"/>
  <c r="O105" i="18"/>
  <c r="M143" i="19"/>
  <c r="N143" i="19" s="1"/>
  <c r="M176" i="15"/>
  <c r="N176" i="15" s="1"/>
  <c r="M168" i="15"/>
  <c r="N168" i="15" s="1"/>
  <c r="M160" i="15"/>
  <c r="N160" i="15" s="1"/>
  <c r="M153" i="15"/>
  <c r="N153" i="15" s="1"/>
  <c r="M142" i="15"/>
  <c r="N142" i="15" s="1"/>
  <c r="M130" i="15"/>
  <c r="N130" i="15" s="1"/>
  <c r="M121" i="15"/>
  <c r="N121" i="15" s="1"/>
  <c r="M115" i="15"/>
  <c r="N115" i="15" s="1"/>
  <c r="M109" i="15"/>
  <c r="N109" i="15" s="1"/>
  <c r="M100" i="15"/>
  <c r="N100" i="15" s="1"/>
  <c r="M94" i="15"/>
  <c r="N94" i="15" s="1"/>
  <c r="M88" i="15"/>
  <c r="N88" i="15" s="1"/>
  <c r="O152" i="12"/>
  <c r="M152" i="12"/>
  <c r="N152" i="12" s="1"/>
  <c r="O83" i="12"/>
  <c r="O82" i="12"/>
  <c r="O81" i="12"/>
  <c r="M83" i="12"/>
  <c r="N83" i="12" s="1"/>
  <c r="M82" i="12"/>
  <c r="N82" i="12" s="1"/>
  <c r="M81" i="12"/>
  <c r="N81" i="12" s="1"/>
  <c r="O148" i="12"/>
  <c r="O145" i="12"/>
  <c r="K24" i="11"/>
  <c r="L24" i="11" s="1"/>
  <c r="K23" i="11"/>
  <c r="L23" i="11" s="1"/>
  <c r="K21" i="11"/>
  <c r="L21" i="11" s="1"/>
  <c r="K19" i="11"/>
  <c r="L19" i="11" s="1"/>
  <c r="K17" i="11"/>
  <c r="L17" i="11" s="1"/>
  <c r="K14" i="11"/>
  <c r="L14" i="11" s="1"/>
  <c r="K13" i="11"/>
  <c r="L13" i="11" s="1"/>
  <c r="K12" i="11"/>
  <c r="L12" i="11" s="1"/>
  <c r="M8" i="7"/>
  <c r="I18" i="7"/>
  <c r="I17" i="7"/>
  <c r="I16" i="7"/>
  <c r="J209" i="7"/>
  <c r="J205" i="7"/>
  <c r="J191" i="7"/>
  <c r="J190" i="7"/>
  <c r="J156" i="7"/>
  <c r="J126" i="7"/>
  <c r="J96" i="7"/>
  <c r="J86" i="7"/>
  <c r="J85" i="7"/>
  <c r="J84" i="7"/>
  <c r="J83" i="7"/>
  <c r="J82" i="7"/>
  <c r="J81" i="7"/>
  <c r="J80" i="7"/>
  <c r="J79" i="7"/>
  <c r="J78" i="7"/>
  <c r="J77" i="7"/>
  <c r="J76" i="7"/>
  <c r="J75" i="7"/>
  <c r="J74" i="7"/>
  <c r="J73" i="7"/>
  <c r="J72" i="7"/>
  <c r="J71" i="7"/>
  <c r="J70" i="7"/>
  <c r="J69" i="7"/>
  <c r="J68" i="7"/>
  <c r="J67" i="7"/>
  <c r="J66" i="7"/>
  <c r="J65" i="7"/>
  <c r="J64" i="7"/>
  <c r="J63" i="7"/>
  <c r="J62" i="7"/>
  <c r="J61" i="7"/>
  <c r="J60" i="7"/>
  <c r="J59" i="7"/>
  <c r="J58" i="7"/>
  <c r="J57" i="7"/>
  <c r="J56" i="7"/>
  <c r="J55" i="7"/>
  <c r="J54" i="7"/>
  <c r="J53" i="7"/>
  <c r="J52" i="7"/>
  <c r="J51" i="7"/>
  <c r="J50" i="7"/>
  <c r="J49" i="7"/>
  <c r="J48" i="7"/>
  <c r="J47" i="7"/>
  <c r="J46" i="7"/>
  <c r="J45" i="7"/>
  <c r="J18" i="7"/>
  <c r="J17" i="7"/>
  <c r="J16" i="7"/>
  <c r="K75" i="8"/>
  <c r="L75" i="8" s="1"/>
  <c r="K56" i="8"/>
  <c r="L56" i="8" s="1"/>
  <c r="K53" i="8"/>
  <c r="L53" i="8" s="1"/>
  <c r="K51" i="8"/>
  <c r="K50" i="8"/>
  <c r="L50" i="8" s="1"/>
  <c r="K49" i="8"/>
  <c r="L49" i="8" s="1"/>
  <c r="L51" i="8"/>
  <c r="M12" i="4"/>
  <c r="M13" i="4"/>
  <c r="K20" i="4"/>
  <c r="O147" i="12" l="1"/>
  <c r="L20" i="4"/>
  <c r="M20" i="4" s="1"/>
  <c r="M16" i="12" l="1"/>
  <c r="M15" i="12"/>
  <c r="M14" i="12"/>
  <c r="O16" i="12"/>
  <c r="O15" i="12"/>
  <c r="O14" i="12"/>
  <c r="O12" i="21"/>
  <c r="O13" i="21"/>
  <c r="O14" i="21"/>
  <c r="O19" i="21"/>
  <c r="O20" i="21"/>
  <c r="O21" i="21"/>
  <c r="O26" i="21"/>
  <c r="O27" i="21"/>
  <c r="O28" i="21"/>
  <c r="O33" i="21"/>
  <c r="O34" i="21"/>
  <c r="O35" i="21"/>
  <c r="O40" i="21"/>
  <c r="O41" i="21"/>
  <c r="O42" i="21"/>
  <c r="O47" i="21"/>
  <c r="O48" i="21"/>
  <c r="O49" i="21"/>
  <c r="O54" i="21"/>
  <c r="O55" i="21"/>
  <c r="O56" i="21"/>
  <c r="O60" i="21" s="1"/>
  <c r="O67" i="21"/>
  <c r="O68" i="21" s="1"/>
  <c r="O82" i="21"/>
  <c r="O83" i="21"/>
  <c r="O84" i="21"/>
  <c r="O89" i="21"/>
  <c r="O90" i="21"/>
  <c r="O91" i="21"/>
  <c r="O95" i="21"/>
  <c r="O96" i="21" s="1"/>
  <c r="O103" i="21"/>
  <c r="O104" i="21"/>
  <c r="O105" i="21"/>
  <c r="O110" i="21"/>
  <c r="O111" i="21"/>
  <c r="O112" i="21"/>
  <c r="O117" i="21"/>
  <c r="O118" i="21"/>
  <c r="O119" i="21"/>
  <c r="O124" i="21"/>
  <c r="O125" i="21"/>
  <c r="O126" i="21"/>
  <c r="O130" i="21"/>
  <c r="O131" i="21" s="1"/>
  <c r="O132" i="21"/>
  <c r="O133" i="21"/>
  <c r="O138" i="21"/>
  <c r="O139" i="21"/>
  <c r="O140" i="21"/>
  <c r="O144" i="21"/>
  <c r="O146" i="21" s="1"/>
  <c r="O152" i="21"/>
  <c r="O153" i="21"/>
  <c r="O154" i="21"/>
  <c r="O165" i="21"/>
  <c r="O166" i="21" s="1"/>
  <c r="O167" i="21"/>
  <c r="O168" i="21"/>
  <c r="O173" i="21"/>
  <c r="O174" i="21"/>
  <c r="O175" i="21"/>
  <c r="O227" i="21" s="1"/>
  <c r="O179" i="21"/>
  <c r="O180" i="21" s="1"/>
  <c r="O181" i="21"/>
  <c r="O185" i="21"/>
  <c r="O186" i="21"/>
  <c r="O187" i="21"/>
  <c r="O188" i="21"/>
  <c r="O193" i="21"/>
  <c r="O194" i="21"/>
  <c r="O195" i="21"/>
  <c r="O206" i="21"/>
  <c r="O207" i="21" s="1"/>
  <c r="O208" i="21"/>
  <c r="O209" i="21"/>
  <c r="O221" i="21"/>
  <c r="O222" i="21"/>
  <c r="O223" i="21"/>
  <c r="O242" i="21"/>
  <c r="O243" i="21"/>
  <c r="O244" i="21"/>
  <c r="O256" i="21"/>
  <c r="O257" i="21"/>
  <c r="O258" i="21"/>
  <c r="O252" i="18"/>
  <c r="O249" i="18"/>
  <c r="O247" i="18"/>
  <c r="O246" i="18"/>
  <c r="O245" i="18"/>
  <c r="O244" i="18"/>
  <c r="O206" i="18"/>
  <c r="O203" i="18"/>
  <c r="O201" i="18"/>
  <c r="O200" i="18"/>
  <c r="O199" i="18"/>
  <c r="O198" i="18"/>
  <c r="O193" i="18"/>
  <c r="O192" i="18"/>
  <c r="O191" i="18"/>
  <c r="O190" i="18"/>
  <c r="O186" i="18"/>
  <c r="O185" i="18"/>
  <c r="O184" i="18"/>
  <c r="O183" i="18"/>
  <c r="O179" i="18"/>
  <c r="O178" i="18"/>
  <c r="O177" i="18"/>
  <c r="O176" i="18"/>
  <c r="O175" i="18"/>
  <c r="O171" i="18"/>
  <c r="O170" i="18"/>
  <c r="O169" i="18"/>
  <c r="O168" i="18"/>
  <c r="O167" i="18"/>
  <c r="O160" i="18"/>
  <c r="O158" i="18"/>
  <c r="O155" i="18"/>
  <c r="O151" i="18"/>
  <c r="O150" i="18"/>
  <c r="O149" i="18"/>
  <c r="O148" i="18"/>
  <c r="O143" i="18"/>
  <c r="O142" i="18"/>
  <c r="O141" i="18"/>
  <c r="O140" i="18"/>
  <c r="O136" i="18"/>
  <c r="O135" i="18"/>
  <c r="O134" i="18"/>
  <c r="O133" i="18"/>
  <c r="O129" i="18"/>
  <c r="O128" i="18"/>
  <c r="O127" i="18"/>
  <c r="O126" i="18"/>
  <c r="O125" i="18"/>
  <c r="O121" i="18"/>
  <c r="O120" i="18"/>
  <c r="O119" i="18"/>
  <c r="O118" i="18"/>
  <c r="O117" i="18"/>
  <c r="O110" i="18"/>
  <c r="O108" i="18"/>
  <c r="O103" i="18"/>
  <c r="O102" i="18"/>
  <c r="O101" i="18"/>
  <c r="O100" i="18"/>
  <c r="O96" i="18"/>
  <c r="O95" i="18"/>
  <c r="O94" i="18"/>
  <c r="O93" i="18"/>
  <c r="O89" i="18"/>
  <c r="O88" i="18"/>
  <c r="O87" i="18"/>
  <c r="O86" i="18"/>
  <c r="O85" i="18"/>
  <c r="O81" i="18"/>
  <c r="O80" i="18"/>
  <c r="O79" i="18"/>
  <c r="O78" i="18"/>
  <c r="O77" i="18"/>
  <c r="O69" i="18"/>
  <c r="O64" i="18"/>
  <c r="O58" i="18"/>
  <c r="O56" i="18"/>
  <c r="O54" i="18"/>
  <c r="O51" i="18"/>
  <c r="O50" i="18"/>
  <c r="O47" i="18"/>
  <c r="O46" i="18"/>
  <c r="O38" i="18"/>
  <c r="O37" i="18"/>
  <c r="O30" i="18"/>
  <c r="O29" i="18"/>
  <c r="O23" i="18"/>
  <c r="O22" i="18"/>
  <c r="O18" i="18"/>
  <c r="M38" i="15"/>
  <c r="M37" i="15"/>
  <c r="M36" i="15"/>
  <c r="M34" i="15"/>
  <c r="M33" i="15"/>
  <c r="O11" i="17"/>
  <c r="O105" i="17"/>
  <c r="O104" i="17"/>
  <c r="O103" i="17"/>
  <c r="O99" i="17"/>
  <c r="O98" i="17"/>
  <c r="O93" i="17"/>
  <c r="O92" i="17"/>
  <c r="O88" i="17"/>
  <c r="O56" i="17"/>
  <c r="O55" i="17"/>
  <c r="O45" i="17"/>
  <c r="O41" i="17"/>
  <c r="O39" i="17"/>
  <c r="O35" i="17"/>
  <c r="O34" i="17"/>
  <c r="O15" i="17"/>
  <c r="O31" i="17"/>
  <c r="O30" i="17"/>
  <c r="O29" i="17"/>
  <c r="O28" i="17"/>
  <c r="O27" i="17"/>
  <c r="O26" i="17"/>
  <c r="O25" i="17"/>
  <c r="O24" i="17"/>
  <c r="O23" i="17"/>
  <c r="O22" i="17"/>
  <c r="O21" i="17"/>
  <c r="O20" i="17"/>
  <c r="O19" i="17"/>
  <c r="O130" i="14"/>
  <c r="O127" i="14"/>
  <c r="O126" i="14"/>
  <c r="O125" i="14"/>
  <c r="O120" i="14"/>
  <c r="O119" i="14"/>
  <c r="O118" i="14"/>
  <c r="O117" i="14"/>
  <c r="O116" i="14"/>
  <c r="O115" i="14"/>
  <c r="O111" i="14"/>
  <c r="O110" i="14"/>
  <c r="O109" i="14"/>
  <c r="O108" i="14"/>
  <c r="O107" i="14"/>
  <c r="O106" i="14"/>
  <c r="O102" i="14"/>
  <c r="O101" i="14"/>
  <c r="O99" i="14"/>
  <c r="O98" i="14"/>
  <c r="O93" i="14"/>
  <c r="O92" i="14"/>
  <c r="O86" i="14"/>
  <c r="O85" i="14"/>
  <c r="O82" i="14"/>
  <c r="O81" i="14"/>
  <c r="O74" i="14"/>
  <c r="O73" i="14"/>
  <c r="O72" i="14"/>
  <c r="O71" i="14"/>
  <c r="O70" i="14"/>
  <c r="O66" i="14"/>
  <c r="O65" i="14"/>
  <c r="O64" i="14"/>
  <c r="O59" i="14"/>
  <c r="O55" i="14"/>
  <c r="O54" i="14"/>
  <c r="O49" i="14"/>
  <c r="O46" i="14"/>
  <c r="O37" i="14"/>
  <c r="O33" i="14"/>
  <c r="O29" i="14"/>
  <c r="O26" i="14"/>
  <c r="O25" i="14"/>
  <c r="O21" i="14"/>
  <c r="O20" i="14"/>
  <c r="O11" i="14"/>
  <c r="O143" i="19"/>
  <c r="O12" i="19"/>
  <c r="O11" i="19"/>
  <c r="O139" i="19"/>
  <c r="O137" i="19"/>
  <c r="O134" i="19"/>
  <c r="O132" i="19"/>
  <c r="O129" i="19"/>
  <c r="O128" i="19"/>
  <c r="O127" i="19"/>
  <c r="O126" i="19"/>
  <c r="O123" i="19"/>
  <c r="O122" i="19"/>
  <c r="O121" i="19"/>
  <c r="O119" i="19"/>
  <c r="O117" i="19"/>
  <c r="O113" i="19"/>
  <c r="O104" i="19"/>
  <c r="O102" i="19"/>
  <c r="O101" i="19"/>
  <c r="O100" i="19"/>
  <c r="O97" i="19"/>
  <c r="O96" i="19"/>
  <c r="O95" i="19"/>
  <c r="O93" i="19"/>
  <c r="O91" i="19"/>
  <c r="O87" i="19"/>
  <c r="O76" i="19"/>
  <c r="O74" i="19"/>
  <c r="O71" i="19"/>
  <c r="O69" i="19"/>
  <c r="O64" i="19"/>
  <c r="O60" i="19"/>
  <c r="O58" i="19"/>
  <c r="O52" i="19"/>
  <c r="O50" i="19"/>
  <c r="O47" i="19"/>
  <c r="O45" i="19"/>
  <c r="O40" i="19"/>
  <c r="O34" i="19"/>
  <c r="O32" i="19"/>
  <c r="O25" i="19"/>
  <c r="O24" i="19"/>
  <c r="O23" i="19"/>
  <c r="O21" i="19"/>
  <c r="O20" i="19"/>
  <c r="O144" i="15"/>
  <c r="O176" i="15"/>
  <c r="O168" i="15"/>
  <c r="O160" i="15"/>
  <c r="O153" i="15"/>
  <c r="O142" i="15"/>
  <c r="O130" i="15"/>
  <c r="O121" i="15"/>
  <c r="O115" i="15"/>
  <c r="O109" i="15"/>
  <c r="O100" i="15"/>
  <c r="O94" i="15"/>
  <c r="O88" i="15"/>
  <c r="O38" i="15"/>
  <c r="O37" i="15"/>
  <c r="O36" i="15"/>
  <c r="O34" i="15"/>
  <c r="O33" i="15"/>
  <c r="O228" i="21" l="1"/>
  <c r="O230" i="21"/>
  <c r="O229" i="21"/>
  <c r="O145" i="21"/>
  <c r="O97" i="21"/>
  <c r="O147" i="21"/>
  <c r="O213" i="21" s="1"/>
  <c r="O69" i="21"/>
  <c r="O62" i="21"/>
  <c r="O61" i="21"/>
  <c r="O63" i="21"/>
  <c r="O98" i="21"/>
  <c r="O158" i="21" s="1"/>
  <c r="O70" i="21"/>
  <c r="M88" i="17"/>
  <c r="M71" i="17"/>
  <c r="M70" i="17"/>
  <c r="M64" i="17"/>
  <c r="M66" i="17"/>
  <c r="M63" i="17"/>
  <c r="M65" i="17"/>
  <c r="O215" i="21" l="1"/>
  <c r="O214" i="21"/>
  <c r="O216" i="21"/>
  <c r="O234" i="21" s="1"/>
  <c r="O74" i="21"/>
  <c r="O76" i="21"/>
  <c r="O75" i="21"/>
  <c r="O77" i="21"/>
  <c r="O262" i="21" s="1"/>
  <c r="O160" i="21"/>
  <c r="O159" i="21"/>
  <c r="O161" i="21"/>
  <c r="O199" i="21" s="1"/>
  <c r="O235" i="21" l="1"/>
  <c r="O236" i="21"/>
  <c r="O237" i="21"/>
  <c r="O200" i="21"/>
  <c r="O202" i="21"/>
  <c r="O248" i="21" s="1"/>
  <c r="O201" i="21"/>
  <c r="O264" i="21"/>
  <c r="O263" i="21"/>
  <c r="O265" i="21"/>
  <c r="O249" i="21" l="1"/>
  <c r="O251" i="21"/>
  <c r="O250" i="21"/>
  <c r="O179" i="15" l="1"/>
  <c r="O178" i="15"/>
  <c r="O177" i="15"/>
  <c r="O171" i="15"/>
  <c r="O170" i="15"/>
  <c r="O169" i="15"/>
  <c r="O163" i="15"/>
  <c r="O162" i="15"/>
  <c r="O161" i="15"/>
  <c r="O156" i="15"/>
  <c r="O155" i="15"/>
  <c r="O154" i="15"/>
  <c r="O143" i="15"/>
  <c r="O131" i="15"/>
  <c r="O122" i="15"/>
  <c r="O116" i="15"/>
  <c r="O110" i="15"/>
  <c r="O101" i="15"/>
  <c r="O95" i="15"/>
  <c r="O89" i="15"/>
  <c r="O78" i="15"/>
  <c r="O76" i="15"/>
  <c r="O74" i="15"/>
  <c r="O72" i="15"/>
  <c r="O70" i="15"/>
  <c r="O68" i="15"/>
  <c r="O66" i="15"/>
  <c r="O61" i="15"/>
  <c r="O59" i="15"/>
  <c r="O57" i="15"/>
  <c r="O55" i="15"/>
  <c r="O53" i="15"/>
  <c r="O51" i="15"/>
  <c r="O49" i="15"/>
  <c r="O47" i="15"/>
  <c r="O45" i="15"/>
  <c r="O22" i="15"/>
  <c r="O42" i="16"/>
  <c r="O41" i="16"/>
  <c r="O18" i="17"/>
  <c r="O38" i="16"/>
  <c r="O35" i="16"/>
  <c r="O34" i="16"/>
  <c r="O28" i="16"/>
  <c r="O24" i="16"/>
  <c r="O23" i="16"/>
  <c r="O18" i="16"/>
  <c r="O17" i="16"/>
  <c r="O48" i="13"/>
  <c r="O47" i="13"/>
  <c r="O46" i="13"/>
  <c r="O45" i="13"/>
  <c r="O44" i="13"/>
  <c r="O43" i="13"/>
  <c r="O41" i="13"/>
  <c r="O22" i="13"/>
  <c r="O21" i="13"/>
  <c r="O20" i="13"/>
  <c r="O19" i="13"/>
  <c r="O159" i="12" l="1"/>
  <c r="O156" i="12"/>
  <c r="O155" i="12"/>
  <c r="O134" i="12"/>
  <c r="O130" i="12"/>
  <c r="O128" i="12"/>
  <c r="O126" i="12"/>
  <c r="O124" i="12"/>
  <c r="O40" i="12"/>
  <c r="O28" i="12"/>
  <c r="O114" i="12"/>
  <c r="O112" i="12"/>
  <c r="O106" i="12"/>
  <c r="O104" i="12"/>
  <c r="O102" i="12"/>
  <c r="O100" i="12"/>
  <c r="O98" i="12"/>
  <c r="O96" i="12"/>
  <c r="O94" i="12"/>
  <c r="O92" i="12"/>
  <c r="O90" i="12"/>
  <c r="O88" i="12"/>
  <c r="O86" i="12"/>
  <c r="O66" i="12"/>
  <c r="O60" i="12"/>
  <c r="O58" i="12"/>
  <c r="O56" i="12"/>
  <c r="O54" i="12"/>
  <c r="O52" i="12"/>
  <c r="O50" i="12"/>
  <c r="O42" i="12"/>
  <c r="O38" i="12"/>
  <c r="O36" i="12"/>
  <c r="O34" i="12"/>
  <c r="O32" i="12"/>
  <c r="O30" i="12"/>
  <c r="O26" i="12"/>
  <c r="O24" i="12"/>
  <c r="O22" i="12"/>
  <c r="O76" i="11"/>
  <c r="O69" i="11"/>
  <c r="O68" i="11"/>
  <c r="O67" i="11"/>
  <c r="O64" i="11"/>
  <c r="O60" i="11"/>
  <c r="O59" i="11"/>
  <c r="O58" i="11"/>
  <c r="O54" i="11"/>
  <c r="O53" i="11"/>
  <c r="O52" i="11"/>
  <c r="O50" i="11"/>
  <c r="O49" i="11"/>
  <c r="O43" i="11"/>
  <c r="O38" i="11"/>
  <c r="O32" i="11"/>
  <c r="O31" i="11"/>
  <c r="O29" i="11"/>
  <c r="O24" i="11"/>
  <c r="O23" i="11"/>
  <c r="O14" i="11"/>
  <c r="O63" i="10"/>
  <c r="O60" i="10"/>
  <c r="O57" i="10"/>
  <c r="O54" i="10"/>
  <c r="O50" i="10"/>
  <c r="O49" i="10"/>
  <c r="O44" i="10"/>
  <c r="O43" i="10"/>
  <c r="O41" i="10"/>
  <c r="O40" i="10"/>
  <c r="O30" i="10"/>
  <c r="O29" i="10"/>
  <c r="O27" i="10"/>
  <c r="O22" i="10"/>
  <c r="O21" i="10"/>
  <c r="O17" i="10"/>
  <c r="O16" i="10"/>
  <c r="O15" i="10"/>
  <c r="O14" i="10"/>
  <c r="O142" i="9"/>
  <c r="O141" i="9"/>
  <c r="O138" i="9"/>
  <c r="O137" i="9"/>
  <c r="O136" i="9"/>
  <c r="O135" i="9"/>
  <c r="O131" i="9"/>
  <c r="O130" i="9"/>
  <c r="O129" i="9"/>
  <c r="O128" i="9"/>
  <c r="O127" i="9"/>
  <c r="O123" i="9"/>
  <c r="O122" i="9"/>
  <c r="O121" i="9"/>
  <c r="O120" i="9"/>
  <c r="O119" i="9"/>
  <c r="O118" i="9"/>
  <c r="O117" i="9"/>
  <c r="O111" i="9"/>
  <c r="O110" i="9"/>
  <c r="O106" i="9"/>
  <c r="O105" i="9"/>
  <c r="O104" i="9"/>
  <c r="O103" i="9"/>
  <c r="O102" i="9"/>
  <c r="O101" i="9"/>
  <c r="O96" i="9"/>
  <c r="O95" i="9"/>
  <c r="O93" i="9"/>
  <c r="O92" i="9"/>
  <c r="O90" i="9"/>
  <c r="O89" i="9"/>
  <c r="O88" i="9"/>
  <c r="O87" i="9"/>
  <c r="O86" i="9"/>
  <c r="O82" i="9"/>
  <c r="O80" i="9"/>
  <c r="O78" i="9"/>
  <c r="O76" i="9"/>
  <c r="O74" i="9"/>
  <c r="O69" i="9"/>
  <c r="O68" i="9"/>
  <c r="O67" i="9"/>
  <c r="O64" i="9"/>
  <c r="O63" i="9"/>
  <c r="O56" i="9"/>
  <c r="O55" i="9"/>
  <c r="O52" i="9"/>
  <c r="O51" i="9"/>
  <c r="O46" i="9"/>
  <c r="O45" i="9"/>
  <c r="O40" i="9"/>
  <c r="O39" i="9"/>
  <c r="O38" i="9"/>
  <c r="O37" i="9"/>
  <c r="O30" i="9"/>
  <c r="O29" i="9"/>
  <c r="O28" i="9"/>
  <c r="O27" i="9"/>
  <c r="O24" i="9"/>
  <c r="O23" i="9"/>
  <c r="O22" i="9"/>
  <c r="O21" i="9"/>
  <c r="O18" i="9"/>
  <c r="O17" i="9"/>
  <c r="O16" i="9"/>
  <c r="M23" i="11" l="1"/>
  <c r="M24" i="11"/>
  <c r="M21" i="11"/>
  <c r="M19" i="11"/>
  <c r="M17" i="11"/>
  <c r="M13" i="11"/>
  <c r="M14" i="11"/>
  <c r="O97" i="8" l="1"/>
  <c r="O93" i="8"/>
  <c r="O90" i="8"/>
  <c r="O88" i="8"/>
  <c r="O86" i="8"/>
  <c r="O75" i="8"/>
  <c r="O56" i="8"/>
  <c r="O53" i="8"/>
  <c r="O51" i="8"/>
  <c r="O50" i="8"/>
  <c r="O49" i="8"/>
  <c r="O42" i="8"/>
  <c r="O41" i="8"/>
  <c r="O37" i="8"/>
  <c r="O34" i="8"/>
  <c r="O29" i="8"/>
  <c r="O28" i="8"/>
  <c r="O26" i="8"/>
  <c r="O23" i="8"/>
  <c r="O18" i="8"/>
  <c r="O17" i="8"/>
  <c r="O155" i="6"/>
  <c r="O153" i="6"/>
  <c r="O152" i="6"/>
  <c r="O148" i="6"/>
  <c r="O147" i="6"/>
  <c r="O145" i="6"/>
  <c r="O144" i="6"/>
  <c r="O139" i="6"/>
  <c r="O138" i="6"/>
  <c r="O134" i="6"/>
  <c r="O133" i="6"/>
  <c r="O128" i="6"/>
  <c r="O127" i="6"/>
  <c r="O123" i="6"/>
  <c r="O120" i="6"/>
  <c r="O114" i="6"/>
  <c r="O110" i="6"/>
  <c r="O109" i="6"/>
  <c r="O105" i="6"/>
  <c r="O104" i="6"/>
  <c r="O100" i="6"/>
  <c r="O99" i="6"/>
  <c r="O95" i="6"/>
  <c r="O94" i="6"/>
  <c r="O81" i="6"/>
  <c r="O79" i="6"/>
  <c r="O75" i="6"/>
  <c r="O74" i="6"/>
  <c r="O70" i="6"/>
  <c r="O67" i="6"/>
  <c r="O61" i="6"/>
  <c r="O57" i="6"/>
  <c r="O56" i="6"/>
  <c r="O52" i="6"/>
  <c r="O51" i="6"/>
  <c r="O48" i="6"/>
  <c r="O46" i="6"/>
  <c r="O45" i="6"/>
  <c r="O38" i="6"/>
  <c r="O16" i="5"/>
  <c r="O13" i="4"/>
  <c r="O12" i="4"/>
  <c r="O11" i="4"/>
  <c r="K129" i="4"/>
  <c r="K128" i="4"/>
  <c r="K127" i="4"/>
  <c r="K126" i="4"/>
  <c r="K125" i="4"/>
  <c r="K124" i="4"/>
  <c r="K123" i="4"/>
  <c r="K122" i="4"/>
  <c r="K121" i="4"/>
  <c r="K114" i="4"/>
  <c r="K113" i="4"/>
  <c r="K112" i="4"/>
  <c r="K111" i="4"/>
  <c r="K110" i="4"/>
  <c r="K109" i="4"/>
  <c r="K108" i="4"/>
  <c r="K107" i="4"/>
  <c r="K106" i="4"/>
  <c r="K86" i="4"/>
  <c r="K84" i="4"/>
  <c r="K83" i="4"/>
  <c r="K77" i="4"/>
  <c r="K75" i="4"/>
  <c r="K71" i="4"/>
  <c r="K69" i="4"/>
  <c r="K66" i="4"/>
  <c r="K64" i="4"/>
  <c r="K35" i="4"/>
  <c r="L35" i="4" s="1"/>
  <c r="K34" i="4"/>
  <c r="L34" i="4" s="1"/>
  <c r="K33" i="4"/>
  <c r="L33" i="4" s="1"/>
  <c r="K32" i="4"/>
  <c r="K31" i="4"/>
  <c r="L31" i="4" s="1"/>
  <c r="K30" i="4"/>
  <c r="K29" i="4"/>
  <c r="L29" i="4" s="1"/>
  <c r="K28" i="4"/>
  <c r="O77" i="4" l="1"/>
  <c r="L77" i="4"/>
  <c r="O86" i="4"/>
  <c r="L86" i="4"/>
  <c r="M86" i="4" s="1"/>
  <c r="N86" i="4" s="1"/>
  <c r="O109" i="4"/>
  <c r="L109" i="4"/>
  <c r="O113" i="4"/>
  <c r="L113" i="4"/>
  <c r="M113" i="4" s="1"/>
  <c r="N113" i="4" s="1"/>
  <c r="O123" i="4"/>
  <c r="L123" i="4"/>
  <c r="O127" i="4"/>
  <c r="L127" i="4"/>
  <c r="O66" i="4"/>
  <c r="L66" i="4"/>
  <c r="O71" i="4"/>
  <c r="L71" i="4"/>
  <c r="M71" i="4" s="1"/>
  <c r="N71" i="4" s="1"/>
  <c r="O83" i="4"/>
  <c r="L83" i="4"/>
  <c r="O107" i="4"/>
  <c r="L107" i="4"/>
  <c r="M107" i="4" s="1"/>
  <c r="N107" i="4" s="1"/>
  <c r="O111" i="4"/>
  <c r="L111" i="4"/>
  <c r="O121" i="4"/>
  <c r="L121" i="4"/>
  <c r="M121" i="4" s="1"/>
  <c r="N121" i="4" s="1"/>
  <c r="O125" i="4"/>
  <c r="L125" i="4"/>
  <c r="O129" i="4"/>
  <c r="L129" i="4"/>
  <c r="M129" i="4" s="1"/>
  <c r="N129" i="4" s="1"/>
  <c r="O28" i="4"/>
  <c r="L28" i="4"/>
  <c r="O30" i="4"/>
  <c r="L30" i="4"/>
  <c r="O32" i="4"/>
  <c r="L32" i="4"/>
  <c r="O64" i="4"/>
  <c r="L64" i="4"/>
  <c r="O69" i="4"/>
  <c r="L69" i="4"/>
  <c r="O75" i="4"/>
  <c r="L75" i="4"/>
  <c r="O82" i="4"/>
  <c r="L82" i="4"/>
  <c r="O84" i="4"/>
  <c r="L84" i="4"/>
  <c r="M84" i="4" s="1"/>
  <c r="N84" i="4" s="1"/>
  <c r="O106" i="4"/>
  <c r="L106" i="4"/>
  <c r="O108" i="4"/>
  <c r="L108" i="4"/>
  <c r="M108" i="4" s="1"/>
  <c r="N108" i="4" s="1"/>
  <c r="O110" i="4"/>
  <c r="L110" i="4"/>
  <c r="O112" i="4"/>
  <c r="L112" i="4"/>
  <c r="M112" i="4" s="1"/>
  <c r="N112" i="4" s="1"/>
  <c r="O114" i="4"/>
  <c r="L114" i="4"/>
  <c r="O122" i="4"/>
  <c r="L122" i="4"/>
  <c r="M122" i="4" s="1"/>
  <c r="N122" i="4" s="1"/>
  <c r="O124" i="4"/>
  <c r="L124" i="4"/>
  <c r="O126" i="4"/>
  <c r="L126" i="4"/>
  <c r="O128" i="4"/>
  <c r="L128" i="4"/>
  <c r="M75" i="8"/>
  <c r="M56" i="8"/>
  <c r="M50" i="8"/>
  <c r="M53" i="8"/>
  <c r="M49" i="8"/>
  <c r="M51" i="8"/>
  <c r="M123" i="4"/>
  <c r="N123" i="4" s="1"/>
  <c r="M125" i="4"/>
  <c r="N125" i="4" s="1"/>
  <c r="M127" i="4"/>
  <c r="N127" i="4" s="1"/>
  <c r="M124" i="4"/>
  <c r="N124" i="4" s="1"/>
  <c r="M126" i="4"/>
  <c r="N126" i="4" s="1"/>
  <c r="M128" i="4"/>
  <c r="N128" i="4" s="1"/>
  <c r="M106" i="4"/>
  <c r="N106" i="4" s="1"/>
  <c r="M110" i="4"/>
  <c r="N110" i="4" s="1"/>
  <c r="M114" i="4"/>
  <c r="N114" i="4" s="1"/>
  <c r="M109" i="4"/>
  <c r="N109" i="4" s="1"/>
  <c r="M111" i="4"/>
  <c r="N111" i="4" s="1"/>
  <c r="M83" i="4"/>
  <c r="N83" i="4" s="1"/>
  <c r="M82" i="4"/>
  <c r="N82" i="4" s="1"/>
  <c r="M77" i="4"/>
  <c r="N77" i="4" s="1"/>
  <c r="M75" i="4"/>
  <c r="N75" i="4" s="1"/>
  <c r="M69" i="4"/>
  <c r="N69" i="4" s="1"/>
  <c r="M66" i="4"/>
  <c r="N66" i="4" s="1"/>
  <c r="M64" i="4"/>
  <c r="N64" i="4" s="1"/>
  <c r="O29" i="4"/>
  <c r="O31" i="4"/>
  <c r="O33" i="4"/>
  <c r="O35" i="4"/>
  <c r="O34" i="4"/>
  <c r="J18" i="4" l="1"/>
  <c r="K27" i="4"/>
  <c r="L27" i="4" s="1"/>
  <c r="K60" i="4" l="1"/>
  <c r="L60" i="4" s="1"/>
  <c r="K58" i="4"/>
  <c r="L58" i="4" s="1"/>
  <c r="K56" i="4"/>
  <c r="L56" i="4" s="1"/>
  <c r="K54" i="4"/>
  <c r="L54" i="4" s="1"/>
  <c r="K61" i="4"/>
  <c r="L61" i="4" s="1"/>
  <c r="K59" i="4"/>
  <c r="L59" i="4" s="1"/>
  <c r="K57" i="4"/>
  <c r="L57" i="4" s="1"/>
  <c r="K55" i="4"/>
  <c r="L55" i="4" s="1"/>
  <c r="K53" i="4"/>
  <c r="L53" i="4" s="1"/>
  <c r="O27" i="4"/>
  <c r="O61" i="4" l="1"/>
  <c r="M61" i="4"/>
  <c r="O60" i="4"/>
  <c r="M60" i="4"/>
  <c r="O59" i="4"/>
  <c r="M59" i="4"/>
  <c r="O58" i="4"/>
  <c r="M58" i="4"/>
  <c r="O57" i="4"/>
  <c r="M57" i="4"/>
  <c r="O56" i="4"/>
  <c r="M56" i="4"/>
  <c r="N56" i="4" s="1"/>
  <c r="O55" i="4"/>
  <c r="M55" i="4"/>
  <c r="O54" i="4"/>
  <c r="M54" i="4"/>
  <c r="O53" i="4"/>
  <c r="M53" i="4"/>
  <c r="F17" i="8" l="1"/>
  <c r="F252" i="18" l="1"/>
  <c r="F249" i="18"/>
  <c r="F243" i="18"/>
  <c r="F235" i="18"/>
  <c r="F228" i="18"/>
  <c r="F220" i="18"/>
  <c r="F212" i="18"/>
  <c r="F206" i="18"/>
  <c r="F203" i="18"/>
  <c r="F197" i="18"/>
  <c r="F189" i="18"/>
  <c r="F182" i="18"/>
  <c r="F174" i="18"/>
  <c r="F166" i="18"/>
  <c r="F147" i="18" l="1"/>
  <c r="F158" i="18"/>
  <c r="F155" i="18"/>
  <c r="F139" i="18"/>
  <c r="F132" i="18"/>
  <c r="F124" i="18"/>
  <c r="F116" i="18"/>
  <c r="F105" i="18"/>
  <c r="F99" i="18"/>
  <c r="F92" i="18"/>
  <c r="F84" i="18"/>
  <c r="F159" i="5" l="1"/>
  <c r="F158" i="5"/>
  <c r="F157" i="5"/>
  <c r="F154" i="5"/>
  <c r="F150" i="5"/>
  <c r="F149" i="5"/>
  <c r="S262" i="21" l="1"/>
  <c r="S255" i="21"/>
  <c r="S248" i="21"/>
  <c r="S241" i="21"/>
  <c r="S234" i="21"/>
  <c r="S227" i="21"/>
  <c r="S220" i="21"/>
  <c r="S213" i="21"/>
  <c r="S206" i="21"/>
  <c r="S199" i="21"/>
  <c r="S192" i="21"/>
  <c r="S185" i="21"/>
  <c r="S179" i="21"/>
  <c r="S172" i="21"/>
  <c r="S165" i="21"/>
  <c r="S158" i="21"/>
  <c r="S151" i="21"/>
  <c r="S144" i="21"/>
  <c r="S137" i="21"/>
  <c r="F24" i="23" s="1"/>
  <c r="G24" i="23" s="1"/>
  <c r="H24" i="23" s="1"/>
  <c r="S130" i="21"/>
  <c r="S123" i="21"/>
  <c r="S116" i="21"/>
  <c r="S109" i="21"/>
  <c r="S102" i="21"/>
  <c r="F35" i="23" s="1"/>
  <c r="G35" i="23" s="1"/>
  <c r="H35" i="23" s="1"/>
  <c r="S95" i="21"/>
  <c r="S88" i="21"/>
  <c r="S81" i="21"/>
  <c r="S74" i="21"/>
  <c r="S67" i="21"/>
  <c r="S60" i="21"/>
  <c r="S53" i="21"/>
  <c r="S46" i="21"/>
  <c r="S39" i="21"/>
  <c r="F8" i="23" s="1"/>
  <c r="G8" i="23" s="1"/>
  <c r="H8" i="23" s="1"/>
  <c r="S18" i="21"/>
  <c r="S11" i="21"/>
  <c r="E8" i="21"/>
  <c r="J87" i="7" l="1"/>
  <c r="J12" i="7"/>
  <c r="I10" i="7"/>
  <c r="J10" i="7" l="1"/>
  <c r="F8" i="21"/>
  <c r="M17" i="7"/>
  <c r="M34" i="4" l="1"/>
  <c r="M30" i="4"/>
  <c r="M28" i="4"/>
  <c r="L18" i="4"/>
  <c r="M29" i="4" l="1"/>
  <c r="N29" i="4" s="1"/>
  <c r="M31" i="4"/>
  <c r="N31" i="4" s="1"/>
  <c r="N53" i="4"/>
  <c r="N54" i="4"/>
  <c r="N55" i="4"/>
  <c r="N57" i="4"/>
  <c r="N59" i="4"/>
  <c r="N61" i="4"/>
  <c r="N58" i="4"/>
  <c r="N60" i="4"/>
  <c r="N28" i="4"/>
  <c r="N30" i="4"/>
  <c r="N34" i="4"/>
  <c r="M18" i="4"/>
  <c r="N18" i="4" s="1"/>
  <c r="M33" i="4" l="1"/>
  <c r="N33" i="4" s="1"/>
  <c r="M27" i="4"/>
  <c r="N27" i="4" s="1"/>
  <c r="M35" i="4"/>
  <c r="N35" i="4" s="1"/>
  <c r="F59" i="11"/>
  <c r="F58" i="11"/>
  <c r="S154" i="21" l="1"/>
  <c r="S153" i="21"/>
  <c r="S152" i="21"/>
  <c r="S161" i="21"/>
  <c r="S160" i="21"/>
  <c r="S159" i="21"/>
  <c r="S168" i="21"/>
  <c r="S167" i="21"/>
  <c r="S166" i="21"/>
  <c r="S175" i="21"/>
  <c r="S174" i="21"/>
  <c r="S173" i="21"/>
  <c r="S181" i="21"/>
  <c r="S180" i="21"/>
  <c r="S202" i="21"/>
  <c r="S201" i="21"/>
  <c r="S200" i="21"/>
  <c r="S195" i="21"/>
  <c r="S194" i="21"/>
  <c r="S193" i="21"/>
  <c r="S188" i="21"/>
  <c r="S187" i="21"/>
  <c r="S186" i="21"/>
  <c r="S209" i="21"/>
  <c r="S208" i="21"/>
  <c r="S207" i="21"/>
  <c r="S216" i="21"/>
  <c r="S215" i="21"/>
  <c r="S214" i="21"/>
  <c r="S223" i="21"/>
  <c r="S222" i="21"/>
  <c r="S221" i="21"/>
  <c r="S230" i="21"/>
  <c r="S229" i="21"/>
  <c r="S228" i="21"/>
  <c r="S237" i="21"/>
  <c r="S236" i="21"/>
  <c r="S235" i="21"/>
  <c r="S244" i="21"/>
  <c r="S243" i="21"/>
  <c r="S242" i="21"/>
  <c r="S251" i="21"/>
  <c r="S250" i="21"/>
  <c r="S249" i="21"/>
  <c r="S258" i="21"/>
  <c r="S257" i="21"/>
  <c r="S256" i="21"/>
  <c r="S265" i="21"/>
  <c r="S264" i="21"/>
  <c r="S263" i="21"/>
  <c r="S84" i="21"/>
  <c r="S83" i="21"/>
  <c r="S82" i="21"/>
  <c r="S91" i="21"/>
  <c r="S90" i="21"/>
  <c r="S89" i="21"/>
  <c r="S98" i="21"/>
  <c r="S97" i="21"/>
  <c r="S96" i="21"/>
  <c r="S105" i="21"/>
  <c r="S104" i="21"/>
  <c r="S103" i="21"/>
  <c r="S112" i="21"/>
  <c r="S111" i="21"/>
  <c r="S110" i="21"/>
  <c r="S119" i="21"/>
  <c r="S118" i="21"/>
  <c r="S117" i="21"/>
  <c r="S126" i="21"/>
  <c r="S125" i="21"/>
  <c r="S124" i="21"/>
  <c r="S133" i="21"/>
  <c r="S132" i="21"/>
  <c r="S131" i="21"/>
  <c r="S140" i="21"/>
  <c r="S139" i="21"/>
  <c r="S138" i="21"/>
  <c r="S147" i="21"/>
  <c r="S146" i="21"/>
  <c r="S145" i="21"/>
  <c r="S77" i="21"/>
  <c r="S76" i="21"/>
  <c r="S75" i="21"/>
  <c r="S70" i="21"/>
  <c r="S69" i="21"/>
  <c r="S68" i="21"/>
  <c r="S63" i="21"/>
  <c r="S62" i="21"/>
  <c r="S61" i="21"/>
  <c r="S56" i="21"/>
  <c r="S55" i="21"/>
  <c r="S54" i="21"/>
  <c r="S49" i="21"/>
  <c r="S48" i="21"/>
  <c r="S47" i="21"/>
  <c r="S42" i="21"/>
  <c r="S41" i="21"/>
  <c r="S40" i="21"/>
  <c r="S21" i="21"/>
  <c r="S20" i="21"/>
  <c r="S19" i="21"/>
  <c r="S14" i="21"/>
  <c r="S13" i="21"/>
  <c r="S12" i="21"/>
  <c r="L265" i="21"/>
  <c r="L230" i="21"/>
  <c r="L223" i="21"/>
  <c r="L216" i="21"/>
  <c r="L209" i="21"/>
  <c r="L202" i="21"/>
  <c r="L195" i="21"/>
  <c r="L188" i="21"/>
  <c r="L181" i="21"/>
  <c r="L174" i="21"/>
  <c r="L167" i="21"/>
  <c r="L160" i="21"/>
  <c r="L153" i="21"/>
  <c r="L151" i="21"/>
  <c r="L146" i="21"/>
  <c r="L144" i="21"/>
  <c r="L139" i="21"/>
  <c r="L137" i="21"/>
  <c r="L132" i="21"/>
  <c r="L130" i="21"/>
  <c r="L125" i="21"/>
  <c r="L123" i="21"/>
  <c r="L118" i="21"/>
  <c r="L116" i="21"/>
  <c r="L111" i="21"/>
  <c r="L109" i="21"/>
  <c r="L104" i="21"/>
  <c r="L102" i="21"/>
  <c r="L97" i="21"/>
  <c r="L95" i="21"/>
  <c r="L90" i="21"/>
  <c r="L88" i="21"/>
  <c r="L83" i="21"/>
  <c r="L81" i="21"/>
  <c r="L76" i="21"/>
  <c r="L74" i="21"/>
  <c r="L69" i="21"/>
  <c r="L67" i="21"/>
  <c r="L62" i="21"/>
  <c r="L60" i="21"/>
  <c r="L55" i="21"/>
  <c r="L53" i="21"/>
  <c r="L48" i="21"/>
  <c r="L46" i="21"/>
  <c r="L41" i="21"/>
  <c r="L39" i="21"/>
  <c r="L34" i="21"/>
  <c r="L32" i="21"/>
  <c r="L27" i="21"/>
  <c r="L25" i="21"/>
  <c r="L20" i="21"/>
  <c r="L18" i="21"/>
  <c r="L13" i="21"/>
  <c r="L11" i="21"/>
  <c r="I264" i="21"/>
  <c r="L12" i="21" l="1"/>
  <c r="L14" i="21"/>
  <c r="L19" i="21"/>
  <c r="L21" i="21"/>
  <c r="L26" i="21"/>
  <c r="L28" i="21"/>
  <c r="L33" i="21"/>
  <c r="L35" i="21"/>
  <c r="L40" i="21"/>
  <c r="L42" i="21"/>
  <c r="L47" i="21"/>
  <c r="L49" i="21"/>
  <c r="L54" i="21"/>
  <c r="L56" i="21"/>
  <c r="L61" i="21"/>
  <c r="L63" i="21"/>
  <c r="L68" i="21"/>
  <c r="L70" i="21"/>
  <c r="L75" i="21"/>
  <c r="L77" i="21"/>
  <c r="L82" i="21"/>
  <c r="L84" i="21"/>
  <c r="L89" i="21"/>
  <c r="L91" i="21"/>
  <c r="L96" i="21"/>
  <c r="L98" i="21"/>
  <c r="L103" i="21"/>
  <c r="L105" i="21"/>
  <c r="L110" i="21"/>
  <c r="L112" i="21"/>
  <c r="L117" i="21"/>
  <c r="L119" i="21"/>
  <c r="L124" i="21"/>
  <c r="L126" i="21"/>
  <c r="L131" i="21"/>
  <c r="L133" i="21"/>
  <c r="L138" i="21"/>
  <c r="L140" i="21"/>
  <c r="L145" i="21"/>
  <c r="L147" i="21"/>
  <c r="L152" i="21"/>
  <c r="L158" i="21"/>
  <c r="L165" i="21"/>
  <c r="L172" i="21"/>
  <c r="L179" i="21"/>
  <c r="L186" i="21"/>
  <c r="L193" i="21"/>
  <c r="L200" i="21"/>
  <c r="L207" i="21"/>
  <c r="L214" i="21"/>
  <c r="L221" i="21"/>
  <c r="L228" i="21"/>
  <c r="L237" i="21"/>
  <c r="L235" i="21"/>
  <c r="L242" i="21"/>
  <c r="L249" i="21"/>
  <c r="L244" i="21"/>
  <c r="L251" i="21"/>
  <c r="L258" i="21"/>
  <c r="L256" i="21"/>
  <c r="L263" i="21"/>
  <c r="I11" i="21"/>
  <c r="I13" i="21"/>
  <c r="I18" i="21"/>
  <c r="I20" i="21"/>
  <c r="I25" i="21"/>
  <c r="I27" i="21"/>
  <c r="I32" i="21"/>
  <c r="I34" i="21"/>
  <c r="I39" i="21"/>
  <c r="I41" i="21"/>
  <c r="I46" i="21"/>
  <c r="I48" i="21"/>
  <c r="I53" i="21"/>
  <c r="I55" i="21"/>
  <c r="I60" i="21"/>
  <c r="I62" i="21"/>
  <c r="I67" i="21"/>
  <c r="I69" i="21"/>
  <c r="I74" i="21"/>
  <c r="I76" i="21"/>
  <c r="I81" i="21"/>
  <c r="I83" i="21"/>
  <c r="I88" i="21"/>
  <c r="I90" i="21"/>
  <c r="I95" i="21"/>
  <c r="I97" i="21"/>
  <c r="I102" i="21"/>
  <c r="I104" i="21"/>
  <c r="I109" i="21"/>
  <c r="I111" i="21"/>
  <c r="I116" i="21"/>
  <c r="I118" i="21"/>
  <c r="I123" i="21"/>
  <c r="I125" i="21"/>
  <c r="I130" i="21"/>
  <c r="I132" i="21"/>
  <c r="I137" i="21"/>
  <c r="I139" i="21"/>
  <c r="I144" i="21"/>
  <c r="I146" i="21"/>
  <c r="I151" i="21"/>
  <c r="I153" i="21"/>
  <c r="I158" i="21"/>
  <c r="I160" i="21"/>
  <c r="I165" i="21"/>
  <c r="I167" i="21"/>
  <c r="I172" i="21"/>
  <c r="I174" i="21"/>
  <c r="I179" i="21"/>
  <c r="I181" i="21"/>
  <c r="I186" i="21"/>
  <c r="I188" i="21"/>
  <c r="I193" i="21"/>
  <c r="I195" i="21"/>
  <c r="I200" i="21"/>
  <c r="I202" i="21"/>
  <c r="I207" i="21"/>
  <c r="I209" i="21"/>
  <c r="I214" i="21"/>
  <c r="I216" i="21"/>
  <c r="I221" i="21"/>
  <c r="I223" i="21"/>
  <c r="I228" i="21"/>
  <c r="I230" i="21"/>
  <c r="I235" i="21"/>
  <c r="I237" i="21"/>
  <c r="I242" i="21"/>
  <c r="I244" i="21"/>
  <c r="I249" i="21"/>
  <c r="I251" i="21"/>
  <c r="I256" i="21"/>
  <c r="I258" i="21"/>
  <c r="I263" i="21"/>
  <c r="I265" i="21"/>
  <c r="L154" i="21"/>
  <c r="L159" i="21"/>
  <c r="L161" i="21"/>
  <c r="L166" i="21"/>
  <c r="L168" i="21"/>
  <c r="L173" i="21"/>
  <c r="L175" i="21"/>
  <c r="L180" i="21"/>
  <c r="L185" i="21"/>
  <c r="L187" i="21"/>
  <c r="L192" i="21"/>
  <c r="L194" i="21"/>
  <c r="L199" i="21"/>
  <c r="L201" i="21"/>
  <c r="L206" i="21"/>
  <c r="L208" i="21"/>
  <c r="L213" i="21"/>
  <c r="L215" i="21"/>
  <c r="L220" i="21"/>
  <c r="L222" i="21"/>
  <c r="L227" i="21"/>
  <c r="L229" i="21"/>
  <c r="L234" i="21"/>
  <c r="L236" i="21"/>
  <c r="L241" i="21"/>
  <c r="L243" i="21"/>
  <c r="L248" i="21"/>
  <c r="L250" i="21"/>
  <c r="L255" i="21"/>
  <c r="L257" i="21"/>
  <c r="L262" i="21"/>
  <c r="L264" i="21"/>
  <c r="I12" i="21"/>
  <c r="I14" i="21"/>
  <c r="I19" i="21"/>
  <c r="I21" i="21"/>
  <c r="I26" i="21"/>
  <c r="I28" i="21"/>
  <c r="I33" i="21"/>
  <c r="I35" i="21"/>
  <c r="I40" i="21"/>
  <c r="I42" i="21"/>
  <c r="I47" i="21"/>
  <c r="I49" i="21"/>
  <c r="I54" i="21"/>
  <c r="I56" i="21"/>
  <c r="I61" i="21"/>
  <c r="I63" i="21"/>
  <c r="I68" i="21"/>
  <c r="I70" i="21"/>
  <c r="I75" i="21"/>
  <c r="I77" i="21"/>
  <c r="I82" i="21"/>
  <c r="I84" i="21"/>
  <c r="I89" i="21"/>
  <c r="I91" i="21"/>
  <c r="I96" i="21"/>
  <c r="I98" i="21"/>
  <c r="I103" i="21"/>
  <c r="I105" i="21"/>
  <c r="I110" i="21"/>
  <c r="I112" i="21"/>
  <c r="I117" i="21"/>
  <c r="I119" i="21"/>
  <c r="I124" i="21"/>
  <c r="I126" i="21"/>
  <c r="I131" i="21"/>
  <c r="I133" i="21"/>
  <c r="I138" i="21"/>
  <c r="I140" i="21"/>
  <c r="I145" i="21"/>
  <c r="I147" i="21"/>
  <c r="I152" i="21"/>
  <c r="I154" i="21"/>
  <c r="I159" i="21"/>
  <c r="I161" i="21"/>
  <c r="I166" i="21"/>
  <c r="I168" i="21"/>
  <c r="I173" i="21"/>
  <c r="I175" i="21"/>
  <c r="I180" i="21"/>
  <c r="I185" i="21"/>
  <c r="I187" i="21"/>
  <c r="I192" i="21"/>
  <c r="I194" i="21"/>
  <c r="I199" i="21"/>
  <c r="I201" i="21"/>
  <c r="I206" i="21"/>
  <c r="I208" i="21"/>
  <c r="I213" i="21"/>
  <c r="I215" i="21"/>
  <c r="I220" i="21"/>
  <c r="I222" i="21"/>
  <c r="I227" i="21"/>
  <c r="I229" i="21"/>
  <c r="I234" i="21"/>
  <c r="I236" i="21"/>
  <c r="I241" i="21"/>
  <c r="I243" i="21"/>
  <c r="I248" i="21"/>
  <c r="I250" i="21"/>
  <c r="I255" i="21"/>
  <c r="I257" i="21"/>
  <c r="I262" i="21"/>
  <c r="G264" i="21" l="1"/>
  <c r="G262" i="21"/>
  <c r="G257" i="21"/>
  <c r="G255" i="21"/>
  <c r="G250" i="21"/>
  <c r="G248" i="21"/>
  <c r="G243" i="21"/>
  <c r="G241" i="21"/>
  <c r="G236" i="21"/>
  <c r="G234" i="21"/>
  <c r="G229" i="21"/>
  <c r="G227" i="21"/>
  <c r="G222" i="21"/>
  <c r="G220" i="21"/>
  <c r="G215" i="21"/>
  <c r="G213" i="21"/>
  <c r="G208" i="21"/>
  <c r="G206" i="21"/>
  <c r="G201" i="21"/>
  <c r="G199" i="21"/>
  <c r="G194" i="21"/>
  <c r="G192" i="21"/>
  <c r="G187" i="21"/>
  <c r="G185" i="21"/>
  <c r="G180" i="21"/>
  <c r="G175" i="21"/>
  <c r="G173" i="21"/>
  <c r="G168" i="21"/>
  <c r="G166" i="21"/>
  <c r="G161" i="21"/>
  <c r="G159" i="21"/>
  <c r="G154" i="21"/>
  <c r="G152" i="21"/>
  <c r="G147" i="21"/>
  <c r="G145" i="21"/>
  <c r="G140" i="21"/>
  <c r="G138" i="21"/>
  <c r="G133" i="21"/>
  <c r="G131" i="21"/>
  <c r="G126" i="21"/>
  <c r="G124" i="21"/>
  <c r="G119" i="21"/>
  <c r="G117" i="21"/>
  <c r="G112" i="21"/>
  <c r="G110" i="21"/>
  <c r="G105" i="21"/>
  <c r="F34" i="23" s="1"/>
  <c r="G34" i="23" s="1"/>
  <c r="H34" i="23" s="1"/>
  <c r="G103" i="21"/>
  <c r="G98" i="21"/>
  <c r="G96" i="21"/>
  <c r="G91" i="21"/>
  <c r="G89" i="21"/>
  <c r="G84" i="21"/>
  <c r="G82" i="21"/>
  <c r="G77" i="21"/>
  <c r="G75" i="21"/>
  <c r="G70" i="21"/>
  <c r="G68" i="21"/>
  <c r="G63" i="21"/>
  <c r="G61" i="21"/>
  <c r="G56" i="21"/>
  <c r="G54" i="21"/>
  <c r="G49" i="21"/>
  <c r="G47" i="21"/>
  <c r="G42" i="21"/>
  <c r="G40" i="21"/>
  <c r="G35" i="21"/>
  <c r="G33" i="21"/>
  <c r="G28" i="21"/>
  <c r="G26" i="21"/>
  <c r="G21" i="21"/>
  <c r="G19" i="21"/>
  <c r="F23" i="23" s="1"/>
  <c r="G23" i="23" s="1"/>
  <c r="H23" i="23" s="1"/>
  <c r="G14" i="21"/>
  <c r="G12" i="21"/>
  <c r="F7" i="23" s="1"/>
  <c r="G7" i="23" s="1"/>
  <c r="H7" i="23" s="1"/>
  <c r="G265" i="21"/>
  <c r="G263" i="21"/>
  <c r="G258" i="21"/>
  <c r="G256" i="21"/>
  <c r="G251" i="21"/>
  <c r="G249" i="21"/>
  <c r="G244" i="21"/>
  <c r="G242" i="21"/>
  <c r="G237" i="21"/>
  <c r="G235" i="21"/>
  <c r="G230" i="21"/>
  <c r="G228" i="21"/>
  <c r="G223" i="21"/>
  <c r="G221" i="21"/>
  <c r="G216" i="21"/>
  <c r="G214" i="21"/>
  <c r="G209" i="21"/>
  <c r="G207" i="21"/>
  <c r="G202" i="21"/>
  <c r="G200" i="21"/>
  <c r="G195" i="21"/>
  <c r="G193" i="21"/>
  <c r="G188" i="21"/>
  <c r="G186" i="21"/>
  <c r="G181" i="21"/>
  <c r="G179" i="21"/>
  <c r="G174" i="21"/>
  <c r="G172" i="21"/>
  <c r="G167" i="21"/>
  <c r="G165" i="21"/>
  <c r="G160" i="21"/>
  <c r="G158" i="21"/>
  <c r="G153" i="21"/>
  <c r="G151" i="21"/>
  <c r="G146" i="21"/>
  <c r="G144" i="21"/>
  <c r="G139" i="21"/>
  <c r="G137" i="21"/>
  <c r="G132" i="21"/>
  <c r="G130" i="21"/>
  <c r="G125" i="21"/>
  <c r="G123" i="21"/>
  <c r="G118" i="21"/>
  <c r="G116" i="21"/>
  <c r="G111" i="21"/>
  <c r="G109" i="21"/>
  <c r="G104" i="21"/>
  <c r="G102" i="21"/>
  <c r="G97" i="21"/>
  <c r="G95" i="21"/>
  <c r="G90" i="21"/>
  <c r="G88" i="21"/>
  <c r="G83" i="21"/>
  <c r="G81" i="21"/>
  <c r="G76" i="21"/>
  <c r="G74" i="21"/>
  <c r="G69" i="21"/>
  <c r="G67" i="21"/>
  <c r="G62" i="21"/>
  <c r="G60" i="21"/>
  <c r="G55" i="21"/>
  <c r="G53" i="21"/>
  <c r="G48" i="21"/>
  <c r="G46" i="21"/>
  <c r="G41" i="21"/>
  <c r="G39" i="21"/>
  <c r="G34" i="21"/>
  <c r="G32" i="21"/>
  <c r="G27" i="21"/>
  <c r="G25" i="21"/>
  <c r="G20" i="21"/>
  <c r="G18" i="21"/>
  <c r="G13" i="21"/>
  <c r="G11" i="21"/>
  <c r="F129" i="4" l="1"/>
  <c r="F128" i="4"/>
  <c r="F127" i="4"/>
  <c r="F126" i="4"/>
  <c r="F125" i="4"/>
  <c r="F124" i="4"/>
  <c r="F123" i="4"/>
  <c r="F122" i="4"/>
  <c r="F121" i="4"/>
  <c r="N117" i="4"/>
  <c r="N116" i="4"/>
  <c r="F114" i="4"/>
  <c r="F113" i="4"/>
  <c r="F112" i="4"/>
  <c r="F111" i="4"/>
  <c r="F110" i="4"/>
  <c r="F109" i="4"/>
  <c r="F108" i="4"/>
  <c r="F107" i="4"/>
  <c r="F106" i="4"/>
  <c r="F128" i="6" l="1"/>
  <c r="O148" i="9" l="1"/>
  <c r="O146" i="9"/>
  <c r="G103" i="6"/>
  <c r="N198" i="4"/>
  <c r="N188" i="4"/>
  <c r="N146" i="4"/>
  <c r="N97" i="4"/>
  <c r="N96" i="4"/>
  <c r="N95" i="4"/>
  <c r="N40" i="4"/>
  <c r="N39" i="4"/>
  <c r="P8" i="21" l="1"/>
  <c r="P255" i="21" l="1"/>
  <c r="P220" i="21"/>
  <c r="P172" i="21"/>
  <c r="P137" i="21"/>
  <c r="P116" i="21"/>
  <c r="P102" i="21"/>
  <c r="F36" i="23" s="1"/>
  <c r="P81" i="21"/>
  <c r="P46" i="21"/>
  <c r="P32" i="21"/>
  <c r="P18" i="21"/>
  <c r="F25" i="23" s="1"/>
  <c r="P241" i="21"/>
  <c r="P192" i="21"/>
  <c r="P151" i="21"/>
  <c r="P123" i="21"/>
  <c r="P109" i="21"/>
  <c r="P88" i="21"/>
  <c r="P53" i="21"/>
  <c r="F9" i="23" s="1"/>
  <c r="P39" i="21"/>
  <c r="P25" i="21"/>
  <c r="P11" i="21"/>
  <c r="P21" i="21"/>
  <c r="P14" i="21"/>
  <c r="P26" i="21"/>
  <c r="P34" i="21"/>
  <c r="P42" i="21"/>
  <c r="P54" i="21"/>
  <c r="P82" i="21"/>
  <c r="P90" i="21"/>
  <c r="P105" i="21"/>
  <c r="P117" i="21"/>
  <c r="P125" i="21"/>
  <c r="P140" i="21"/>
  <c r="P165" i="21"/>
  <c r="P193" i="21"/>
  <c r="P222" i="21"/>
  <c r="P244" i="21"/>
  <c r="P19" i="21"/>
  <c r="P41" i="21"/>
  <c r="P67" i="21"/>
  <c r="P104" i="21"/>
  <c r="P124" i="21"/>
  <c r="P154" i="21"/>
  <c r="P243" i="21"/>
  <c r="P13" i="21"/>
  <c r="P12" i="21"/>
  <c r="P20" i="21"/>
  <c r="P28" i="21"/>
  <c r="P40" i="21"/>
  <c r="P48" i="21"/>
  <c r="P56" i="21"/>
  <c r="P84" i="21"/>
  <c r="P103" i="21"/>
  <c r="P111" i="21"/>
  <c r="P119" i="21"/>
  <c r="P138" i="21"/>
  <c r="P153" i="21"/>
  <c r="P174" i="21"/>
  <c r="P195" i="21"/>
  <c r="P242" i="21"/>
  <c r="P257" i="21"/>
  <c r="P27" i="21"/>
  <c r="P35" i="21"/>
  <c r="P47" i="21"/>
  <c r="P55" i="21"/>
  <c r="P83" i="21"/>
  <c r="P91" i="21"/>
  <c r="P110" i="21"/>
  <c r="P118" i="21"/>
  <c r="P126" i="21"/>
  <c r="P152" i="21"/>
  <c r="P173" i="21"/>
  <c r="P194" i="21"/>
  <c r="P223" i="21"/>
  <c r="P256" i="21"/>
  <c r="P33" i="21"/>
  <c r="P49" i="21"/>
  <c r="P89" i="21"/>
  <c r="P112" i="21"/>
  <c r="P139" i="21"/>
  <c r="P175" i="21"/>
  <c r="P221" i="21"/>
  <c r="P258" i="21"/>
  <c r="P167" i="21"/>
  <c r="P168" i="21"/>
  <c r="P227" i="21"/>
  <c r="P185" i="21"/>
  <c r="P95" i="21"/>
  <c r="P60" i="21"/>
  <c r="P69" i="21"/>
  <c r="P68" i="21"/>
  <c r="P166" i="21"/>
  <c r="P70" i="21"/>
  <c r="P130" i="21"/>
  <c r="P179" i="21"/>
  <c r="P186" i="21"/>
  <c r="P75" i="21"/>
  <c r="P62" i="21"/>
  <c r="P97" i="21"/>
  <c r="P188" i="21"/>
  <c r="P132" i="21"/>
  <c r="P229" i="21"/>
  <c r="P61" i="21"/>
  <c r="P133" i="21"/>
  <c r="P98" i="21"/>
  <c r="P181" i="21"/>
  <c r="P77" i="21"/>
  <c r="P96" i="21"/>
  <c r="P74" i="21"/>
  <c r="P180" i="21"/>
  <c r="P63" i="21"/>
  <c r="P187" i="21"/>
  <c r="P131" i="21"/>
  <c r="P228" i="21"/>
  <c r="P76" i="21"/>
  <c r="P230" i="21"/>
  <c r="P144" i="21"/>
  <c r="P158" i="21"/>
  <c r="P206" i="21"/>
  <c r="P262" i="21"/>
  <c r="P263" i="21"/>
  <c r="P159" i="21"/>
  <c r="P264" i="21"/>
  <c r="P208" i="21"/>
  <c r="P160" i="21"/>
  <c r="P147" i="21"/>
  <c r="P161" i="21"/>
  <c r="P207" i="21"/>
  <c r="P145" i="21"/>
  <c r="P265" i="21"/>
  <c r="P209" i="21"/>
  <c r="P146" i="21"/>
  <c r="P213" i="21"/>
  <c r="P199" i="21"/>
  <c r="P214" i="21"/>
  <c r="P200" i="21"/>
  <c r="P201" i="21"/>
  <c r="P215" i="21"/>
  <c r="P216" i="21"/>
  <c r="P202" i="21"/>
  <c r="P234" i="21"/>
  <c r="P248" i="21"/>
  <c r="P250" i="21"/>
  <c r="P236" i="21"/>
  <c r="P249" i="21"/>
  <c r="P251" i="21"/>
  <c r="P237" i="21"/>
  <c r="P235" i="21"/>
  <c r="F58" i="18"/>
  <c r="F54" i="18"/>
  <c r="F96" i="9"/>
  <c r="F95" i="9"/>
  <c r="F93" i="9"/>
  <c r="F92" i="9"/>
  <c r="F90" i="9"/>
  <c r="F89" i="9"/>
  <c r="F88" i="9"/>
  <c r="F87" i="9"/>
  <c r="F86" i="9"/>
  <c r="G9" i="23" l="1"/>
  <c r="H9" i="23" s="1"/>
  <c r="G25" i="23"/>
  <c r="H25" i="23" s="1"/>
  <c r="G36" i="23"/>
  <c r="H36" i="23" s="1"/>
  <c r="F108" i="18"/>
  <c r="F76" i="18"/>
  <c r="F105" i="17"/>
  <c r="F104" i="17"/>
  <c r="F103" i="17"/>
  <c r="F99" i="17"/>
  <c r="F98" i="17"/>
  <c r="F93" i="17"/>
  <c r="F92" i="17"/>
  <c r="F88" i="17"/>
  <c r="F84" i="17"/>
  <c r="F83" i="17"/>
  <c r="F80" i="17"/>
  <c r="F79" i="17"/>
  <c r="F78" i="17"/>
  <c r="F71" i="17"/>
  <c r="F70" i="17"/>
  <c r="F66" i="17"/>
  <c r="F65" i="17"/>
  <c r="F63" i="17"/>
  <c r="F45" i="17"/>
  <c r="F41" i="17"/>
  <c r="F39" i="17"/>
  <c r="F35" i="17"/>
  <c r="F34" i="17"/>
  <c r="F30" i="17"/>
  <c r="F29" i="17"/>
  <c r="F28" i="17"/>
  <c r="F27" i="17"/>
  <c r="F26" i="17"/>
  <c r="F25" i="17"/>
  <c r="F24" i="17"/>
  <c r="F23" i="17"/>
  <c r="F22" i="17"/>
  <c r="F21" i="17"/>
  <c r="F20" i="17"/>
  <c r="F19" i="17"/>
  <c r="F18" i="17"/>
  <c r="F15" i="17"/>
  <c r="F130" i="14" l="1"/>
  <c r="F127" i="14"/>
  <c r="F126" i="14"/>
  <c r="F125" i="14"/>
  <c r="F120" i="14"/>
  <c r="F119" i="14"/>
  <c r="F118" i="14"/>
  <c r="F117" i="14"/>
  <c r="F116" i="14"/>
  <c r="F115" i="14"/>
  <c r="F111" i="14"/>
  <c r="F110" i="14"/>
  <c r="F109" i="14"/>
  <c r="F108" i="14"/>
  <c r="F107" i="14"/>
  <c r="F106" i="14"/>
  <c r="F102" i="14"/>
  <c r="F101" i="14"/>
  <c r="F99" i="14"/>
  <c r="F98" i="14"/>
  <c r="F93" i="14"/>
  <c r="F92" i="14"/>
  <c r="F86" i="14"/>
  <c r="F85" i="14"/>
  <c r="F82" i="14"/>
  <c r="F81" i="14"/>
  <c r="F74" i="14"/>
  <c r="F73" i="14"/>
  <c r="F72" i="14"/>
  <c r="F71" i="14"/>
  <c r="F70" i="14"/>
  <c r="F66" i="14"/>
  <c r="F65" i="14"/>
  <c r="F64" i="14"/>
  <c r="F59" i="14"/>
  <c r="F55" i="14"/>
  <c r="F54" i="14"/>
  <c r="F49" i="14" l="1"/>
  <c r="F46" i="14"/>
  <c r="F40" i="14"/>
  <c r="F37" i="14"/>
  <c r="F33" i="14"/>
  <c r="F26" i="14"/>
  <c r="F25" i="14"/>
  <c r="F21" i="14"/>
  <c r="F20" i="14"/>
  <c r="F19" i="14"/>
  <c r="F11" i="14"/>
  <c r="F139" i="19" l="1"/>
  <c r="F137" i="19"/>
  <c r="F134" i="19"/>
  <c r="F132" i="19"/>
  <c r="F129" i="19"/>
  <c r="F128" i="19"/>
  <c r="F127" i="19"/>
  <c r="F126" i="19"/>
  <c r="F123" i="19"/>
  <c r="F122" i="19"/>
  <c r="F121" i="19"/>
  <c r="F119" i="19"/>
  <c r="F117" i="19"/>
  <c r="F113" i="19"/>
  <c r="F104" i="19"/>
  <c r="F102" i="19"/>
  <c r="F101" i="19"/>
  <c r="F100" i="19"/>
  <c r="F97" i="19"/>
  <c r="F96" i="19"/>
  <c r="F95" i="19"/>
  <c r="F93" i="19"/>
  <c r="F91" i="19"/>
  <c r="F87" i="19"/>
  <c r="F76" i="19"/>
  <c r="F74" i="19"/>
  <c r="F71" i="19"/>
  <c r="F69" i="19"/>
  <c r="F64" i="19"/>
  <c r="F60" i="19"/>
  <c r="F58" i="19"/>
  <c r="F52" i="19"/>
  <c r="F50" i="19"/>
  <c r="F47" i="19"/>
  <c r="F45" i="19"/>
  <c r="F40" i="19"/>
  <c r="F34" i="19"/>
  <c r="F32" i="19"/>
  <c r="F25" i="19"/>
  <c r="F24" i="19"/>
  <c r="F23" i="19"/>
  <c r="F21" i="19"/>
  <c r="F20" i="19"/>
  <c r="F19" i="19"/>
  <c r="F42" i="16"/>
  <c r="F41" i="16"/>
  <c r="F38" i="16"/>
  <c r="F35" i="16"/>
  <c r="F34" i="16"/>
  <c r="F28" i="16"/>
  <c r="F24" i="16"/>
  <c r="F23" i="16"/>
  <c r="F18" i="16"/>
  <c r="F17" i="16"/>
  <c r="F14" i="16"/>
  <c r="F179" i="15"/>
  <c r="F178" i="15"/>
  <c r="F177" i="15"/>
  <c r="F171" i="15"/>
  <c r="F170" i="15"/>
  <c r="F169" i="15"/>
  <c r="F163" i="15"/>
  <c r="F162" i="15"/>
  <c r="F161" i="15"/>
  <c r="F156" i="15"/>
  <c r="F155" i="15"/>
  <c r="F154" i="15"/>
  <c r="F144" i="15"/>
  <c r="F143" i="15"/>
  <c r="F132" i="15"/>
  <c r="F131" i="15"/>
  <c r="F123" i="15"/>
  <c r="F122" i="15"/>
  <c r="F117" i="15"/>
  <c r="F116" i="15"/>
  <c r="F111" i="15"/>
  <c r="F110" i="15"/>
  <c r="F102" i="15"/>
  <c r="F101" i="15"/>
  <c r="F96" i="15"/>
  <c r="F95" i="15"/>
  <c r="F90" i="15"/>
  <c r="F89" i="15"/>
  <c r="F22" i="15"/>
  <c r="F19" i="15"/>
  <c r="F13" i="15"/>
  <c r="F12" i="15"/>
  <c r="F48" i="13"/>
  <c r="F47" i="13"/>
  <c r="F46" i="13"/>
  <c r="F45" i="13"/>
  <c r="F44" i="13"/>
  <c r="F43" i="13"/>
  <c r="F41" i="13"/>
  <c r="F22" i="13"/>
  <c r="F21" i="13"/>
  <c r="F20" i="13"/>
  <c r="F19" i="13"/>
  <c r="F18" i="13"/>
  <c r="F159" i="12"/>
  <c r="F158" i="12"/>
  <c r="F156" i="12"/>
  <c r="F155" i="12"/>
  <c r="F148" i="12" l="1"/>
  <c r="F140" i="12"/>
  <c r="F134" i="12"/>
  <c r="F130" i="12"/>
  <c r="F128" i="12"/>
  <c r="F126" i="12"/>
  <c r="F115" i="12"/>
  <c r="F109" i="12"/>
  <c r="F106" i="12"/>
  <c r="F104" i="12"/>
  <c r="F102" i="12"/>
  <c r="F100" i="12"/>
  <c r="F98" i="12"/>
  <c r="F96" i="12"/>
  <c r="F94" i="12"/>
  <c r="F92" i="12"/>
  <c r="F90" i="12"/>
  <c r="F88" i="12"/>
  <c r="F86" i="12"/>
  <c r="F66" i="12" l="1"/>
  <c r="F60" i="12"/>
  <c r="F58" i="12"/>
  <c r="F56" i="12"/>
  <c r="F54" i="12"/>
  <c r="F52" i="12"/>
  <c r="F50" i="12"/>
  <c r="F45" i="12"/>
  <c r="F42" i="12"/>
  <c r="F40" i="12"/>
  <c r="F38" i="12"/>
  <c r="F36" i="12"/>
  <c r="F34" i="12"/>
  <c r="F32" i="12"/>
  <c r="F30" i="12"/>
  <c r="F28" i="12"/>
  <c r="F26" i="12"/>
  <c r="F24" i="12"/>
  <c r="F22" i="12"/>
  <c r="O71" i="11"/>
  <c r="F69" i="11"/>
  <c r="F68" i="11"/>
  <c r="F67" i="11"/>
  <c r="F64" i="11"/>
  <c r="F53" i="11"/>
  <c r="F52" i="11"/>
  <c r="F50" i="11"/>
  <c r="F49" i="11"/>
  <c r="F43" i="11"/>
  <c r="F42" i="11"/>
  <c r="F41" i="11"/>
  <c r="F38" i="11"/>
  <c r="F32" i="11"/>
  <c r="F31" i="11"/>
  <c r="F29" i="11"/>
  <c r="F24" i="11"/>
  <c r="F23" i="11"/>
  <c r="F21" i="11"/>
  <c r="F19" i="11"/>
  <c r="F17" i="11"/>
  <c r="F14" i="11"/>
  <c r="F13" i="11"/>
  <c r="F63" i="10"/>
  <c r="F60" i="10"/>
  <c r="F57" i="10"/>
  <c r="F54" i="10"/>
  <c r="F50" i="10"/>
  <c r="F49" i="10"/>
  <c r="F36" i="10"/>
  <c r="F30" i="10"/>
  <c r="F29" i="10"/>
  <c r="F27" i="10"/>
  <c r="F22" i="10"/>
  <c r="F21" i="10"/>
  <c r="F17" i="10"/>
  <c r="F16" i="10"/>
  <c r="F15" i="10"/>
  <c r="F14" i="10"/>
  <c r="F13" i="10"/>
  <c r="F142" i="9"/>
  <c r="F141" i="9"/>
  <c r="F136" i="9"/>
  <c r="F135" i="9"/>
  <c r="F82" i="9"/>
  <c r="F80" i="9"/>
  <c r="F78" i="9"/>
  <c r="F76" i="9"/>
  <c r="F74" i="9"/>
  <c r="F69" i="9"/>
  <c r="F68" i="9"/>
  <c r="F67" i="9"/>
  <c r="F64" i="9"/>
  <c r="F63" i="9"/>
  <c r="F123" i="9"/>
  <c r="F122" i="9"/>
  <c r="F121" i="9"/>
  <c r="F120" i="9"/>
  <c r="F119" i="9"/>
  <c r="F106" i="9"/>
  <c r="F105" i="9"/>
  <c r="F104" i="9"/>
  <c r="F103" i="9"/>
  <c r="F102" i="9"/>
  <c r="F101" i="9"/>
  <c r="F55" i="9" l="1"/>
  <c r="F51" i="9"/>
  <c r="F46" i="9"/>
  <c r="F45" i="9"/>
  <c r="F40" i="9"/>
  <c r="F39" i="9"/>
  <c r="F38" i="9"/>
  <c r="F37" i="9"/>
  <c r="F30" i="9"/>
  <c r="F29" i="9"/>
  <c r="F28" i="9"/>
  <c r="F27" i="9"/>
  <c r="F24" i="9"/>
  <c r="F23" i="9"/>
  <c r="F22" i="9"/>
  <c r="F21" i="9"/>
  <c r="F18" i="9"/>
  <c r="F17" i="9"/>
  <c r="F16" i="9"/>
  <c r="F15" i="9"/>
  <c r="F126" i="8"/>
  <c r="F105" i="8"/>
  <c r="F99" i="8"/>
  <c r="F97" i="8"/>
  <c r="F93" i="8"/>
  <c r="F90" i="8"/>
  <c r="F88" i="8"/>
  <c r="F86" i="8"/>
  <c r="F77" i="8"/>
  <c r="F75" i="8"/>
  <c r="F69" i="8"/>
  <c r="F65" i="8"/>
  <c r="F59" i="8"/>
  <c r="F56" i="8"/>
  <c r="F53" i="8"/>
  <c r="F51" i="8"/>
  <c r="F50" i="8"/>
  <c r="F49" i="8"/>
  <c r="F42" i="8"/>
  <c r="F41" i="8"/>
  <c r="F37" i="8"/>
  <c r="F34" i="8"/>
  <c r="F29" i="8"/>
  <c r="F28" i="8"/>
  <c r="F26" i="8"/>
  <c r="F23" i="8"/>
  <c r="F21" i="8"/>
  <c r="F12" i="8"/>
  <c r="F155" i="6"/>
  <c r="F153" i="6"/>
  <c r="F152" i="6"/>
  <c r="F148" i="6"/>
  <c r="F147" i="6"/>
  <c r="F145" i="6"/>
  <c r="F144" i="6"/>
  <c r="F139" i="6"/>
  <c r="F138" i="6"/>
  <c r="F134" i="6"/>
  <c r="F133" i="6"/>
  <c r="F127" i="6"/>
  <c r="F123" i="6"/>
  <c r="F120" i="6"/>
  <c r="F114" i="6"/>
  <c r="F110" i="6"/>
  <c r="F109" i="6"/>
  <c r="F105" i="6"/>
  <c r="F104" i="6"/>
  <c r="F103" i="6"/>
  <c r="F100" i="6"/>
  <c r="F99" i="6"/>
  <c r="F95" i="6"/>
  <c r="F94" i="6"/>
  <c r="F81" i="6"/>
  <c r="F79" i="6"/>
  <c r="F75" i="6"/>
  <c r="F74" i="6"/>
  <c r="F70" i="6"/>
  <c r="F67" i="6"/>
  <c r="F61" i="6"/>
  <c r="F57" i="6"/>
  <c r="F56" i="6"/>
  <c r="F52" i="6"/>
  <c r="F51" i="6"/>
  <c r="F48" i="6"/>
  <c r="F46" i="6"/>
  <c r="F45" i="6"/>
  <c r="F38" i="6"/>
  <c r="F16" i="6"/>
  <c r="F135" i="5"/>
  <c r="F131" i="5"/>
  <c r="F130" i="5"/>
  <c r="F129" i="5"/>
  <c r="F126" i="5"/>
  <c r="F125" i="5"/>
  <c r="F124" i="5"/>
  <c r="F121" i="5"/>
  <c r="F120" i="5"/>
  <c r="F114" i="5"/>
  <c r="F112" i="5"/>
  <c r="F111" i="5"/>
  <c r="F110" i="5"/>
  <c r="F109" i="5"/>
  <c r="F108" i="5"/>
  <c r="F107" i="5"/>
  <c r="F106" i="5"/>
  <c r="F100" i="5"/>
  <c r="F98" i="5"/>
  <c r="F97" i="5"/>
  <c r="F96" i="5"/>
  <c r="F95" i="5"/>
  <c r="F94" i="5"/>
  <c r="F93" i="5"/>
  <c r="F92" i="5"/>
  <c r="F84" i="5"/>
  <c r="F83" i="5"/>
  <c r="F79" i="5"/>
  <c r="F77" i="5"/>
  <c r="F76" i="5"/>
  <c r="F75" i="5"/>
  <c r="F74" i="5"/>
  <c r="F73" i="5"/>
  <c r="F72" i="5"/>
  <c r="F71" i="5"/>
  <c r="F65" i="5"/>
  <c r="F64" i="5"/>
  <c r="F63" i="5"/>
  <c r="F62" i="5"/>
  <c r="F56" i="5"/>
  <c r="F55" i="5"/>
  <c r="F49" i="5"/>
  <c r="F48" i="5"/>
  <c r="F47" i="5"/>
  <c r="F46" i="5"/>
  <c r="F45" i="5"/>
  <c r="F44" i="5"/>
  <c r="F43" i="5"/>
  <c r="F39" i="5"/>
  <c r="F38" i="5"/>
  <c r="F34" i="5"/>
  <c r="F33" i="5"/>
  <c r="F16" i="5"/>
  <c r="F15" i="5"/>
  <c r="F199" i="4"/>
  <c r="F195" i="4"/>
  <c r="F194" i="4"/>
  <c r="F193" i="4"/>
  <c r="F192" i="4"/>
  <c r="F191" i="4"/>
  <c r="F189" i="4"/>
  <c r="F187" i="4"/>
  <c r="F185" i="4"/>
  <c r="F184" i="4"/>
  <c r="F183" i="4"/>
  <c r="F182" i="4"/>
  <c r="F178" i="4"/>
  <c r="F175" i="4"/>
  <c r="F174" i="4"/>
  <c r="F171" i="4"/>
  <c r="F165" i="4"/>
  <c r="F161" i="4"/>
  <c r="F159" i="4"/>
  <c r="F155" i="4"/>
  <c r="F153" i="4"/>
  <c r="F152" i="4"/>
  <c r="F151" i="4"/>
  <c r="F150" i="4"/>
  <c r="F145" i="4"/>
  <c r="F143" i="4"/>
  <c r="F142" i="4"/>
  <c r="F141" i="4"/>
  <c r="F140" i="4"/>
  <c r="F101" i="4"/>
  <c r="F100" i="4"/>
  <c r="F89" i="4"/>
  <c r="F86" i="4"/>
  <c r="F84" i="4"/>
  <c r="F83" i="4"/>
  <c r="F82" i="4"/>
  <c r="F77" i="4"/>
  <c r="F75" i="4"/>
  <c r="F71" i="4"/>
  <c r="F69" i="4"/>
  <c r="F66" i="4"/>
  <c r="F64" i="4"/>
  <c r="F61" i="4"/>
  <c r="F60" i="4"/>
  <c r="F59" i="4"/>
  <c r="F58" i="4"/>
  <c r="F57" i="4"/>
  <c r="F56" i="4"/>
  <c r="F55" i="4"/>
  <c r="F54" i="4"/>
  <c r="F53" i="4"/>
  <c r="F35" i="4"/>
  <c r="F34" i="4"/>
  <c r="F33" i="4"/>
  <c r="F32" i="4"/>
  <c r="F31" i="4"/>
  <c r="F30" i="4"/>
  <c r="F29" i="4"/>
  <c r="F28" i="4"/>
  <c r="F27" i="4"/>
  <c r="F22" i="4"/>
  <c r="F21" i="4"/>
  <c r="F20" i="4"/>
  <c r="F18" i="4"/>
  <c r="U265" i="21"/>
  <c r="U264" i="21"/>
  <c r="Q264" i="21"/>
  <c r="U263" i="21"/>
  <c r="Q263" i="21"/>
  <c r="U262" i="21"/>
  <c r="U258" i="21"/>
  <c r="U257" i="21"/>
  <c r="U256" i="21"/>
  <c r="T256" i="21"/>
  <c r="U255" i="21"/>
  <c r="U251" i="21"/>
  <c r="U250" i="21"/>
  <c r="W250" i="21" s="1"/>
  <c r="Q250" i="21"/>
  <c r="U249" i="21"/>
  <c r="U248" i="21"/>
  <c r="U244" i="21"/>
  <c r="T244" i="21"/>
  <c r="Q244" i="21"/>
  <c r="U243" i="21"/>
  <c r="Q243" i="21"/>
  <c r="U242" i="21"/>
  <c r="T242" i="21"/>
  <c r="Q242" i="21"/>
  <c r="W251" i="21" l="1"/>
  <c r="W265" i="21"/>
  <c r="W249" i="21"/>
  <c r="W258" i="21"/>
  <c r="W244" i="21"/>
  <c r="W256" i="21"/>
  <c r="H243" i="21"/>
  <c r="T263" i="21"/>
  <c r="Q258" i="21"/>
  <c r="Q255" i="21"/>
  <c r="Q248" i="21"/>
  <c r="Q262" i="21"/>
  <c r="Q265" i="21"/>
  <c r="Q256" i="21"/>
  <c r="Q257" i="21"/>
  <c r="Q249" i="21"/>
  <c r="Q251" i="21"/>
  <c r="W263" i="21"/>
  <c r="H242" i="21"/>
  <c r="H244" i="21"/>
  <c r="H248" i="21"/>
  <c r="H256" i="21"/>
  <c r="H257" i="21"/>
  <c r="H263" i="21"/>
  <c r="H264" i="21"/>
  <c r="T243" i="21"/>
  <c r="T250" i="21"/>
  <c r="T255" i="21"/>
  <c r="T262" i="21"/>
  <c r="H249" i="21"/>
  <c r="H250" i="21"/>
  <c r="H251" i="21"/>
  <c r="H255" i="21"/>
  <c r="H258" i="21"/>
  <c r="H262" i="21"/>
  <c r="H265" i="21"/>
  <c r="T248" i="21"/>
  <c r="T249" i="21"/>
  <c r="T251" i="21"/>
  <c r="T257" i="21"/>
  <c r="T258" i="21"/>
  <c r="T264" i="21"/>
  <c r="T265" i="21"/>
  <c r="U241" i="21"/>
  <c r="Q241" i="21"/>
  <c r="U237" i="21"/>
  <c r="U236" i="21"/>
  <c r="Q236" i="21"/>
  <c r="U235" i="21"/>
  <c r="U234" i="21"/>
  <c r="U230" i="21"/>
  <c r="U229" i="21"/>
  <c r="U228" i="21"/>
  <c r="U227" i="21"/>
  <c r="U223" i="21"/>
  <c r="U222" i="21"/>
  <c r="U221" i="21"/>
  <c r="U220" i="21"/>
  <c r="U216" i="21"/>
  <c r="U215" i="21"/>
  <c r="U214" i="21"/>
  <c r="U213" i="21"/>
  <c r="U209" i="21"/>
  <c r="U208" i="21"/>
  <c r="U207" i="21"/>
  <c r="U206" i="21"/>
  <c r="U202" i="21"/>
  <c r="U201" i="21"/>
  <c r="U200" i="21"/>
  <c r="U199" i="21"/>
  <c r="U195" i="21"/>
  <c r="U194" i="21"/>
  <c r="U193" i="21"/>
  <c r="U192" i="21"/>
  <c r="U188" i="21"/>
  <c r="Q188" i="21"/>
  <c r="U187" i="21"/>
  <c r="Q187" i="21"/>
  <c r="U186" i="21"/>
  <c r="Q186" i="21"/>
  <c r="U185" i="21"/>
  <c r="Q185" i="21"/>
  <c r="U181" i="21"/>
  <c r="U180" i="21"/>
  <c r="U179" i="21"/>
  <c r="U175" i="21"/>
  <c r="U174" i="21"/>
  <c r="U173" i="21"/>
  <c r="U172" i="21"/>
  <c r="U168" i="21"/>
  <c r="U167" i="21"/>
  <c r="U166" i="21"/>
  <c r="U165" i="21"/>
  <c r="U161" i="21"/>
  <c r="U160" i="21"/>
  <c r="U159" i="21"/>
  <c r="U158" i="21"/>
  <c r="U154" i="21"/>
  <c r="U153" i="21"/>
  <c r="Q153" i="21"/>
  <c r="U152" i="21"/>
  <c r="Q152" i="21"/>
  <c r="U151" i="21"/>
  <c r="Q151" i="21"/>
  <c r="U147" i="21"/>
  <c r="U146" i="21"/>
  <c r="W222" i="21" l="1"/>
  <c r="W228" i="21"/>
  <c r="W172" i="21"/>
  <c r="H152" i="21"/>
  <c r="H159" i="21"/>
  <c r="W159" i="21"/>
  <c r="H194" i="21"/>
  <c r="H201" i="21"/>
  <c r="H208" i="21"/>
  <c r="H213" i="21"/>
  <c r="H222" i="21"/>
  <c r="H236" i="21"/>
  <c r="W236" i="21"/>
  <c r="H158" i="21"/>
  <c r="H174" i="21"/>
  <c r="H160" i="21"/>
  <c r="H221" i="21"/>
  <c r="H235" i="21"/>
  <c r="H237" i="21"/>
  <c r="H166" i="21"/>
  <c r="H180" i="21"/>
  <c r="H185" i="21"/>
  <c r="H187" i="21"/>
  <c r="H192" i="21"/>
  <c r="W165" i="21"/>
  <c r="Q165" i="21"/>
  <c r="Q167" i="21"/>
  <c r="Q214" i="21"/>
  <c r="Q221" i="21"/>
  <c r="Q235" i="21"/>
  <c r="Q154" i="21"/>
  <c r="Q158" i="21"/>
  <c r="Q160" i="21"/>
  <c r="Q173" i="21"/>
  <c r="Q175" i="21"/>
  <c r="Q192" i="21"/>
  <c r="Q194" i="21"/>
  <c r="Q199" i="21"/>
  <c r="Q201" i="21"/>
  <c r="Q227" i="21"/>
  <c r="Q229" i="21"/>
  <c r="Q234" i="21"/>
  <c r="Q237" i="21"/>
  <c r="Q228" i="21"/>
  <c r="Q230" i="21"/>
  <c r="Q220" i="21"/>
  <c r="Q222" i="21"/>
  <c r="Q223" i="21"/>
  <c r="Q213" i="21"/>
  <c r="Q215" i="21"/>
  <c r="Q216" i="21"/>
  <c r="Q206" i="21"/>
  <c r="Q208" i="21"/>
  <c r="Q207" i="21"/>
  <c r="Q209" i="21"/>
  <c r="Q200" i="21"/>
  <c r="Q202" i="21"/>
  <c r="Q193" i="21"/>
  <c r="Q195" i="21"/>
  <c r="Q179" i="21"/>
  <c r="Q180" i="21"/>
  <c r="Q181" i="21"/>
  <c r="Q172" i="21"/>
  <c r="Q174" i="21"/>
  <c r="Q166" i="21"/>
  <c r="Q168" i="21"/>
  <c r="Q159" i="21"/>
  <c r="Q161" i="21"/>
  <c r="W147" i="21"/>
  <c r="Q147" i="21"/>
  <c r="W179" i="21"/>
  <c r="W208" i="21"/>
  <c r="W209" i="21"/>
  <c r="H154" i="21"/>
  <c r="H167" i="21"/>
  <c r="H195" i="21"/>
  <c r="H200" i="21"/>
  <c r="H202" i="21"/>
  <c r="H207" i="21"/>
  <c r="H214" i="21"/>
  <c r="H215" i="21"/>
  <c r="H241" i="21"/>
  <c r="H216" i="21"/>
  <c r="H147" i="21"/>
  <c r="H165" i="21"/>
  <c r="H172" i="21"/>
  <c r="H175" i="21"/>
  <c r="H181" i="21"/>
  <c r="H188" i="21"/>
  <c r="W214" i="21"/>
  <c r="H227" i="21"/>
  <c r="H230" i="21"/>
  <c r="H151" i="21"/>
  <c r="H153" i="21"/>
  <c r="H161" i="21"/>
  <c r="H168" i="21"/>
  <c r="H173" i="21"/>
  <c r="H179" i="21"/>
  <c r="H186" i="21"/>
  <c r="H193" i="21"/>
  <c r="H199" i="21"/>
  <c r="H206" i="21"/>
  <c r="H209" i="21"/>
  <c r="H220" i="21"/>
  <c r="H223" i="21"/>
  <c r="H228" i="21"/>
  <c r="H229" i="21"/>
  <c r="H234" i="21"/>
  <c r="T161" i="21"/>
  <c r="T168" i="21"/>
  <c r="T172" i="21"/>
  <c r="T180" i="21"/>
  <c r="T181" i="21"/>
  <c r="T193" i="21"/>
  <c r="T194" i="21"/>
  <c r="T200" i="21"/>
  <c r="T201" i="21"/>
  <c r="T207" i="21"/>
  <c r="T213" i="21"/>
  <c r="T222" i="21"/>
  <c r="T228" i="21"/>
  <c r="T229" i="21"/>
  <c r="T235" i="21"/>
  <c r="T237" i="21"/>
  <c r="T154" i="21"/>
  <c r="T159" i="21"/>
  <c r="T175" i="21"/>
  <c r="T185" i="21"/>
  <c r="T199" i="21"/>
  <c r="T209" i="21"/>
  <c r="T214" i="21"/>
  <c r="T216" i="21"/>
  <c r="T230" i="21"/>
  <c r="T234" i="21"/>
  <c r="T241" i="21"/>
  <c r="T147" i="21"/>
  <c r="T151" i="21"/>
  <c r="T152" i="21"/>
  <c r="T153" i="21"/>
  <c r="T158" i="21"/>
  <c r="T160" i="21"/>
  <c r="T165" i="21"/>
  <c r="T166" i="21"/>
  <c r="T167" i="21"/>
  <c r="T173" i="21"/>
  <c r="T174" i="21"/>
  <c r="T179" i="21"/>
  <c r="T186" i="21"/>
  <c r="T187" i="21"/>
  <c r="T188" i="21"/>
  <c r="T192" i="21"/>
  <c r="T195" i="21"/>
  <c r="T202" i="21"/>
  <c r="T206" i="21"/>
  <c r="T208" i="21"/>
  <c r="T215" i="21"/>
  <c r="T220" i="21"/>
  <c r="T221" i="21"/>
  <c r="T223" i="21"/>
  <c r="T227" i="21"/>
  <c r="T236" i="21"/>
  <c r="T146" i="21"/>
  <c r="U145" i="21"/>
  <c r="Q145" i="21"/>
  <c r="W145" i="21" l="1"/>
  <c r="H146" i="21"/>
  <c r="H145" i="21"/>
  <c r="T145" i="21"/>
  <c r="W216" i="21"/>
  <c r="Q146" i="21"/>
  <c r="W207" i="21"/>
  <c r="U144" i="21"/>
  <c r="U140" i="21"/>
  <c r="T140" i="21"/>
  <c r="U139" i="21"/>
  <c r="U138" i="21"/>
  <c r="T138" i="21"/>
  <c r="U137" i="21"/>
  <c r="U133" i="21"/>
  <c r="U132" i="21"/>
  <c r="U131" i="21"/>
  <c r="U130" i="21"/>
  <c r="U126" i="21"/>
  <c r="Q126" i="21"/>
  <c r="U125" i="21"/>
  <c r="U124" i="21"/>
  <c r="U123" i="21"/>
  <c r="T123" i="21"/>
  <c r="U119" i="21"/>
  <c r="U118" i="21"/>
  <c r="U117" i="21"/>
  <c r="U116" i="21"/>
  <c r="U112" i="21"/>
  <c r="Q112" i="21"/>
  <c r="U111" i="21"/>
  <c r="T111" i="21"/>
  <c r="U110" i="21"/>
  <c r="T110" i="21"/>
  <c r="U109" i="21"/>
  <c r="U105" i="21"/>
  <c r="Q105" i="21"/>
  <c r="U104" i="21"/>
  <c r="Q104" i="21"/>
  <c r="U103" i="21"/>
  <c r="Q103" i="21"/>
  <c r="U102" i="21"/>
  <c r="U98" i="21"/>
  <c r="U97" i="21"/>
  <c r="U96" i="21"/>
  <c r="U95" i="21"/>
  <c r="U91" i="21"/>
  <c r="Q91" i="21"/>
  <c r="U90" i="21"/>
  <c r="Q90" i="21"/>
  <c r="W90" i="21"/>
  <c r="U89" i="21"/>
  <c r="Q89" i="21"/>
  <c r="U88" i="21"/>
  <c r="W88" i="21" s="1"/>
  <c r="Q88" i="21"/>
  <c r="U84" i="21"/>
  <c r="U83" i="21"/>
  <c r="U82" i="21"/>
  <c r="T82" i="21"/>
  <c r="U81" i="21"/>
  <c r="T81" i="21"/>
  <c r="U77" i="21"/>
  <c r="T77" i="21"/>
  <c r="U76" i="21"/>
  <c r="U75" i="21"/>
  <c r="T75" i="21"/>
  <c r="U74" i="21"/>
  <c r="U70" i="21"/>
  <c r="T70" i="21"/>
  <c r="U69" i="21"/>
  <c r="U68" i="21"/>
  <c r="U67" i="21"/>
  <c r="U63" i="21"/>
  <c r="U62" i="21"/>
  <c r="U61" i="21"/>
  <c r="U60" i="21"/>
  <c r="U56" i="21"/>
  <c r="T56" i="21"/>
  <c r="U55" i="21"/>
  <c r="T55" i="21"/>
  <c r="U54" i="21"/>
  <c r="U53" i="21"/>
  <c r="U49" i="21"/>
  <c r="T49" i="21"/>
  <c r="U48" i="21"/>
  <c r="T48" i="21"/>
  <c r="U47" i="21"/>
  <c r="U46" i="21"/>
  <c r="U42" i="21"/>
  <c r="U41" i="21"/>
  <c r="T41" i="21"/>
  <c r="U40" i="21"/>
  <c r="U39" i="21"/>
  <c r="U35" i="21"/>
  <c r="U34" i="21"/>
  <c r="Q34" i="21"/>
  <c r="U33" i="21"/>
  <c r="U32" i="21"/>
  <c r="U28" i="21"/>
  <c r="U27" i="21"/>
  <c r="Q27" i="21"/>
  <c r="U26" i="21"/>
  <c r="U25" i="21"/>
  <c r="Q25" i="21"/>
  <c r="U21" i="21"/>
  <c r="U20" i="21"/>
  <c r="U19" i="21"/>
  <c r="U18" i="21"/>
  <c r="U14" i="21"/>
  <c r="T14" i="21"/>
  <c r="U13" i="21"/>
  <c r="U12" i="21"/>
  <c r="U11" i="21"/>
  <c r="W54" i="21" l="1"/>
  <c r="W144" i="21"/>
  <c r="W116" i="21"/>
  <c r="W117" i="21"/>
  <c r="W96" i="21"/>
  <c r="W98" i="21"/>
  <c r="H14" i="21"/>
  <c r="H81" i="21"/>
  <c r="H125" i="21"/>
  <c r="H132" i="21"/>
  <c r="W12" i="21"/>
  <c r="W70" i="21"/>
  <c r="W14" i="21"/>
  <c r="H70" i="21"/>
  <c r="H83" i="21"/>
  <c r="H95" i="21"/>
  <c r="H102" i="21"/>
  <c r="H69" i="21"/>
  <c r="Q102" i="21"/>
  <c r="H123" i="21"/>
  <c r="H33" i="21"/>
  <c r="H39" i="21"/>
  <c r="H46" i="21"/>
  <c r="H48" i="21"/>
  <c r="H53" i="21"/>
  <c r="H74" i="21"/>
  <c r="H42" i="21"/>
  <c r="H110" i="21"/>
  <c r="H112" i="21"/>
  <c r="H119" i="21"/>
  <c r="W11" i="21"/>
  <c r="H11" i="21"/>
  <c r="Q18" i="21"/>
  <c r="Q20" i="21"/>
  <c r="Q26" i="21"/>
  <c r="Q28" i="21"/>
  <c r="Q33" i="21"/>
  <c r="Q40" i="21"/>
  <c r="Q46" i="21"/>
  <c r="Q48" i="21"/>
  <c r="Q49" i="21"/>
  <c r="Q53" i="21"/>
  <c r="Q55" i="21"/>
  <c r="Q56" i="21"/>
  <c r="Q60" i="21"/>
  <c r="Q62" i="21"/>
  <c r="Q75" i="21"/>
  <c r="Q76" i="21"/>
  <c r="Q95" i="21"/>
  <c r="Q97" i="21"/>
  <c r="Q138" i="21"/>
  <c r="Q139" i="21"/>
  <c r="Q68" i="21"/>
  <c r="Q70" i="21"/>
  <c r="Q81" i="21"/>
  <c r="Q82" i="21"/>
  <c r="Q83" i="21"/>
  <c r="Q117" i="21"/>
  <c r="Q125" i="21"/>
  <c r="Q130" i="21"/>
  <c r="Q132" i="21"/>
  <c r="Q137" i="21"/>
  <c r="Q140" i="21"/>
  <c r="Q131" i="21"/>
  <c r="Q133" i="21"/>
  <c r="Q123" i="21"/>
  <c r="Q124" i="21"/>
  <c r="Q116" i="21"/>
  <c r="Q118" i="21"/>
  <c r="Q119" i="21"/>
  <c r="Q110" i="21"/>
  <c r="Q111" i="21"/>
  <c r="Q109" i="21"/>
  <c r="W104" i="21"/>
  <c r="Q96" i="21"/>
  <c r="Q98" i="21"/>
  <c r="Q84" i="21"/>
  <c r="Q74" i="21"/>
  <c r="Q77" i="21"/>
  <c r="Q67" i="21"/>
  <c r="Q69" i="21"/>
  <c r="Q61" i="21"/>
  <c r="Q63" i="21"/>
  <c r="Q54" i="21"/>
  <c r="Q47" i="21"/>
  <c r="Q39" i="21"/>
  <c r="Q41" i="21"/>
  <c r="Q42" i="21"/>
  <c r="Q32" i="21"/>
  <c r="Q35" i="21"/>
  <c r="Q19" i="21"/>
  <c r="Q21" i="21"/>
  <c r="Q12" i="21"/>
  <c r="W130" i="21"/>
  <c r="W77" i="21"/>
  <c r="W56" i="21"/>
  <c r="W34" i="21"/>
  <c r="W21" i="21"/>
  <c r="W131" i="21"/>
  <c r="W27" i="21"/>
  <c r="W40" i="21"/>
  <c r="Q11" i="21"/>
  <c r="Q14" i="21" s="1"/>
  <c r="Q13" i="21"/>
  <c r="H25" i="21"/>
  <c r="H18" i="21"/>
  <c r="H26" i="21"/>
  <c r="H32" i="21"/>
  <c r="H55" i="21"/>
  <c r="H63" i="21"/>
  <c r="H68" i="21"/>
  <c r="H75" i="21"/>
  <c r="H76" i="21"/>
  <c r="H91" i="21"/>
  <c r="H97" i="21"/>
  <c r="H103" i="21"/>
  <c r="H124" i="21"/>
  <c r="H126" i="21"/>
  <c r="H133" i="21"/>
  <c r="H137" i="21"/>
  <c r="H139" i="21"/>
  <c r="W75" i="21"/>
  <c r="H20" i="21"/>
  <c r="H40" i="21"/>
  <c r="H47" i="21"/>
  <c r="H54" i="21"/>
  <c r="H60" i="21"/>
  <c r="H62" i="21"/>
  <c r="H84" i="21"/>
  <c r="H90" i="21"/>
  <c r="H98" i="21"/>
  <c r="H109" i="21"/>
  <c r="H117" i="21"/>
  <c r="W133" i="21"/>
  <c r="H140" i="21"/>
  <c r="H12" i="21"/>
  <c r="H13" i="21"/>
  <c r="H19" i="21"/>
  <c r="H21" i="21"/>
  <c r="W25" i="21"/>
  <c r="W32" i="21"/>
  <c r="H41" i="21"/>
  <c r="W42" i="21"/>
  <c r="H49" i="21"/>
  <c r="H56" i="21"/>
  <c r="H61" i="21"/>
  <c r="H67" i="21"/>
  <c r="H77" i="21"/>
  <c r="H82" i="21"/>
  <c r="H88" i="21"/>
  <c r="H89" i="21"/>
  <c r="H96" i="21"/>
  <c r="H104" i="21"/>
  <c r="H105" i="21"/>
  <c r="H111" i="21"/>
  <c r="H118" i="21"/>
  <c r="W119" i="21"/>
  <c r="H130" i="21"/>
  <c r="H131" i="21"/>
  <c r="H138" i="21"/>
  <c r="H144" i="21"/>
  <c r="H27" i="21"/>
  <c r="H34" i="21"/>
  <c r="H116" i="21"/>
  <c r="T19" i="21"/>
  <c r="T21" i="21"/>
  <c r="T39" i="21"/>
  <c r="T40" i="21"/>
  <c r="T42" i="21"/>
  <c r="T47" i="21"/>
  <c r="T53" i="21"/>
  <c r="T62" i="21"/>
  <c r="T74" i="21"/>
  <c r="T83" i="21"/>
  <c r="T84" i="21"/>
  <c r="T89" i="21"/>
  <c r="T91" i="21"/>
  <c r="T97" i="21"/>
  <c r="T117" i="21"/>
  <c r="T126" i="21"/>
  <c r="T130" i="21"/>
  <c r="T132" i="21"/>
  <c r="T139" i="21"/>
  <c r="W26" i="21"/>
  <c r="W28" i="21"/>
  <c r="W33" i="21"/>
  <c r="W35" i="21"/>
  <c r="H28" i="21"/>
  <c r="H35" i="21"/>
  <c r="T11" i="21"/>
  <c r="T12" i="21"/>
  <c r="T13" i="21"/>
  <c r="T18" i="21"/>
  <c r="T20" i="21"/>
  <c r="T46" i="21"/>
  <c r="T54" i="21"/>
  <c r="T60" i="21"/>
  <c r="T61" i="21"/>
  <c r="T63" i="21"/>
  <c r="T67" i="21"/>
  <c r="T68" i="21"/>
  <c r="T69" i="21"/>
  <c r="T76" i="21"/>
  <c r="T88" i="21"/>
  <c r="T90" i="21"/>
  <c r="T95" i="21"/>
  <c r="T96" i="21"/>
  <c r="T98" i="21"/>
  <c r="T102" i="21"/>
  <c r="T103" i="21"/>
  <c r="T104" i="21"/>
  <c r="T105" i="21"/>
  <c r="T109" i="21"/>
  <c r="T112" i="21"/>
  <c r="T116" i="21"/>
  <c r="T118" i="21"/>
  <c r="T119" i="21"/>
  <c r="T124" i="21"/>
  <c r="T125" i="21"/>
  <c r="T131" i="21"/>
  <c r="T133" i="21"/>
  <c r="T137" i="21"/>
  <c r="T144" i="21"/>
  <c r="Q144" i="21"/>
  <c r="W112" i="21" l="1"/>
  <c r="W102" i="21"/>
  <c r="W105" i="21"/>
  <c r="W61" i="21"/>
  <c r="W19" i="21"/>
  <c r="W39" i="21"/>
  <c r="W41" i="21"/>
  <c r="W47" i="21"/>
  <c r="W48" i="21"/>
  <c r="W49" i="21"/>
  <c r="W53" i="21"/>
  <c r="W55" i="21"/>
  <c r="W74" i="21"/>
  <c r="W81" i="21"/>
  <c r="W82" i="21"/>
  <c r="W83" i="21"/>
  <c r="W84" i="21"/>
  <c r="W89" i="21"/>
  <c r="W97" i="21"/>
  <c r="W110" i="21"/>
  <c r="W111" i="21"/>
  <c r="W138" i="21"/>
  <c r="W13" i="21"/>
  <c r="W18" i="21"/>
  <c r="W20" i="21"/>
  <c r="W46" i="21"/>
  <c r="W60" i="21"/>
  <c r="W62" i="21"/>
  <c r="W63" i="21"/>
  <c r="W67" i="21"/>
  <c r="W68" i="21"/>
  <c r="W69" i="21"/>
  <c r="W76" i="21"/>
  <c r="W91" i="21"/>
  <c r="W95" i="21"/>
  <c r="W103" i="21"/>
  <c r="W109" i="21"/>
  <c r="W118" i="21"/>
  <c r="W123" i="21"/>
  <c r="W124" i="21"/>
  <c r="W125" i="21"/>
  <c r="W126" i="21"/>
  <c r="W132" i="21"/>
  <c r="W137" i="21"/>
  <c r="W139" i="21"/>
  <c r="W140" i="21"/>
  <c r="W152" i="21"/>
  <c r="W153" i="21"/>
  <c r="W158" i="21"/>
  <c r="W160" i="21"/>
  <c r="W166" i="21"/>
  <c r="W167" i="21"/>
  <c r="W173" i="21"/>
  <c r="W174" i="21"/>
  <c r="W186" i="21"/>
  <c r="W187" i="21"/>
  <c r="W188" i="21"/>
  <c r="W192" i="21"/>
  <c r="W202" i="21"/>
  <c r="W220" i="21"/>
  <c r="W223" i="21"/>
  <c r="W227" i="21"/>
  <c r="W146" i="21"/>
  <c r="W151" i="21"/>
  <c r="W154" i="21"/>
  <c r="W161" i="21"/>
  <c r="W168" i="21"/>
  <c r="W175" i="21"/>
  <c r="W180" i="21"/>
  <c r="W181" i="21"/>
  <c r="W185" i="21"/>
  <c r="W193" i="21"/>
  <c r="W194" i="21"/>
  <c r="W195" i="21"/>
  <c r="W199" i="21"/>
  <c r="W200" i="21"/>
  <c r="W201" i="21"/>
  <c r="W206" i="21"/>
  <c r="W213" i="21"/>
  <c r="W215" i="21"/>
  <c r="W221" i="21"/>
  <c r="W229" i="21"/>
  <c r="W230" i="21"/>
  <c r="W234" i="21"/>
  <c r="W235" i="21"/>
  <c r="W237" i="21"/>
  <c r="W241" i="21"/>
  <c r="W242" i="21"/>
  <c r="W255" i="21"/>
  <c r="W262" i="21"/>
  <c r="W243" i="21"/>
  <c r="W248" i="21"/>
  <c r="W257" i="21"/>
  <c r="W264" i="21"/>
  <c r="L103" i="6"/>
  <c r="G89" i="15"/>
  <c r="O103" i="6" l="1"/>
  <c r="M103" i="6"/>
  <c r="M32" i="4" l="1"/>
  <c r="O145" i="4" l="1"/>
  <c r="O161" i="4" l="1"/>
  <c r="O165" i="4" l="1"/>
  <c r="O171" i="4"/>
  <c r="O174" i="4"/>
  <c r="O175" i="4"/>
  <c r="O178" i="4"/>
  <c r="O182" i="4" l="1"/>
  <c r="O183" i="4"/>
  <c r="O184" i="4"/>
  <c r="O185" i="4" l="1"/>
  <c r="O187" i="4" l="1"/>
  <c r="O189" i="4"/>
  <c r="O191" i="4" l="1"/>
  <c r="O192" i="4"/>
  <c r="O193" i="4"/>
  <c r="O194" i="4"/>
  <c r="O195" i="4" l="1"/>
  <c r="O199" i="4" l="1"/>
  <c r="O16" i="6" l="1"/>
  <c r="M8" i="21" s="1"/>
  <c r="M117" i="21" l="1"/>
  <c r="M223" i="21"/>
  <c r="M26" i="21"/>
  <c r="M208" i="21"/>
  <c r="M251" i="21"/>
  <c r="M175" i="21"/>
  <c r="M165" i="21"/>
  <c r="M67" i="21"/>
  <c r="M167" i="21"/>
  <c r="M88" i="21"/>
  <c r="M244" i="21"/>
  <c r="M209" i="21"/>
  <c r="M42" i="21"/>
  <c r="M47" i="21"/>
  <c r="M242" i="21"/>
  <c r="M257" i="21"/>
  <c r="M222" i="21"/>
  <c r="M263" i="21"/>
  <c r="M228" i="21"/>
  <c r="M144" i="21"/>
  <c r="M103" i="21"/>
  <c r="M104" i="21"/>
  <c r="M116" i="21"/>
  <c r="M126" i="21"/>
  <c r="M138" i="21"/>
  <c r="M201" i="21"/>
  <c r="M258" i="21"/>
  <c r="M49" i="21"/>
  <c r="M193" i="21"/>
  <c r="M256" i="21"/>
  <c r="M40" i="21"/>
  <c r="M194" i="21"/>
  <c r="M213" i="21"/>
  <c r="M181" i="21"/>
  <c r="M160" i="21"/>
  <c r="M131" i="21"/>
  <c r="M168" i="21"/>
  <c r="M195" i="21"/>
  <c r="M91" i="21"/>
  <c r="M76" i="21"/>
  <c r="M137" i="21"/>
  <c r="M153" i="21"/>
  <c r="M48" i="21"/>
  <c r="M19" i="21"/>
  <c r="M118" i="21"/>
  <c r="M25" i="21"/>
  <c r="M60" i="21"/>
  <c r="M241" i="21"/>
  <c r="M159" i="21"/>
  <c r="M124" i="21"/>
  <c r="M188" i="21"/>
  <c r="M102" i="21"/>
  <c r="M63" i="21"/>
  <c r="M227" i="21"/>
  <c r="M105" i="21"/>
  <c r="M221" i="21"/>
  <c r="M187" i="21"/>
  <c r="M21" i="21"/>
  <c r="M220" i="21"/>
  <c r="M158" i="21"/>
  <c r="M18" i="21"/>
  <c r="M39" i="21"/>
  <c r="M154" i="21"/>
  <c r="M62" i="21"/>
  <c r="M112" i="21"/>
  <c r="M34" i="21"/>
  <c r="M74" i="21"/>
  <c r="M199" i="21"/>
  <c r="M174" i="21"/>
  <c r="M28" i="21"/>
  <c r="M139" i="21"/>
  <c r="M255" i="21"/>
  <c r="M89" i="21"/>
  <c r="M264" i="21"/>
  <c r="M173" i="21"/>
  <c r="M125" i="21"/>
  <c r="M13" i="21"/>
  <c r="M216" i="21"/>
  <c r="M84" i="21"/>
  <c r="M151" i="21"/>
  <c r="M229" i="21"/>
  <c r="M61" i="21"/>
  <c r="M147" i="21"/>
  <c r="M215" i="21"/>
  <c r="M12" i="21"/>
  <c r="M186" i="21"/>
  <c r="M248" i="21"/>
  <c r="M206" i="21"/>
  <c r="M69" i="21"/>
  <c r="M123" i="21"/>
  <c r="M98" i="21"/>
  <c r="M35" i="21"/>
  <c r="M33" i="21"/>
  <c r="M207" i="21"/>
  <c r="M185" i="21"/>
  <c r="M97" i="21"/>
  <c r="M83" i="21"/>
  <c r="M109" i="21"/>
  <c r="M250" i="21"/>
  <c r="M32" i="21"/>
  <c r="M235" i="21"/>
  <c r="M161" i="21"/>
  <c r="M110" i="21"/>
  <c r="M234" i="21"/>
  <c r="M75" i="21"/>
  <c r="M55" i="21"/>
  <c r="M119" i="21"/>
  <c r="M236" i="21"/>
  <c r="M11" i="21"/>
  <c r="M132" i="21"/>
  <c r="M70" i="21"/>
  <c r="M27" i="21"/>
  <c r="M179" i="21"/>
  <c r="M166" i="21"/>
  <c r="M111" i="21"/>
  <c r="M172" i="21"/>
  <c r="M95" i="21"/>
  <c r="M237" i="21"/>
  <c r="M81" i="21"/>
  <c r="M20" i="21"/>
  <c r="M96" i="21"/>
  <c r="M77" i="21"/>
  <c r="M230" i="21"/>
  <c r="M200" i="21"/>
  <c r="M249" i="21"/>
  <c r="M68" i="21"/>
  <c r="M140" i="21"/>
  <c r="M54" i="21"/>
  <c r="M202" i="21"/>
  <c r="M14" i="21"/>
  <c r="M243" i="21"/>
  <c r="M145" i="21"/>
  <c r="M262" i="21"/>
  <c r="M56" i="21"/>
  <c r="M152" i="21"/>
  <c r="M90" i="21"/>
  <c r="M180" i="21"/>
  <c r="M130" i="21"/>
  <c r="M41" i="21"/>
  <c r="M265" i="21"/>
  <c r="M214" i="21"/>
  <c r="M53" i="21"/>
  <c r="M133" i="21"/>
  <c r="M192" i="21"/>
  <c r="M82" i="21"/>
  <c r="M46" i="21"/>
  <c r="M146" i="21"/>
  <c r="F37" i="23" l="1"/>
  <c r="G37" i="23" s="1"/>
  <c r="H37" i="23" s="1"/>
  <c r="F26" i="23"/>
  <c r="G26" i="23" s="1"/>
  <c r="H26" i="23" s="1"/>
  <c r="F10" i="23"/>
  <c r="G10" i="23" s="1"/>
  <c r="H10" i="23" s="1"/>
  <c r="N192" i="21"/>
  <c r="N265" i="21"/>
  <c r="N130" i="21"/>
  <c r="N56" i="21"/>
  <c r="N14" i="21"/>
  <c r="N68" i="21"/>
  <c r="N77" i="21"/>
  <c r="N237" i="21"/>
  <c r="N172" i="21"/>
  <c r="N27" i="21"/>
  <c r="N236" i="21"/>
  <c r="N234" i="21"/>
  <c r="N32" i="21"/>
  <c r="N146" i="21"/>
  <c r="N82" i="21"/>
  <c r="N133" i="21"/>
  <c r="N214" i="21"/>
  <c r="N41" i="21"/>
  <c r="N180" i="21"/>
  <c r="N152" i="21"/>
  <c r="N262" i="21"/>
  <c r="N243" i="21"/>
  <c r="N202" i="21"/>
  <c r="N140" i="21"/>
  <c r="N249" i="21"/>
  <c r="N230" i="21"/>
  <c r="N96" i="21"/>
  <c r="N81" i="21"/>
  <c r="N95" i="21"/>
  <c r="N111" i="21"/>
  <c r="N179" i="21"/>
  <c r="N70" i="21"/>
  <c r="N11" i="21"/>
  <c r="N119" i="21"/>
  <c r="N75" i="21"/>
  <c r="N110" i="21"/>
  <c r="N235" i="21"/>
  <c r="N250" i="21"/>
  <c r="N83" i="21"/>
  <c r="N185" i="21"/>
  <c r="N33" i="21"/>
  <c r="N98" i="21"/>
  <c r="N69" i="21"/>
  <c r="N248" i="21"/>
  <c r="N12" i="21"/>
  <c r="N147" i="21"/>
  <c r="N229" i="21"/>
  <c r="N84" i="21"/>
  <c r="N13" i="21"/>
  <c r="N173" i="21"/>
  <c r="N89" i="21"/>
  <c r="N139" i="21"/>
  <c r="N174" i="21"/>
  <c r="N74" i="21"/>
  <c r="N112" i="21"/>
  <c r="N154" i="21"/>
  <c r="N18" i="21"/>
  <c r="N220" i="21"/>
  <c r="N187" i="21"/>
  <c r="N105" i="21"/>
  <c r="N63" i="21"/>
  <c r="N188" i="21"/>
  <c r="N159" i="21"/>
  <c r="N60" i="21"/>
  <c r="N118" i="21"/>
  <c r="N48" i="21"/>
  <c r="N137" i="21"/>
  <c r="N91" i="21"/>
  <c r="N168" i="21"/>
  <c r="N160" i="21"/>
  <c r="N213" i="21"/>
  <c r="N40" i="21"/>
  <c r="N193" i="21"/>
  <c r="N258" i="21"/>
  <c r="N138" i="21"/>
  <c r="N116" i="21"/>
  <c r="N103" i="21"/>
  <c r="N228" i="21"/>
  <c r="N222" i="21"/>
  <c r="N242" i="21"/>
  <c r="N42" i="21"/>
  <c r="N244" i="21"/>
  <c r="N167" i="21"/>
  <c r="N165" i="21"/>
  <c r="N251" i="21"/>
  <c r="N26" i="21"/>
  <c r="N117" i="21"/>
  <c r="N46" i="21"/>
  <c r="N53" i="21"/>
  <c r="N90" i="21"/>
  <c r="N145" i="21"/>
  <c r="N54" i="21"/>
  <c r="N200" i="21"/>
  <c r="N20" i="21"/>
  <c r="N166" i="21"/>
  <c r="N132" i="21"/>
  <c r="N55" i="21"/>
  <c r="N161" i="21"/>
  <c r="N109" i="21"/>
  <c r="N97" i="21"/>
  <c r="N207" i="21"/>
  <c r="N35" i="21"/>
  <c r="N123" i="21"/>
  <c r="N206" i="21"/>
  <c r="N186" i="21"/>
  <c r="N215" i="21"/>
  <c r="N61" i="21"/>
  <c r="N151" i="21"/>
  <c r="N216" i="21"/>
  <c r="N125" i="21"/>
  <c r="N264" i="21"/>
  <c r="N255" i="21"/>
  <c r="N28" i="21"/>
  <c r="N199" i="21"/>
  <c r="N34" i="21"/>
  <c r="N62" i="21"/>
  <c r="N39" i="21"/>
  <c r="N158" i="21"/>
  <c r="N21" i="21"/>
  <c r="N221" i="21"/>
  <c r="N227" i="21"/>
  <c r="N102" i="21"/>
  <c r="N124" i="21"/>
  <c r="N241" i="21"/>
  <c r="N25" i="21"/>
  <c r="N19" i="21"/>
  <c r="N153" i="21"/>
  <c r="N76" i="21"/>
  <c r="N195" i="21"/>
  <c r="N131" i="21"/>
  <c r="N181" i="21"/>
  <c r="N194" i="21"/>
  <c r="N256" i="21"/>
  <c r="N49" i="21"/>
  <c r="N201" i="21"/>
  <c r="N126" i="21"/>
  <c r="N104" i="21"/>
  <c r="N144" i="21"/>
  <c r="N263" i="21"/>
  <c r="N257" i="21"/>
  <c r="N47" i="21"/>
  <c r="N209" i="21"/>
  <c r="N88" i="21"/>
  <c r="N67" i="21"/>
  <c r="N175" i="21"/>
  <c r="N208" i="21"/>
  <c r="N223" i="21"/>
  <c r="O12" i="8" l="1"/>
  <c r="O15" i="9" l="1"/>
  <c r="O13" i="10" l="1"/>
  <c r="M12" i="11" l="1"/>
  <c r="O12" i="11"/>
  <c r="O115" i="12"/>
  <c r="O158" i="12" l="1"/>
  <c r="O18" i="13"/>
  <c r="O14" i="16"/>
  <c r="O19" i="15" l="1"/>
  <c r="O19" i="19" l="1"/>
  <c r="O19" i="14"/>
  <c r="O17" i="18" l="1"/>
  <c r="O213" i="18"/>
  <c r="O214" i="18"/>
  <c r="O215" i="18" l="1"/>
  <c r="O216" i="18" l="1"/>
  <c r="O217" i="18" l="1"/>
  <c r="O221" i="18" l="1"/>
  <c r="O222" i="18"/>
  <c r="O223" i="18"/>
  <c r="O224" i="18" l="1"/>
  <c r="O225" i="18" l="1"/>
  <c r="O229" i="18"/>
  <c r="O230" i="18"/>
  <c r="O231" i="18" l="1"/>
  <c r="O232" i="18" l="1"/>
  <c r="O236" i="18"/>
  <c r="O237" i="18" l="1"/>
  <c r="O238" i="18" l="1"/>
  <c r="O239" i="18" l="1"/>
  <c r="O20" i="4" l="1"/>
  <c r="K21" i="4"/>
  <c r="K22" i="4"/>
  <c r="O21" i="4" l="1"/>
  <c r="L21" i="4"/>
  <c r="M21" i="4" s="1"/>
  <c r="O22" i="4"/>
  <c r="L22" i="4"/>
  <c r="M22" i="4" s="1"/>
  <c r="O89" i="4"/>
  <c r="O101" i="4" l="1"/>
  <c r="O100" i="4"/>
  <c r="O140" i="4" l="1"/>
  <c r="O141" i="4" l="1"/>
  <c r="O142" i="4" l="1"/>
  <c r="O143" i="4"/>
  <c r="O150" i="4" l="1"/>
  <c r="O151" i="4"/>
  <c r="O152" i="4" l="1"/>
  <c r="O153" i="4" l="1"/>
  <c r="O155" i="4" l="1"/>
  <c r="O159" i="4" l="1"/>
  <c r="O15" i="5" l="1"/>
  <c r="I8" i="21" s="1"/>
  <c r="J209" i="21" l="1"/>
  <c r="J131" i="21"/>
  <c r="J257" i="21"/>
  <c r="J194" i="21"/>
  <c r="J165" i="21"/>
  <c r="J116" i="21"/>
  <c r="J91" i="21"/>
  <c r="J49" i="21"/>
  <c r="J244" i="21"/>
  <c r="J258" i="21"/>
  <c r="J48" i="21"/>
  <c r="J88" i="21"/>
  <c r="J104" i="21"/>
  <c r="J124" i="21"/>
  <c r="J21" i="21"/>
  <c r="J34" i="21"/>
  <c r="J264" i="21"/>
  <c r="J61" i="21"/>
  <c r="J123" i="21"/>
  <c r="J109" i="21"/>
  <c r="J166" i="21"/>
  <c r="J145" i="21"/>
  <c r="J118" i="21"/>
  <c r="J63" i="21"/>
  <c r="J18" i="21"/>
  <c r="J174" i="21"/>
  <c r="J144" i="21"/>
  <c r="J67" i="21"/>
  <c r="J126" i="21"/>
  <c r="J76" i="21"/>
  <c r="J242" i="21"/>
  <c r="J40" i="21"/>
  <c r="J208" i="21"/>
  <c r="J26" i="21"/>
  <c r="J228" i="21"/>
  <c r="J160" i="21"/>
  <c r="J223" i="21"/>
  <c r="J47" i="21"/>
  <c r="J25" i="21"/>
  <c r="J227" i="21"/>
  <c r="J39" i="21"/>
  <c r="J28" i="21"/>
  <c r="J216" i="21"/>
  <c r="J186" i="21"/>
  <c r="J207" i="21"/>
  <c r="J55" i="21"/>
  <c r="J200" i="21"/>
  <c r="J53" i="21"/>
  <c r="J159" i="21"/>
  <c r="J187" i="21"/>
  <c r="J112" i="21"/>
  <c r="J89" i="21"/>
  <c r="J13" i="21"/>
  <c r="J229" i="21"/>
  <c r="J12" i="21"/>
  <c r="J69" i="21"/>
  <c r="J33" i="21"/>
  <c r="J83" i="21"/>
  <c r="J235" i="21"/>
  <c r="J75" i="21"/>
  <c r="J11" i="21"/>
  <c r="J179" i="21"/>
  <c r="J95" i="21"/>
  <c r="J96" i="21"/>
  <c r="J249" i="21"/>
  <c r="J202" i="21"/>
  <c r="J262" i="21"/>
  <c r="J180" i="21"/>
  <c r="J214" i="21"/>
  <c r="J82" i="21"/>
  <c r="J32" i="21"/>
  <c r="J236" i="21"/>
  <c r="J172" i="21"/>
  <c r="J77" i="21"/>
  <c r="J14" i="21"/>
  <c r="J130" i="21"/>
  <c r="J192" i="21"/>
  <c r="J175" i="21"/>
  <c r="J263" i="21"/>
  <c r="J201" i="21"/>
  <c r="J256" i="21"/>
  <c r="J181" i="21"/>
  <c r="J195" i="21"/>
  <c r="J153" i="21"/>
  <c r="J19" i="21"/>
  <c r="J241" i="21"/>
  <c r="J102" i="21"/>
  <c r="J221" i="21"/>
  <c r="J158" i="21"/>
  <c r="J62" i="21"/>
  <c r="J199" i="21"/>
  <c r="J255" i="21"/>
  <c r="J125" i="21"/>
  <c r="J151" i="21"/>
  <c r="J215" i="21"/>
  <c r="J206" i="21"/>
  <c r="J35" i="21"/>
  <c r="J97" i="21"/>
  <c r="J161" i="21"/>
  <c r="J132" i="21"/>
  <c r="J20" i="21"/>
  <c r="J54" i="21"/>
  <c r="J90" i="21"/>
  <c r="J46" i="21"/>
  <c r="J117" i="21"/>
  <c r="J251" i="21"/>
  <c r="J167" i="21"/>
  <c r="J42" i="21"/>
  <c r="J222" i="21"/>
  <c r="J103" i="21"/>
  <c r="J138" i="21"/>
  <c r="J193" i="21"/>
  <c r="J213" i="21"/>
  <c r="J168" i="21"/>
  <c r="J137" i="21"/>
  <c r="J60" i="21"/>
  <c r="J188" i="21"/>
  <c r="J105" i="21"/>
  <c r="J220" i="21"/>
  <c r="J154" i="21"/>
  <c r="J74" i="21"/>
  <c r="J139" i="21"/>
  <c r="J173" i="21"/>
  <c r="J84" i="21"/>
  <c r="J147" i="21"/>
  <c r="J248" i="21"/>
  <c r="J98" i="21"/>
  <c r="J185" i="21"/>
  <c r="J250" i="21"/>
  <c r="J110" i="21"/>
  <c r="J119" i="21"/>
  <c r="J70" i="21"/>
  <c r="J81" i="21"/>
  <c r="J140" i="21"/>
  <c r="J152" i="21"/>
  <c r="J133" i="21"/>
  <c r="J234" i="21"/>
  <c r="J237" i="21"/>
  <c r="J56" i="21"/>
  <c r="J111" i="21"/>
  <c r="J230" i="21"/>
  <c r="J243" i="21"/>
  <c r="J41" i="21"/>
  <c r="J146" i="21"/>
  <c r="J27" i="21"/>
  <c r="J68" i="21"/>
  <c r="J265" i="21"/>
  <c r="F27" i="23" l="1"/>
  <c r="F38" i="23"/>
  <c r="F11" i="23"/>
  <c r="V68" i="21"/>
  <c r="X68" i="21" s="1"/>
  <c r="K68" i="21"/>
  <c r="V243" i="21"/>
  <c r="X243" i="21" s="1"/>
  <c r="K243" i="21"/>
  <c r="V237" i="21"/>
  <c r="K237" i="21"/>
  <c r="X237" i="21"/>
  <c r="V140" i="21"/>
  <c r="K140" i="21"/>
  <c r="X140" i="21"/>
  <c r="V70" i="21"/>
  <c r="X70" i="21" s="1"/>
  <c r="K70" i="21"/>
  <c r="V265" i="21"/>
  <c r="X265" i="21" s="1"/>
  <c r="K265" i="21"/>
  <c r="V27" i="21"/>
  <c r="K27" i="21"/>
  <c r="X27" i="21"/>
  <c r="V41" i="21"/>
  <c r="K41" i="21"/>
  <c r="X41" i="21"/>
  <c r="V230" i="21"/>
  <c r="X230" i="21" s="1"/>
  <c r="K230" i="21"/>
  <c r="V56" i="21"/>
  <c r="X56" i="21" s="1"/>
  <c r="K56" i="21"/>
  <c r="V234" i="21"/>
  <c r="K234" i="21"/>
  <c r="X234" i="21"/>
  <c r="V152" i="21"/>
  <c r="K152" i="21"/>
  <c r="X152" i="21"/>
  <c r="V81" i="21"/>
  <c r="X81" i="21" s="1"/>
  <c r="K81" i="21"/>
  <c r="V119" i="21"/>
  <c r="X119" i="21" s="1"/>
  <c r="K119" i="21"/>
  <c r="V250" i="21"/>
  <c r="K250" i="21"/>
  <c r="X250" i="21"/>
  <c r="V98" i="21"/>
  <c r="K98" i="21"/>
  <c r="X98" i="21"/>
  <c r="V147" i="21"/>
  <c r="X147" i="21" s="1"/>
  <c r="K147" i="21"/>
  <c r="V173" i="21"/>
  <c r="X173" i="21" s="1"/>
  <c r="K173" i="21"/>
  <c r="V74" i="21"/>
  <c r="K74" i="21"/>
  <c r="X74" i="21"/>
  <c r="V220" i="21"/>
  <c r="K220" i="21"/>
  <c r="X220" i="21"/>
  <c r="V188" i="21"/>
  <c r="X188" i="21" s="1"/>
  <c r="K188" i="21"/>
  <c r="V137" i="21"/>
  <c r="X137" i="21" s="1"/>
  <c r="K137" i="21"/>
  <c r="V213" i="21"/>
  <c r="K213" i="21"/>
  <c r="X213" i="21"/>
  <c r="V138" i="21"/>
  <c r="K138" i="21"/>
  <c r="X138" i="21"/>
  <c r="V222" i="21"/>
  <c r="X222" i="21" s="1"/>
  <c r="K222" i="21"/>
  <c r="V167" i="21"/>
  <c r="X167" i="21" s="1"/>
  <c r="K167" i="21"/>
  <c r="V117" i="21"/>
  <c r="K117" i="21"/>
  <c r="X117" i="21"/>
  <c r="V90" i="21"/>
  <c r="K90" i="21"/>
  <c r="X90" i="21"/>
  <c r="V20" i="21"/>
  <c r="X20" i="21" s="1"/>
  <c r="K20" i="21"/>
  <c r="V161" i="21"/>
  <c r="X161" i="21" s="1"/>
  <c r="K161" i="21"/>
  <c r="V35" i="21"/>
  <c r="K35" i="21"/>
  <c r="X35" i="21"/>
  <c r="V215" i="21"/>
  <c r="K215" i="21"/>
  <c r="X215" i="21"/>
  <c r="V125" i="21"/>
  <c r="X125" i="21" s="1"/>
  <c r="K125" i="21"/>
  <c r="V199" i="21"/>
  <c r="X199" i="21" s="1"/>
  <c r="K199" i="21"/>
  <c r="V158" i="21"/>
  <c r="K158" i="21"/>
  <c r="X158" i="21"/>
  <c r="V102" i="21"/>
  <c r="K102" i="21"/>
  <c r="X102" i="21"/>
  <c r="V19" i="21"/>
  <c r="X19" i="21" s="1"/>
  <c r="K19" i="21"/>
  <c r="V195" i="21"/>
  <c r="X195" i="21" s="1"/>
  <c r="K195" i="21"/>
  <c r="V256" i="21"/>
  <c r="K256" i="21"/>
  <c r="X256" i="21"/>
  <c r="V263" i="21"/>
  <c r="K263" i="21"/>
  <c r="X263" i="21"/>
  <c r="V192" i="21"/>
  <c r="X192" i="21" s="1"/>
  <c r="K192" i="21"/>
  <c r="V14" i="21"/>
  <c r="X14" i="21" s="1"/>
  <c r="K14" i="21"/>
  <c r="V172" i="21"/>
  <c r="K172" i="21"/>
  <c r="X172" i="21"/>
  <c r="V32" i="21"/>
  <c r="K32" i="21"/>
  <c r="X32" i="21"/>
  <c r="V214" i="21"/>
  <c r="X214" i="21" s="1"/>
  <c r="K214" i="21"/>
  <c r="V262" i="21"/>
  <c r="X262" i="21" s="1"/>
  <c r="K262" i="21"/>
  <c r="V249" i="21"/>
  <c r="K249" i="21"/>
  <c r="X249" i="21"/>
  <c r="V95" i="21"/>
  <c r="K95" i="21"/>
  <c r="X95" i="21"/>
  <c r="V11" i="21"/>
  <c r="X11" i="21" s="1"/>
  <c r="K11" i="21"/>
  <c r="V235" i="21"/>
  <c r="X235" i="21" s="1"/>
  <c r="K235" i="21"/>
  <c r="V33" i="21"/>
  <c r="K33" i="21"/>
  <c r="X33" i="21"/>
  <c r="V12" i="21"/>
  <c r="K12" i="21"/>
  <c r="X12" i="21"/>
  <c r="V13" i="21"/>
  <c r="X13" i="21" s="1"/>
  <c r="K13" i="21"/>
  <c r="V112" i="21"/>
  <c r="K112" i="21"/>
  <c r="X112" i="21"/>
  <c r="V159" i="21"/>
  <c r="K159" i="21"/>
  <c r="X159" i="21"/>
  <c r="V200" i="21"/>
  <c r="X200" i="21" s="1"/>
  <c r="K200" i="21"/>
  <c r="V207" i="21"/>
  <c r="X207" i="21" s="1"/>
  <c r="K207" i="21"/>
  <c r="V216" i="21"/>
  <c r="K216" i="21"/>
  <c r="X216" i="21"/>
  <c r="V39" i="21"/>
  <c r="K39" i="21"/>
  <c r="X39" i="21"/>
  <c r="V25" i="21"/>
  <c r="X25" i="21" s="1"/>
  <c r="K25" i="21"/>
  <c r="V223" i="21"/>
  <c r="X223" i="21" s="1"/>
  <c r="K223" i="21"/>
  <c r="V228" i="21"/>
  <c r="K228" i="21"/>
  <c r="X228" i="21"/>
  <c r="V208" i="21"/>
  <c r="K208" i="21"/>
  <c r="X208" i="21"/>
  <c r="V242" i="21"/>
  <c r="X242" i="21" s="1"/>
  <c r="K242" i="21"/>
  <c r="V126" i="21"/>
  <c r="X126" i="21" s="1"/>
  <c r="K126" i="21"/>
  <c r="V144" i="21"/>
  <c r="K144" i="21"/>
  <c r="X144" i="21"/>
  <c r="V18" i="21"/>
  <c r="X18" i="21" s="1"/>
  <c r="K18" i="21"/>
  <c r="V118" i="21"/>
  <c r="X118" i="21" s="1"/>
  <c r="K118" i="21"/>
  <c r="V166" i="21"/>
  <c r="X166" i="21" s="1"/>
  <c r="K166" i="21"/>
  <c r="V123" i="21"/>
  <c r="X123" i="21" s="1"/>
  <c r="K123" i="21"/>
  <c r="V264" i="21"/>
  <c r="X264" i="21" s="1"/>
  <c r="K264" i="21"/>
  <c r="V21" i="21"/>
  <c r="X21" i="21" s="1"/>
  <c r="K21" i="21"/>
  <c r="V104" i="21"/>
  <c r="X104" i="21" s="1"/>
  <c r="K104" i="21"/>
  <c r="V48" i="21"/>
  <c r="X48" i="21" s="1"/>
  <c r="K48" i="21"/>
  <c r="V244" i="21"/>
  <c r="X244" i="21" s="1"/>
  <c r="K244" i="21"/>
  <c r="V91" i="21"/>
  <c r="X91" i="21" s="1"/>
  <c r="K91" i="21"/>
  <c r="V165" i="21"/>
  <c r="X165" i="21" s="1"/>
  <c r="K165" i="21"/>
  <c r="V257" i="21"/>
  <c r="X257" i="21" s="1"/>
  <c r="K257" i="21"/>
  <c r="V209" i="21"/>
  <c r="X209" i="21" s="1"/>
  <c r="K209" i="21"/>
  <c r="V146" i="21"/>
  <c r="X146" i="21" s="1"/>
  <c r="K146" i="21"/>
  <c r="V111" i="21"/>
  <c r="K111" i="21"/>
  <c r="X111" i="21"/>
  <c r="V133" i="21"/>
  <c r="K133" i="21"/>
  <c r="X133" i="21"/>
  <c r="V110" i="21"/>
  <c r="X110" i="21" s="1"/>
  <c r="K110" i="21"/>
  <c r="V185" i="21"/>
  <c r="X185" i="21" s="1"/>
  <c r="K185" i="21"/>
  <c r="V248" i="21"/>
  <c r="K248" i="21"/>
  <c r="X248" i="21"/>
  <c r="V84" i="21"/>
  <c r="X84" i="21" s="1"/>
  <c r="K84" i="21"/>
  <c r="V139" i="21"/>
  <c r="X139" i="21" s="1"/>
  <c r="K139" i="21"/>
  <c r="V154" i="21"/>
  <c r="K154" i="21"/>
  <c r="X154" i="21"/>
  <c r="V105" i="21"/>
  <c r="K105" i="21"/>
  <c r="X105" i="21"/>
  <c r="V60" i="21"/>
  <c r="X60" i="21" s="1"/>
  <c r="K60" i="21"/>
  <c r="V168" i="21"/>
  <c r="X168" i="21" s="1"/>
  <c r="K168" i="21"/>
  <c r="V193" i="21"/>
  <c r="K193" i="21"/>
  <c r="X193" i="21"/>
  <c r="V103" i="21"/>
  <c r="K103" i="21"/>
  <c r="X103" i="21"/>
  <c r="V42" i="21"/>
  <c r="X42" i="21" s="1"/>
  <c r="K42" i="21"/>
  <c r="V251" i="21"/>
  <c r="X251" i="21" s="1"/>
  <c r="K251" i="21"/>
  <c r="V46" i="21"/>
  <c r="K46" i="21"/>
  <c r="X46" i="21"/>
  <c r="V54" i="21"/>
  <c r="K54" i="21"/>
  <c r="X54" i="21"/>
  <c r="V132" i="21"/>
  <c r="X132" i="21" s="1"/>
  <c r="K132" i="21"/>
  <c r="V97" i="21"/>
  <c r="X97" i="21" s="1"/>
  <c r="K97" i="21"/>
  <c r="V206" i="21"/>
  <c r="X206" i="21" s="1"/>
  <c r="K206" i="21"/>
  <c r="V151" i="21"/>
  <c r="X151" i="21" s="1"/>
  <c r="K151" i="21"/>
  <c r="V255" i="21"/>
  <c r="K255" i="21"/>
  <c r="X255" i="21"/>
  <c r="V62" i="21"/>
  <c r="X62" i="21" s="1"/>
  <c r="K62" i="21"/>
  <c r="V221" i="21"/>
  <c r="X221" i="21" s="1"/>
  <c r="K221" i="21"/>
  <c r="V241" i="21"/>
  <c r="X241" i="21" s="1"/>
  <c r="K241" i="21"/>
  <c r="V153" i="21"/>
  <c r="X153" i="21" s="1"/>
  <c r="K153" i="21"/>
  <c r="V181" i="21"/>
  <c r="X181" i="21" s="1"/>
  <c r="K181" i="21"/>
  <c r="V201" i="21"/>
  <c r="K201" i="21"/>
  <c r="X201" i="21"/>
  <c r="V175" i="21"/>
  <c r="X175" i="21" s="1"/>
  <c r="K175" i="21"/>
  <c r="V130" i="21"/>
  <c r="K130" i="21"/>
  <c r="X130" i="21"/>
  <c r="V77" i="21"/>
  <c r="K77" i="21"/>
  <c r="X77" i="21"/>
  <c r="V236" i="21"/>
  <c r="X236" i="21" s="1"/>
  <c r="K236" i="21"/>
  <c r="V82" i="21"/>
  <c r="X82" i="21" s="1"/>
  <c r="K82" i="21"/>
  <c r="V180" i="21"/>
  <c r="K180" i="21"/>
  <c r="X180" i="21"/>
  <c r="V202" i="21"/>
  <c r="K202" i="21"/>
  <c r="X202" i="21"/>
  <c r="V96" i="21"/>
  <c r="X96" i="21" s="1"/>
  <c r="K96" i="21"/>
  <c r="V179" i="21"/>
  <c r="X179" i="21" s="1"/>
  <c r="K179" i="21"/>
  <c r="V75" i="21"/>
  <c r="K75" i="21"/>
  <c r="X75" i="21"/>
  <c r="V83" i="21"/>
  <c r="K83" i="21"/>
  <c r="X83" i="21"/>
  <c r="V69" i="21"/>
  <c r="X69" i="21" s="1"/>
  <c r="K69" i="21"/>
  <c r="V229" i="21"/>
  <c r="X229" i="21" s="1"/>
  <c r="K229" i="21"/>
  <c r="V89" i="21"/>
  <c r="X89" i="21" s="1"/>
  <c r="K89" i="21"/>
  <c r="V187" i="21"/>
  <c r="X187" i="21" s="1"/>
  <c r="K187" i="21"/>
  <c r="V53" i="21"/>
  <c r="X53" i="21" s="1"/>
  <c r="K53" i="21"/>
  <c r="V55" i="21"/>
  <c r="X55" i="21" s="1"/>
  <c r="K55" i="21"/>
  <c r="V186" i="21"/>
  <c r="X186" i="21" s="1"/>
  <c r="K186" i="21"/>
  <c r="V28" i="21"/>
  <c r="K28" i="21"/>
  <c r="X28" i="21"/>
  <c r="V227" i="21"/>
  <c r="K227" i="21"/>
  <c r="X227" i="21"/>
  <c r="V47" i="21"/>
  <c r="X47" i="21" s="1"/>
  <c r="K47" i="21"/>
  <c r="V160" i="21"/>
  <c r="K160" i="21"/>
  <c r="X160" i="21"/>
  <c r="V26" i="21"/>
  <c r="K26" i="21"/>
  <c r="X26" i="21"/>
  <c r="V40" i="21"/>
  <c r="X40" i="21" s="1"/>
  <c r="K40" i="21"/>
  <c r="V76" i="21"/>
  <c r="X76" i="21" s="1"/>
  <c r="K76" i="21"/>
  <c r="V67" i="21"/>
  <c r="X67" i="21" s="1"/>
  <c r="K67" i="21"/>
  <c r="V174" i="21"/>
  <c r="X174" i="21" s="1"/>
  <c r="K174" i="21"/>
  <c r="V63" i="21"/>
  <c r="X63" i="21" s="1"/>
  <c r="K63" i="21"/>
  <c r="V145" i="21"/>
  <c r="X145" i="21" s="1"/>
  <c r="K145" i="21"/>
  <c r="V109" i="21"/>
  <c r="X109" i="21" s="1"/>
  <c r="K109" i="21"/>
  <c r="V61" i="21"/>
  <c r="X61" i="21" s="1"/>
  <c r="K61" i="21"/>
  <c r="V34" i="21"/>
  <c r="X34" i="21" s="1"/>
  <c r="K34" i="21"/>
  <c r="V124" i="21"/>
  <c r="X124" i="21" s="1"/>
  <c r="K124" i="21"/>
  <c r="V88" i="21"/>
  <c r="X88" i="21" s="1"/>
  <c r="K88" i="21"/>
  <c r="V258" i="21"/>
  <c r="X258" i="21" s="1"/>
  <c r="K258" i="21"/>
  <c r="V49" i="21"/>
  <c r="X49" i="21" s="1"/>
  <c r="K49" i="21"/>
  <c r="V116" i="21"/>
  <c r="X116" i="21" s="1"/>
  <c r="K116" i="21"/>
  <c r="V194" i="21"/>
  <c r="X194" i="21" s="1"/>
  <c r="K194" i="21"/>
  <c r="V131" i="21"/>
  <c r="X131" i="21" s="1"/>
  <c r="K131" i="21"/>
  <c r="G11" i="23" l="1"/>
  <c r="H11" i="23" s="1"/>
  <c r="F12" i="23"/>
  <c r="G27" i="23"/>
  <c r="H27" i="23" s="1"/>
  <c r="F28" i="23"/>
  <c r="G28" i="23" s="1"/>
  <c r="H28" i="23" s="1"/>
  <c r="G38" i="23"/>
  <c r="H38" i="23" s="1"/>
  <c r="F39" i="23"/>
  <c r="G39" i="23" s="1"/>
  <c r="H39" i="23" s="1"/>
  <c r="AA49" i="21"/>
  <c r="Z49" i="21"/>
  <c r="AA194" i="21"/>
  <c r="Z194" i="21"/>
  <c r="AA88" i="21"/>
  <c r="Z88" i="21"/>
  <c r="Z109" i="21"/>
  <c r="AA109" i="21"/>
  <c r="Z257" i="21"/>
  <c r="AA257" i="21"/>
  <c r="Z48" i="21"/>
  <c r="AA48" i="21"/>
  <c r="Z123" i="21"/>
  <c r="AA123" i="21"/>
  <c r="AA34" i="21"/>
  <c r="Z34" i="21"/>
  <c r="AA63" i="21"/>
  <c r="Z63" i="21"/>
  <c r="Z91" i="21"/>
  <c r="AA91" i="21"/>
  <c r="AA21" i="21"/>
  <c r="Z21" i="21"/>
  <c r="Z118" i="21"/>
  <c r="AA118" i="21"/>
  <c r="Z131" i="21"/>
  <c r="AA131" i="21"/>
  <c r="AA116" i="21"/>
  <c r="Z116" i="21"/>
  <c r="Z124" i="21"/>
  <c r="AA124" i="21"/>
  <c r="AA61" i="21"/>
  <c r="Z61" i="21"/>
  <c r="Z67" i="21"/>
  <c r="AA67" i="21"/>
  <c r="Z76" i="21"/>
  <c r="AA76" i="21"/>
  <c r="Z26" i="21"/>
  <c r="AA26" i="21"/>
  <c r="AA47" i="21"/>
  <c r="Z47" i="21"/>
  <c r="Z28" i="21"/>
  <c r="AA28" i="21"/>
  <c r="Z55" i="21"/>
  <c r="AA55" i="21"/>
  <c r="Z187" i="21"/>
  <c r="AA187" i="21"/>
  <c r="AA83" i="21"/>
  <c r="Z83" i="21"/>
  <c r="Z179" i="21"/>
  <c r="AA179" i="21"/>
  <c r="AA202" i="21"/>
  <c r="Z202" i="21"/>
  <c r="AA82" i="21"/>
  <c r="Z82" i="21"/>
  <c r="Z77" i="21"/>
  <c r="AA77" i="21"/>
  <c r="AA175" i="21"/>
  <c r="Z175" i="21"/>
  <c r="Z181" i="21"/>
  <c r="AA181" i="21"/>
  <c r="AA241" i="21"/>
  <c r="Z241" i="21"/>
  <c r="Z62" i="21"/>
  <c r="AA62" i="21"/>
  <c r="AA151" i="21"/>
  <c r="Z151" i="21"/>
  <c r="Z97" i="21"/>
  <c r="AA97" i="21"/>
  <c r="Z54" i="21"/>
  <c r="AA54" i="21"/>
  <c r="Z251" i="21"/>
  <c r="AA251" i="21"/>
  <c r="Z103" i="21"/>
  <c r="AA103" i="21"/>
  <c r="AA168" i="21"/>
  <c r="Z168" i="21"/>
  <c r="AA105" i="21"/>
  <c r="Z105" i="21"/>
  <c r="AA139" i="21"/>
  <c r="Z139" i="21"/>
  <c r="Z248" i="21"/>
  <c r="AA248" i="21"/>
  <c r="AA110" i="21"/>
  <c r="Z110" i="21"/>
  <c r="AA111" i="21"/>
  <c r="Z111" i="21"/>
  <c r="Z126" i="21"/>
  <c r="AA126" i="21"/>
  <c r="Z208" i="21"/>
  <c r="AA208" i="21"/>
  <c r="Z223" i="21"/>
  <c r="AA223" i="21"/>
  <c r="Z39" i="21"/>
  <c r="AA39" i="21"/>
  <c r="AA207" i="21"/>
  <c r="Z207" i="21"/>
  <c r="Z159" i="21"/>
  <c r="AA159" i="21"/>
  <c r="AA33" i="21"/>
  <c r="Z33" i="21"/>
  <c r="AA11" i="21"/>
  <c r="Z11" i="21"/>
  <c r="AA249" i="21"/>
  <c r="Z249" i="21"/>
  <c r="AA214" i="21"/>
  <c r="Z214" i="21"/>
  <c r="AA172" i="21"/>
  <c r="Z172" i="21"/>
  <c r="AA192" i="21"/>
  <c r="Z192" i="21"/>
  <c r="AA256" i="21"/>
  <c r="Z256" i="21"/>
  <c r="Z19" i="21"/>
  <c r="AA19" i="21"/>
  <c r="AA158" i="21"/>
  <c r="Z158" i="21"/>
  <c r="Z125" i="21"/>
  <c r="AA125" i="21"/>
  <c r="Z35" i="21"/>
  <c r="AA35" i="21"/>
  <c r="AA20" i="21"/>
  <c r="Z20" i="21"/>
  <c r="Z117" i="21"/>
  <c r="AA117" i="21"/>
  <c r="AA222" i="21"/>
  <c r="Z222" i="21"/>
  <c r="AA213" i="21"/>
  <c r="Z213" i="21"/>
  <c r="AA188" i="21"/>
  <c r="Z188" i="21"/>
  <c r="AA74" i="21"/>
  <c r="Z74" i="21"/>
  <c r="Z147" i="21"/>
  <c r="AA147" i="21"/>
  <c r="AA250" i="21"/>
  <c r="Z250" i="21"/>
  <c r="Z81" i="21"/>
  <c r="AA81" i="21"/>
  <c r="Z234" i="21"/>
  <c r="AA234" i="21"/>
  <c r="Z230" i="21"/>
  <c r="AA230" i="21"/>
  <c r="Z27" i="21"/>
  <c r="AA27" i="21"/>
  <c r="AA70" i="21"/>
  <c r="Z70" i="21"/>
  <c r="Z237" i="21"/>
  <c r="AA237" i="21"/>
  <c r="AA68" i="21"/>
  <c r="Z68" i="21"/>
  <c r="Z258" i="21"/>
  <c r="AA258" i="21"/>
  <c r="Z145" i="21"/>
  <c r="AA145" i="21"/>
  <c r="Z174" i="21"/>
  <c r="AA174" i="21"/>
  <c r="AA40" i="21"/>
  <c r="Z40" i="21"/>
  <c r="Z160" i="21"/>
  <c r="AA160" i="21"/>
  <c r="Z227" i="21"/>
  <c r="AA227" i="21"/>
  <c r="Z186" i="21"/>
  <c r="AA186" i="21"/>
  <c r="Z53" i="21"/>
  <c r="AA53" i="21"/>
  <c r="AA89" i="21"/>
  <c r="Z89" i="21"/>
  <c r="AA229" i="21"/>
  <c r="Z229" i="21"/>
  <c r="Z69" i="21"/>
  <c r="AA69" i="21"/>
  <c r="AA75" i="21"/>
  <c r="Z75" i="21"/>
  <c r="AA96" i="21"/>
  <c r="Z96" i="21"/>
  <c r="Z180" i="21"/>
  <c r="AA180" i="21"/>
  <c r="AA236" i="21"/>
  <c r="Z236" i="21"/>
  <c r="AA130" i="21"/>
  <c r="Z130" i="21"/>
  <c r="AA201" i="21"/>
  <c r="Z201" i="21"/>
  <c r="Z153" i="21"/>
  <c r="AA153" i="21"/>
  <c r="Z221" i="21"/>
  <c r="AA221" i="21"/>
  <c r="AA255" i="21"/>
  <c r="Z255" i="21"/>
  <c r="Z206" i="21"/>
  <c r="AA206" i="21"/>
  <c r="AA132" i="21"/>
  <c r="Z132" i="21"/>
  <c r="AA46" i="21"/>
  <c r="Z46" i="21"/>
  <c r="Z42" i="21"/>
  <c r="AA42" i="21"/>
  <c r="AA193" i="21"/>
  <c r="Z193" i="21"/>
  <c r="Z60" i="21"/>
  <c r="AA60" i="21"/>
  <c r="AA154" i="21"/>
  <c r="Z154" i="21"/>
  <c r="Z84" i="21"/>
  <c r="AA84" i="21"/>
  <c r="AA185" i="21"/>
  <c r="Z185" i="21"/>
  <c r="Z133" i="21"/>
  <c r="AA133" i="21"/>
  <c r="Z146" i="21"/>
  <c r="AA146" i="21"/>
  <c r="Z209" i="21"/>
  <c r="AA209" i="21"/>
  <c r="AA165" i="21"/>
  <c r="Z165" i="21"/>
  <c r="Z244" i="21"/>
  <c r="AA244" i="21"/>
  <c r="Z104" i="21"/>
  <c r="AA104" i="21"/>
  <c r="Z264" i="21"/>
  <c r="AA264" i="21"/>
  <c r="Z166" i="21"/>
  <c r="AA166" i="21"/>
  <c r="AA18" i="21"/>
  <c r="Z18" i="21"/>
  <c r="AA144" i="21"/>
  <c r="Z144" i="21"/>
  <c r="Z242" i="21"/>
  <c r="AA242" i="21"/>
  <c r="Z228" i="21"/>
  <c r="AA228" i="21"/>
  <c r="Z25" i="21"/>
  <c r="AA25" i="21"/>
  <c r="AA216" i="21"/>
  <c r="Z216" i="21"/>
  <c r="Z200" i="21"/>
  <c r="AA200" i="21"/>
  <c r="Z112" i="21"/>
  <c r="AA112" i="21"/>
  <c r="AA13" i="21"/>
  <c r="Z13" i="21"/>
  <c r="AA12" i="21"/>
  <c r="Z12" i="21"/>
  <c r="Z235" i="21"/>
  <c r="AA235" i="21"/>
  <c r="AA95" i="21"/>
  <c r="Z95" i="21"/>
  <c r="Z262" i="21"/>
  <c r="AA262" i="21"/>
  <c r="AA32" i="21"/>
  <c r="Z32" i="21"/>
  <c r="Z14" i="21"/>
  <c r="AA14" i="21"/>
  <c r="Z263" i="21"/>
  <c r="AA263" i="21"/>
  <c r="Z195" i="21"/>
  <c r="AA195" i="21"/>
  <c r="Z102" i="21"/>
  <c r="AA102" i="21"/>
  <c r="Z199" i="21"/>
  <c r="AA199" i="21"/>
  <c r="Z215" i="21"/>
  <c r="AA215" i="21"/>
  <c r="Z161" i="21"/>
  <c r="AA161" i="21"/>
  <c r="Z90" i="21"/>
  <c r="AA90" i="21"/>
  <c r="AA167" i="21"/>
  <c r="Z167" i="21"/>
  <c r="AA138" i="21"/>
  <c r="Z138" i="21"/>
  <c r="AA137" i="21"/>
  <c r="Z137" i="21"/>
  <c r="Z220" i="21"/>
  <c r="AA220" i="21"/>
  <c r="Z173" i="21"/>
  <c r="AA173" i="21"/>
  <c r="AA98" i="21"/>
  <c r="Z98" i="21"/>
  <c r="AA119" i="21"/>
  <c r="Z119" i="21"/>
  <c r="Z152" i="21"/>
  <c r="AA152" i="21"/>
  <c r="AA56" i="21"/>
  <c r="Z56" i="21"/>
  <c r="Z41" i="21"/>
  <c r="AA41" i="21"/>
  <c r="Z265" i="21"/>
  <c r="AA265" i="21"/>
  <c r="Z140" i="21"/>
  <c r="AA140" i="21"/>
  <c r="AA243" i="21"/>
  <c r="Z243" i="21"/>
  <c r="O33" i="5"/>
  <c r="F17" i="23" l="1"/>
  <c r="G17" i="23" s="1"/>
  <c r="H17" i="23" s="1"/>
  <c r="G12" i="23"/>
  <c r="H12" i="23" s="1"/>
  <c r="O34" i="5"/>
  <c r="O38" i="5" l="1"/>
  <c r="O39" i="5" l="1"/>
  <c r="O43" i="5"/>
  <c r="O44" i="5" l="1"/>
  <c r="O45" i="5" l="1"/>
  <c r="O46" i="5" l="1"/>
  <c r="O47" i="5"/>
  <c r="O48" i="5" l="1"/>
  <c r="O49" i="5" l="1"/>
  <c r="O55" i="5" l="1"/>
  <c r="O56" i="5" l="1"/>
  <c r="O62" i="5"/>
  <c r="O63" i="5" l="1"/>
  <c r="O64" i="5" l="1"/>
  <c r="O65" i="5" l="1"/>
  <c r="O71" i="5" l="1"/>
  <c r="O72" i="5" l="1"/>
  <c r="O73" i="5" l="1"/>
  <c r="O74" i="5"/>
  <c r="O75" i="5" l="1"/>
  <c r="O76" i="5" l="1"/>
  <c r="O77" i="5"/>
  <c r="O79" i="5" l="1"/>
  <c r="O83" i="5"/>
  <c r="O84" i="5" l="1"/>
  <c r="O92" i="5"/>
  <c r="O93" i="5"/>
  <c r="O94" i="5" l="1"/>
  <c r="O95" i="5" l="1"/>
  <c r="O97" i="5" l="1"/>
  <c r="O98" i="5" l="1"/>
  <c r="O100" i="5"/>
  <c r="O106" i="5" l="1"/>
  <c r="O107" i="5" l="1"/>
  <c r="O108" i="5" l="1"/>
  <c r="O109" i="5"/>
  <c r="O110" i="5" l="1"/>
  <c r="O111" i="5" l="1"/>
  <c r="O112" i="5" l="1"/>
  <c r="O114" i="5"/>
  <c r="O120" i="5" l="1"/>
  <c r="O121" i="5" l="1"/>
  <c r="O124" i="5" l="1"/>
  <c r="O125" i="5" l="1"/>
  <c r="O126" i="5" l="1"/>
  <c r="O129" i="5" l="1"/>
  <c r="O130" i="5" l="1"/>
  <c r="O131" i="5" l="1"/>
  <c r="O135" i="5" l="1"/>
  <c r="O149" i="5"/>
  <c r="O150" i="5" l="1"/>
  <c r="O157" i="5" l="1"/>
  <c r="O158" i="5"/>
  <c r="O96" i="5" l="1"/>
  <c r="O15" i="6" l="1"/>
  <c r="O126" i="8" l="1"/>
  <c r="L126" i="8" l="1"/>
  <c r="M126" i="8" s="1"/>
</calcChain>
</file>

<file path=xl/sharedStrings.xml><?xml version="1.0" encoding="utf-8"?>
<sst xmlns="http://schemas.openxmlformats.org/spreadsheetml/2006/main" count="6568" uniqueCount="1969">
  <si>
    <t>Service</t>
  </si>
  <si>
    <t>2007/2008</t>
  </si>
  <si>
    <t>2008/2009</t>
  </si>
  <si>
    <t>Tariff</t>
  </si>
  <si>
    <t>VAT</t>
  </si>
  <si>
    <t>TARIEWE VIR DIE JAAR / TARIFFS FOR THE YEAR</t>
  </si>
  <si>
    <t>2009/2010</t>
  </si>
  <si>
    <t>%</t>
  </si>
  <si>
    <t>BESKRYWING / DESCRIPTION</t>
  </si>
  <si>
    <t>R.cc</t>
  </si>
  <si>
    <t>change</t>
  </si>
  <si>
    <t>ELEKTRISITEIT / ELECTRICITY</t>
  </si>
  <si>
    <t xml:space="preserve"> </t>
  </si>
  <si>
    <t>10%</t>
  </si>
  <si>
    <t>12%</t>
  </si>
  <si>
    <t>Low-voltage connections</t>
  </si>
  <si>
    <t>For connections made at a metering or distribution cubicle, per kVA</t>
  </si>
  <si>
    <t>For connections made to the low voltage distribution network, per kVA</t>
  </si>
  <si>
    <t>For connections made to the medium voltage distribution network, per kVA</t>
  </si>
  <si>
    <t>Temporary and Special Connections</t>
  </si>
  <si>
    <t>Deposit* on equipment, padlocks, keys, per unit plus</t>
  </si>
  <si>
    <t>Connection fee for phone booths, illuminated signs, etc. on existing streetlighting network, per point</t>
  </si>
  <si>
    <t>CONSUMER SERVICE DEPOSITS</t>
  </si>
  <si>
    <t xml:space="preserve">          Residensieël / Residential</t>
  </si>
  <si>
    <t xml:space="preserve">          Besighede en Industrieël / Businesses and Industrial</t>
  </si>
  <si>
    <t>PENALTIES: UNAUTHORISED CONNECTIONS, DAMAGE &amp; TAMPERING WITH ELECTRICITY METERING &amp; OTHER FINES</t>
  </si>
  <si>
    <t>Residential (Single Phase, 230V) only</t>
  </si>
  <si>
    <t>First offence / Effective disconnection of electricity supply*</t>
  </si>
  <si>
    <t>Second offence / Effective disconnection of electricity supply*</t>
  </si>
  <si>
    <t>Load Control Equipment:</t>
  </si>
  <si>
    <t>Illegal disconnection of Load Control Equipment, per occurance</t>
  </si>
  <si>
    <t>Refusal to accept unit per month or part thereof</t>
  </si>
  <si>
    <t xml:space="preserve">SERVICES RENDERED </t>
  </si>
  <si>
    <t>* one occasion is a disconnection and the associated reconnection even if two visits are required</t>
  </si>
  <si>
    <t>Effective disconnection (removal) of an illegally connected supply or unauthorised relocation of metering, per connection</t>
  </si>
  <si>
    <t>MV switching on Council's equipment for consumers, per visit</t>
  </si>
  <si>
    <t>ENERGY CONSUMPTION, DEMAND &amp; BASIC CHARGES</t>
  </si>
  <si>
    <t xml:space="preserve">Residensieël/Residential </t>
  </si>
  <si>
    <t>Credit Meter/Pre-payment Metering Tariffs</t>
  </si>
  <si>
    <t>Energy Charge (c/kWh)</t>
  </si>
  <si>
    <t>Nota/Note</t>
  </si>
  <si>
    <t>50 kWh</t>
  </si>
  <si>
    <t>Skole/Schools</t>
  </si>
  <si>
    <t>Demand Charge (R/kVA/month)</t>
  </si>
  <si>
    <t>Minimum Demand Charge (kVA)</t>
  </si>
  <si>
    <t>15kVA</t>
  </si>
  <si>
    <t>Service Charge (R/month), per supply point</t>
  </si>
  <si>
    <t>Service Charge (R/month)</t>
  </si>
  <si>
    <t xml:space="preserve">Minimum Demand Charge (kVA) </t>
  </si>
  <si>
    <t>50kVA</t>
  </si>
  <si>
    <t>25kVA</t>
  </si>
  <si>
    <t>Agreement Tariffs</t>
  </si>
  <si>
    <t>Apply charges/tariffs as per contractual agreement</t>
  </si>
  <si>
    <t xml:space="preserve">Principles for the resale of electricity </t>
  </si>
  <si>
    <t>Illuminated road and advertisement signs  - (R/unit/month)</t>
  </si>
  <si>
    <t>Illuminated phone booths - (R/unit/month)</t>
  </si>
  <si>
    <r>
      <t>Or</t>
    </r>
    <r>
      <rPr>
        <sz val="10"/>
        <rFont val="Arial"/>
        <family val="2"/>
      </rPr>
      <t xml:space="preserve"> Service Charge (R/day), per supply point</t>
    </r>
  </si>
  <si>
    <r>
      <t>Or</t>
    </r>
    <r>
      <rPr>
        <sz val="10"/>
        <rFont val="Arial"/>
        <family val="2"/>
      </rPr>
      <t xml:space="preserve"> Service Charge (R/day), </t>
    </r>
  </si>
  <si>
    <t>a</t>
  </si>
  <si>
    <t>b</t>
  </si>
  <si>
    <t>c</t>
  </si>
  <si>
    <t>Minimum amount required for pre-paid purchases</t>
  </si>
  <si>
    <t>d</t>
  </si>
  <si>
    <t>Kommersieël/Commercial</t>
  </si>
  <si>
    <t>e</t>
  </si>
  <si>
    <t>Availability Charges (Per maand/Per month)</t>
  </si>
  <si>
    <t xml:space="preserve">Residential </t>
  </si>
  <si>
    <t xml:space="preserve">Commercial </t>
  </si>
  <si>
    <t>f</t>
  </si>
  <si>
    <t>b.1</t>
  </si>
  <si>
    <t>b.2</t>
  </si>
  <si>
    <t>Supply points shall be single phase with ready board and 40 ampere current limiter installed in apillar-box</t>
  </si>
  <si>
    <t>complete with a 75m (maximum) supply cable, padlocks &amp; keys</t>
  </si>
  <si>
    <t xml:space="preserve">*Deposit may be refunded if equipment is returned in satisfactory condition and daily connection fees paid. </t>
  </si>
  <si>
    <t>2010/2011</t>
  </si>
  <si>
    <t>Table of Percentage Increases for 2008/2009</t>
  </si>
  <si>
    <t>Standard</t>
  </si>
  <si>
    <t>Line No</t>
  </si>
  <si>
    <t>Column B</t>
  </si>
  <si>
    <t>Column C</t>
  </si>
  <si>
    <t>Line 9</t>
  </si>
  <si>
    <t>Electricity</t>
  </si>
  <si>
    <t>Line 10</t>
  </si>
  <si>
    <t>Water</t>
  </si>
  <si>
    <t>Line 11</t>
  </si>
  <si>
    <t>Sewerage</t>
  </si>
  <si>
    <t>Line 12</t>
  </si>
  <si>
    <t>Effluent</t>
  </si>
  <si>
    <t>Line 13</t>
  </si>
  <si>
    <t>Rates</t>
  </si>
  <si>
    <t>Line 14</t>
  </si>
  <si>
    <t>Fire Levy</t>
  </si>
  <si>
    <t>Line 15</t>
  </si>
  <si>
    <t>Refuse</t>
  </si>
  <si>
    <t>Line 16</t>
  </si>
  <si>
    <t>Line 17</t>
  </si>
  <si>
    <t>Value Added Tax</t>
  </si>
  <si>
    <t>Incl.</t>
  </si>
  <si>
    <t xml:space="preserve">          Ander/Other</t>
  </si>
  <si>
    <t>1.2.1</t>
  </si>
  <si>
    <t>1.2.2</t>
  </si>
  <si>
    <t>1.2.3</t>
  </si>
  <si>
    <t>1.2.4</t>
  </si>
  <si>
    <t>1.2.5</t>
  </si>
  <si>
    <t>1.2.6</t>
  </si>
  <si>
    <t>1.2.7</t>
  </si>
  <si>
    <t>1.2.8</t>
  </si>
  <si>
    <t>1.3.1</t>
  </si>
  <si>
    <t>1.3.2</t>
  </si>
  <si>
    <t>1.3.3</t>
  </si>
  <si>
    <t>1.3.4</t>
  </si>
  <si>
    <t>1.3.4.1</t>
  </si>
  <si>
    <t>1.5.1</t>
  </si>
  <si>
    <t>1.5.2</t>
  </si>
  <si>
    <t>1.5.4</t>
  </si>
  <si>
    <t xml:space="preserve">  </t>
  </si>
  <si>
    <t>Korting / Rebate:</t>
  </si>
  <si>
    <t>WATER</t>
  </si>
  <si>
    <t>BASIESE HEFFING/BASIC CHARGE</t>
  </si>
  <si>
    <t>(Per aansluiting/meter per maand //Per connection/meter per month</t>
  </si>
  <si>
    <t xml:space="preserve">          Sport clubs/ Educational/ Institutions and Churches</t>
  </si>
  <si>
    <t>WATER CONSUMPTION</t>
  </si>
  <si>
    <t>2.3.1</t>
  </si>
  <si>
    <t>2.3.1.1</t>
  </si>
  <si>
    <t xml:space="preserve">     21 - 40 Kl</t>
  </si>
  <si>
    <t xml:space="preserve">     41 - 60 Kl</t>
  </si>
  <si>
    <t xml:space="preserve">     61 - 120 Kl</t>
  </si>
  <si>
    <t xml:space="preserve">     121 - 160 Kl</t>
  </si>
  <si>
    <t xml:space="preserve">     161 - 200 Kl</t>
  </si>
  <si>
    <t xml:space="preserve">     201 - 300 Kl</t>
  </si>
  <si>
    <t xml:space="preserve">     301 + Kl</t>
  </si>
  <si>
    <t>6 Kl</t>
  </si>
  <si>
    <t>4 Kl</t>
  </si>
  <si>
    <t>plus additional KL for indigent households</t>
  </si>
  <si>
    <t xml:space="preserve">First KL per month per residential meter connection  </t>
  </si>
  <si>
    <t xml:space="preserve">     0 - 20 Kl</t>
  </si>
  <si>
    <t>Residensieël / Residential</t>
  </si>
  <si>
    <t>2.3.2</t>
  </si>
  <si>
    <t>Kommersieël / Commercial</t>
  </si>
  <si>
    <t>Steps will be recalculated depending on consumption period</t>
  </si>
  <si>
    <t xml:space="preserve">     61 - 100 Kl</t>
  </si>
  <si>
    <t xml:space="preserve">     101 - 150 Kl</t>
  </si>
  <si>
    <t xml:space="preserve">     151 - 300 Kl</t>
  </si>
  <si>
    <t xml:space="preserve">     301 - 600 Kl</t>
  </si>
  <si>
    <t xml:space="preserve">     601 - 1200Kl</t>
  </si>
  <si>
    <t xml:space="preserve">     1201 + Kl</t>
  </si>
  <si>
    <t>Sportklubs/Sport Clubs</t>
  </si>
  <si>
    <t>Opvoedkundig (Skole en Kolleges)/Educational (schools and Colleges)</t>
  </si>
  <si>
    <t xml:space="preserve">      Uitgesluit private skole/kolleges/Excluding private schools/colleges</t>
  </si>
  <si>
    <t>Welsyn en Ouetehuise/Welfare and Old Age Homes</t>
  </si>
  <si>
    <t>Kerke/Churches</t>
  </si>
  <si>
    <t>(Pastorie uitgesluit indien verbruik apart gemeter word //</t>
  </si>
  <si>
    <t xml:space="preserve">     Excludes rectory if consumption metered seperately)</t>
  </si>
  <si>
    <t xml:space="preserve">          0 - 300 Kl</t>
  </si>
  <si>
    <t xml:space="preserve">     Ongesuiwer en ongemeet per 20 minute of gedeelte daarvan /</t>
  </si>
  <si>
    <t xml:space="preserve">          Non-purified and unmetered per 20 minutes or part thereof</t>
  </si>
  <si>
    <t>Geen meter geïnstalleer / No installed meter</t>
  </si>
  <si>
    <t>(Hef vaste verbruik van kiloliter per maand van: //</t>
  </si>
  <si>
    <t xml:space="preserve">     Levy fixed consumption of kiloliter per month of:)</t>
  </si>
  <si>
    <t xml:space="preserve">     Staankraan (gemeenskaplike verbruik) /</t>
  </si>
  <si>
    <t xml:space="preserve">     Kommersieël / Commercial</t>
  </si>
  <si>
    <t>2.3.3</t>
  </si>
  <si>
    <t>2.3.4</t>
  </si>
  <si>
    <t>2.3.5</t>
  </si>
  <si>
    <t>2.3.6</t>
  </si>
  <si>
    <t>2.3.7</t>
  </si>
  <si>
    <t>Munisipaal / Municipal</t>
  </si>
  <si>
    <t>Brandbestryding / Fire Fighting</t>
  </si>
  <si>
    <t>2.3.8</t>
  </si>
  <si>
    <t>2.3.9</t>
  </si>
  <si>
    <t>Besproeiing / Irrigation</t>
  </si>
  <si>
    <t xml:space="preserve">     Gesuiwerde / Purified</t>
  </si>
  <si>
    <t>2.3.9.1</t>
  </si>
  <si>
    <t xml:space="preserve">     Ongesuiwer / Non-purified</t>
  </si>
  <si>
    <t>2.3.9.2</t>
  </si>
  <si>
    <t xml:space="preserve">          301 - 600 Kl</t>
  </si>
  <si>
    <t xml:space="preserve">          601 + Kl</t>
  </si>
  <si>
    <t>2.3.9.3</t>
  </si>
  <si>
    <t>Per ses maande//Per six months</t>
  </si>
  <si>
    <t>2.3.10</t>
  </si>
  <si>
    <t xml:space="preserve">     Residensieël/Residential</t>
  </si>
  <si>
    <t>2.3.11</t>
  </si>
  <si>
    <t xml:space="preserve">     Met minimum van / With minimum of</t>
  </si>
  <si>
    <t xml:space="preserve">     Werklike koste / Actual cost: - plus</t>
  </si>
  <si>
    <t xml:space="preserve">     Deposito (vooruitbetaalbaar) / Deposit (payable in advance)</t>
  </si>
  <si>
    <t>Met onderverdeling / With sub division</t>
  </si>
  <si>
    <t xml:space="preserve">          Werklike koste / Actual cost: - plus</t>
  </si>
  <si>
    <t xml:space="preserve">     Aansluiting groter as / Connection greater than 40 mm</t>
  </si>
  <si>
    <t xml:space="preserve">     40 mm Aansluiting / Connection</t>
  </si>
  <si>
    <t xml:space="preserve">     25 mm Aansluiting / Connection</t>
  </si>
  <si>
    <t xml:space="preserve">     20 mm Aansluiting / Connection</t>
  </si>
  <si>
    <t xml:space="preserve">     15 mm Aansluiting / Connection</t>
  </si>
  <si>
    <t xml:space="preserve">     Serviced erven and private development or increased connection</t>
  </si>
  <si>
    <t>Gedienste erwe en privaatontwikkeling of vergroting van aansluiting /</t>
  </si>
  <si>
    <t xml:space="preserve">     Aansluiting groter as / Connection greater than 40 mm:</t>
  </si>
  <si>
    <t>Ongedienste erwe / Unserviced erven</t>
  </si>
  <si>
    <t>(Slegs hoofpyp tot by erfgrens / Main pipe to erf boundary only)</t>
  </si>
  <si>
    <t>AANSLUITINGSFOOIE / CONNECTION FEES</t>
  </si>
  <si>
    <t>WATERVOORSIENING / WATER SUPPLY</t>
  </si>
  <si>
    <t>2.4.1</t>
  </si>
  <si>
    <t>2.4.1.1</t>
  </si>
  <si>
    <t xml:space="preserve">          50 mm Aansluiting / Connection</t>
  </si>
  <si>
    <t xml:space="preserve">          40 mm Aansluiting / Connection</t>
  </si>
  <si>
    <t xml:space="preserve">          25 mm Aansluiting / Connection</t>
  </si>
  <si>
    <t xml:space="preserve">          20 mm Aansluiting / Connection</t>
  </si>
  <si>
    <t xml:space="preserve">          15 mm Aansluiting / Connection</t>
  </si>
  <si>
    <t xml:space="preserve">     Slegs wyserplaat / Dial plate only</t>
  </si>
  <si>
    <t xml:space="preserve">     Slegs meterglas / Meter glass only</t>
  </si>
  <si>
    <t xml:space="preserve">     Moving of water meter (request of consumer)</t>
  </si>
  <si>
    <t xml:space="preserve">     Na-ure / After hours</t>
  </si>
  <si>
    <t xml:space="preserve">     Kantoorure / Office hours</t>
  </si>
  <si>
    <t>Klagtes en besoeke / Complaints and visits</t>
  </si>
  <si>
    <t>Toets van waterdruk / Testing of water pressure</t>
  </si>
  <si>
    <t xml:space="preserve">     deposit will only be refundable if found that the meter registers</t>
  </si>
  <si>
    <t>Die deposito sal slegs terugbetaalbaar wees indien gevind is</t>
  </si>
  <si>
    <t>Metertoets (deposito per meter) / Meter test (deposit per meter)</t>
  </si>
  <si>
    <t>WATERMETERTOETSING / TESTING OF WATER METER</t>
  </si>
  <si>
    <t xml:space="preserve">     over with  5 % and more.</t>
  </si>
  <si>
    <t xml:space="preserve">     dat die meter met  5 % of meer oor registreer // The</t>
  </si>
  <si>
    <t>2.5.1</t>
  </si>
  <si>
    <t>Verskuif van watermeter (versoek van verbruiker) //</t>
  </si>
  <si>
    <t>Vervanging van beskadigde/gesteelde meter // Replacement of damaged/stolen meter</t>
  </si>
  <si>
    <t>g</t>
  </si>
  <si>
    <t>g.1</t>
  </si>
  <si>
    <t>g.2</t>
  </si>
  <si>
    <t>g.3</t>
  </si>
  <si>
    <t>g.4</t>
  </si>
  <si>
    <t>g.5</t>
  </si>
  <si>
    <t>VULLISVERWYDERING / REFUSE REMOVAL</t>
  </si>
  <si>
    <t xml:space="preserve">     KORTING / REBATE</t>
  </si>
  <si>
    <t>Hostelle en Koshuise / Hostels</t>
  </si>
  <si>
    <t>Woonpersele waar tuisnywerhede of beroepsbeoefening plaasvind /</t>
  </si>
  <si>
    <t xml:space="preserve">     Residential homes used for home industries or career practices</t>
  </si>
  <si>
    <t>Residensieël/ Residential</t>
  </si>
  <si>
    <t>3.1.1</t>
  </si>
  <si>
    <t>Waar die totale huishoudelike inkomste per maand is:</t>
  </si>
  <si>
    <t>Where the total household revenue per month is:</t>
  </si>
  <si>
    <t xml:space="preserve">     Een verwydering per week / One removal per week</t>
  </si>
  <si>
    <t xml:space="preserve">     Twee verwyderings per week/ Two removals per week</t>
  </si>
  <si>
    <t xml:space="preserve">     Drie verwyderings per week/ Three removals per week</t>
  </si>
  <si>
    <t xml:space="preserve">     Vier verwyderings per week/ Four removals per week</t>
  </si>
  <si>
    <t xml:space="preserve">     Vyf verwyderings per week/ Five removals per week</t>
  </si>
  <si>
    <t xml:space="preserve">     Ses verwyderings per week/ Six removals per week</t>
  </si>
  <si>
    <t xml:space="preserve">     Sewe verwyderings per week/ Seven removals per week</t>
  </si>
  <si>
    <t>Kommersieël 2 / Commercial 2</t>
  </si>
  <si>
    <t xml:space="preserve">Tuisnywerhede en besighede wat vanaf 'n woning bedryf word. </t>
  </si>
  <si>
    <t>Die sonering van hierdie erwe bly onveranderd, maar vergunningsgebruik word toegestaan</t>
  </si>
  <si>
    <t>Slegs een verwydering per week.</t>
  </si>
  <si>
    <t xml:space="preserve">     (weeklikse verwyderings) / maand</t>
  </si>
  <si>
    <t xml:space="preserve">     (weekly removals)/ annually</t>
  </si>
  <si>
    <t>240L wieldrom = 1 drom/ 240L wheeliebin = 1 drum</t>
  </si>
  <si>
    <t>770L wieldrom = 3 dromme/ 770L wheeliebin = 3 drums</t>
  </si>
  <si>
    <t>Spesiale verwyderings oor naweke/ Special removals on weekends</t>
  </si>
  <si>
    <t>Per wieldrom/ Per weeliebin</t>
  </si>
  <si>
    <t>Per 240L</t>
  </si>
  <si>
    <t>Minimum (6 wieldromme)</t>
  </si>
  <si>
    <t>Per 770L</t>
  </si>
  <si>
    <t>Minimum (2 wieldromme)</t>
  </si>
  <si>
    <t>Sportklubs; Opvoedkundig (kleuterskole, skole en kolleges);  Inrigtings en Ouetehuise;  Kerke // Sport clubs; Educational (creche's, schools and colleges); Institutions and Old Age Homes; Churches</t>
  </si>
  <si>
    <t>(Sluit pastorie in indien op dieselfde perseel as die kerk //</t>
  </si>
  <si>
    <t xml:space="preserve">     Includes rectory if on same erf as the church)</t>
  </si>
  <si>
    <t>Munisipaal (departementeel) Jaarliks / Municipal (departmental) Annually</t>
  </si>
  <si>
    <t xml:space="preserve">     Maandeliks per  / Monthly per erf</t>
  </si>
  <si>
    <t>Vervanging van wieldrom(me)/Replacement of wheeliebin(s)</t>
  </si>
  <si>
    <t>240L wieldrom/wheeliebin</t>
  </si>
  <si>
    <t xml:space="preserve">Eerste wieldrom/First wheeliebin </t>
  </si>
  <si>
    <t>Gratis</t>
  </si>
  <si>
    <t>Indien verlore, onherstelbaar beskadig, oninruilbaar, uitgedien</t>
  </si>
  <si>
    <t>Vervang binne/Replace within:</t>
  </si>
  <si>
    <t xml:space="preserve">                        1 Jaar/Year</t>
  </si>
  <si>
    <t xml:space="preserve">                        2 Jaar/Year</t>
  </si>
  <si>
    <t xml:space="preserve">                        3 Jaar/Year</t>
  </si>
  <si>
    <t xml:space="preserve">                        4 Jaar/Year</t>
  </si>
  <si>
    <t xml:space="preserve">                        5 Jaar/Year</t>
  </si>
  <si>
    <t xml:space="preserve">                        6 Jaar/Year</t>
  </si>
  <si>
    <t xml:space="preserve">                        7 Jaar/Year</t>
  </si>
  <si>
    <t>Vervang na/Replace after:</t>
  </si>
  <si>
    <t xml:space="preserve">                        10 Jaar/Year</t>
  </si>
  <si>
    <t>770L wieldrom/wheeliebin</t>
  </si>
  <si>
    <t>TUIN- EN SPESIALE VULLIS</t>
  </si>
  <si>
    <t>Geelbakke / Yellow drums</t>
  </si>
  <si>
    <t xml:space="preserve">     Huur per dag per bak / Rental per day per drum</t>
  </si>
  <si>
    <t xml:space="preserve">     Verwydering per bak / Removal per drum</t>
  </si>
  <si>
    <t>4 Ton Vragmotor / 4 Tonne Truck</t>
  </si>
  <si>
    <t xml:space="preserve">     Per uur per verwydering / Per hour per removal</t>
  </si>
  <si>
    <t xml:space="preserve">     Minimum</t>
  </si>
  <si>
    <t xml:space="preserve">    Indien meer as 50 Km gery moet word, per Km daarna</t>
  </si>
  <si>
    <t>35 m Bak</t>
  </si>
  <si>
    <t>Huur per dag/Rent per day</t>
  </si>
  <si>
    <t>Verwyder (aflaai) van bak</t>
  </si>
  <si>
    <t>Buite dorpsgrense addisioneel per km</t>
  </si>
  <si>
    <t>(Laai en verwydering // Loading and removal)</t>
  </si>
  <si>
    <t>Vragmotor per vrag of gedeelte / Truck per load or part</t>
  </si>
  <si>
    <t>SWART VULLISSAKKE/BLACK REFUGE BAGS</t>
  </si>
  <si>
    <t>SALES OF REFUSE BAGS</t>
  </si>
  <si>
    <t>Black Refuse bags</t>
  </si>
  <si>
    <t>Cost + 10%</t>
  </si>
  <si>
    <t xml:space="preserve">   </t>
  </si>
  <si>
    <t>RIOLERING / SEWERAGE</t>
  </si>
  <si>
    <t>1. Ingesluit DBV en Woonstelle (per woonstel) //</t>
  </si>
  <si>
    <t xml:space="preserve">     Including SPCA and flats (per flat).</t>
  </si>
  <si>
    <t>2. Uitgesluit woon-persele waar tuisnywerhede of beroeps-</t>
  </si>
  <si>
    <t xml:space="preserve">     beoefening plaasvind // Excluding residential homes used</t>
  </si>
  <si>
    <t xml:space="preserve">     for home industries or career practices.</t>
  </si>
  <si>
    <t>(Maandeliks per aansluiting // Monthly per connection)</t>
  </si>
  <si>
    <t xml:space="preserve">     Per kiloliter water verbruik / Per kiloliter water consumed</t>
  </si>
  <si>
    <t xml:space="preserve">     (Volgens dieselfde maand waarvoor wateraanslag gehef</t>
  </si>
  <si>
    <t xml:space="preserve">          word // For the same month in which water bill is raised)</t>
  </si>
  <si>
    <t xml:space="preserve">          Tot met / Up to 800 kiloliter: Per Kiloliter</t>
  </si>
  <si>
    <t xml:space="preserve">          Meer as / More than 800 kilolitre: Per Kilolitre</t>
  </si>
  <si>
    <t xml:space="preserve">               tot 'n maksimum van / to a maximum of 1600 kiloliter/kilolitre</t>
  </si>
  <si>
    <t xml:space="preserve">               Met minimum van/With minimum of</t>
  </si>
  <si>
    <t xml:space="preserve">          Minimum per aansluiting per kantoor, winkel, ens /</t>
  </si>
  <si>
    <t xml:space="preserve">          Minimum per connection per office, shop, etc</t>
  </si>
  <si>
    <t xml:space="preserve">               Kantore, kleiner as / Offices, smaller than 36 m²</t>
  </si>
  <si>
    <t xml:space="preserve">               Ander / Other</t>
  </si>
  <si>
    <t xml:space="preserve"> Opvoedkundig (kleuterskole, skole en kolleges) /</t>
  </si>
  <si>
    <t xml:space="preserve">     Educational (creche's, schools and colleges)</t>
  </si>
  <si>
    <t xml:space="preserve">     Maandeliks per aansluiting / Monthly per connection</t>
  </si>
  <si>
    <t xml:space="preserve">     Kantoor</t>
  </si>
  <si>
    <t>Sportklubs en Opvoedkundig (kleuterskole, skole en kolleges) /</t>
  </si>
  <si>
    <t xml:space="preserve">     Sportclubs and Educational (creche's, schools and colleges)</t>
  </si>
  <si>
    <t>Kerke; Plek van aanbidding; Inrigtings en Oue Tehuise /</t>
  </si>
  <si>
    <t xml:space="preserve">     Churches; Places of worship; Institutions and Old Age Homes</t>
  </si>
  <si>
    <t>Munisipaal (departementeel) / Municipal (departmental)</t>
  </si>
  <si>
    <t>Beskikbaarheidsgelde</t>
  </si>
  <si>
    <t xml:space="preserve">    Betaalbaar deur geregistreerde eienaar</t>
  </si>
  <si>
    <t xml:space="preserve">    Payable by registered owner.</t>
  </si>
  <si>
    <t xml:space="preserve">       </t>
  </si>
  <si>
    <t>4.1.1</t>
  </si>
  <si>
    <t xml:space="preserve">     Annual/Jaarliks</t>
  </si>
  <si>
    <t xml:space="preserve">           </t>
  </si>
  <si>
    <t xml:space="preserve">     Residential </t>
  </si>
  <si>
    <t xml:space="preserve">     Commercial </t>
  </si>
  <si>
    <t>NYWERHEIDSAFLOOP / INDUSTRIAL EFFLUENT</t>
  </si>
  <si>
    <t>Formule / Formulae:</t>
  </si>
  <si>
    <t xml:space="preserve">     Koste van spesiale afloop soos jaarliks bepaal plus 20 % gedeel</t>
  </si>
  <si>
    <t xml:space="preserve">     deur totale afloop van industrieë vermenigvuldig met gemete</t>
  </si>
  <si>
    <t xml:space="preserve">     afloop van betrokke nywerheid // Cost of special effluent as</t>
  </si>
  <si>
    <t xml:space="preserve">     calculated annual plus 20 % divided by total effluent of industries</t>
  </si>
  <si>
    <t xml:space="preserve">     multiplied by metered effluent of particular industry</t>
  </si>
  <si>
    <t>S.A.D. en stookwyn / S.A.D. and distilling wine</t>
  </si>
  <si>
    <t>Ander afloop / Other effluent</t>
  </si>
  <si>
    <t xml:space="preserve">                  </t>
  </si>
  <si>
    <t>SUIGTENKDIENS / SEWER TANKER SERVICE</t>
  </si>
  <si>
    <t>(Erwe met stortingsputte // Erven with conservancy tanks)</t>
  </si>
  <si>
    <t>Huishoudelik / Residential</t>
  </si>
  <si>
    <t xml:space="preserve">     Jaarliks / Annually</t>
  </si>
  <si>
    <t xml:space="preserve">     Maandeliks / Monthly</t>
  </si>
  <si>
    <t xml:space="preserve">     (Een verwydering per maand word ingesluit)</t>
  </si>
  <si>
    <t xml:space="preserve">     (One removal per month per conservancy tank is included)</t>
  </si>
  <si>
    <t xml:space="preserve">     Addisionele verwydering  (Per verwydering) / Additional removal (Per removal)</t>
  </si>
  <si>
    <t xml:space="preserve">          In werksure / In working hours</t>
  </si>
  <si>
    <t xml:space="preserve">          Na-ure / After hours</t>
  </si>
  <si>
    <t>Per 1 000 liter of gedeelte daarvan</t>
  </si>
  <si>
    <t xml:space="preserve">   Binne ou Munisipale dorpsgrense</t>
  </si>
  <si>
    <t>Gratis/Free</t>
  </si>
  <si>
    <t xml:space="preserve">   Per km(gemeet vanaf waar die betrokke dorpsgrens oorgesteek word)</t>
  </si>
  <si>
    <t xml:space="preserve">n Rioolsuig-eenheid word beskou as 'n 5000l(5ml) tenkwa.'n Halftenk kan ook gehef </t>
  </si>
  <si>
    <t>word teen 60% van 'n voltenk-tarief</t>
  </si>
  <si>
    <t>Aanwysing van aansluitingspunt / Showing of connection point</t>
  </si>
  <si>
    <t>Nuwe Aansluitings/New Connections</t>
  </si>
  <si>
    <t>Gedienste erwe / Serviced erven</t>
  </si>
  <si>
    <t>(Slegs aansluiting op erf // Connection on erf only)</t>
  </si>
  <si>
    <t>Gedienste erwe (Skema Wonings)/ Serviced erven (Scheme Dwellings)</t>
  </si>
  <si>
    <t xml:space="preserve">     100 mm (4") Deursnee / </t>
  </si>
  <si>
    <t xml:space="preserve">     150 mm (6") Deursnee /</t>
  </si>
  <si>
    <t>(Indien hoekdiens beskikbaar // If corner service available)</t>
  </si>
  <si>
    <t>Munisipale Erwe reeds Gediens / Serviced erven</t>
  </si>
  <si>
    <t>OOPMAAK VAN RIOLE / OPENING OF SEWERS</t>
  </si>
  <si>
    <t>(Per uur / hour)</t>
  </si>
  <si>
    <t>Meganiese toerusting / Mechanical equipment</t>
  </si>
  <si>
    <t xml:space="preserve">     In werksure / In working hours</t>
  </si>
  <si>
    <t>Hidroliese toerusting / Hydrolic equipment</t>
  </si>
  <si>
    <t>RIOOL INSPEKSIES / SEWERAGE INSPECTIONS</t>
  </si>
  <si>
    <t>In werksure / In working hours</t>
  </si>
  <si>
    <t>Na-ure / After hours</t>
  </si>
  <si>
    <t>Munisipale skema huise/woonstelle</t>
  </si>
  <si>
    <t xml:space="preserve">     Municipal scheme houses/flats</t>
  </si>
  <si>
    <t>EIENDOMSBELASTING / ASSESSMENT RATES</t>
  </si>
  <si>
    <t>VERSKAF VAN INLIGTING / SUPPLY OF INFORMATION</t>
  </si>
  <si>
    <t>Waardasie sertifikaat / Valuation certificate</t>
  </si>
  <si>
    <t xml:space="preserve">       Vir pensioen aansoeke by Provinsiale Regering</t>
  </si>
  <si>
    <t>Uitklaringsertifikaat (Indien verlenging verlang word, die bedrag</t>
  </si>
  <si>
    <t>slegs eenmalig gehef word.)</t>
  </si>
  <si>
    <t>Kiesersrol/Wykslyste per inskrywing /</t>
  </si>
  <si>
    <t xml:space="preserve">     Voters' roll/Ward listings per entry</t>
  </si>
  <si>
    <t>Waardasierol per inskrywing / Valuation roll per entry</t>
  </si>
  <si>
    <t>Enige ander inligting / Any other information</t>
  </si>
  <si>
    <t xml:space="preserve">     Met hand voorberei per uur / Manually prepared per hour</t>
  </si>
  <si>
    <t xml:space="preserve">     Elektronies per minuut (rekenaartyd) /</t>
  </si>
  <si>
    <t xml:space="preserve">          Electronic per minute (computer time)</t>
  </si>
  <si>
    <t xml:space="preserve">          Per CD-Rom/DVD</t>
  </si>
  <si>
    <t>WAARDASIES / VALUATIONS</t>
  </si>
  <si>
    <t>Waardasie inligting per erf/waardasie (nie sertifikaat nie) /</t>
  </si>
  <si>
    <t xml:space="preserve">     Valuation information per erf/valuation (not certificate)</t>
  </si>
  <si>
    <t>Voorsiening van Redes [Artikel 53 (2)] vir waardasie per erf</t>
  </si>
  <si>
    <t xml:space="preserve">     Furnishing of Reasons [Section 53 (2)] for valuation per erf</t>
  </si>
  <si>
    <t>Herwaardasie op versoek, per versoek, per eiendom</t>
  </si>
  <si>
    <t xml:space="preserve">     Re-valuation on request, per request, per property</t>
  </si>
  <si>
    <t>Dorpsgebied/Town</t>
  </si>
  <si>
    <t>Landbou gebied/Agricultural area</t>
  </si>
  <si>
    <t>KREDIETBEHEER / CREDIT CONTROL</t>
  </si>
  <si>
    <t>Aanmanings/Reminders:</t>
  </si>
  <si>
    <t>Per telefoonoproep / Per telephone call</t>
  </si>
  <si>
    <t>Per SMS / Per SMS</t>
  </si>
  <si>
    <t>Per e-pos / Per e-mail</t>
  </si>
  <si>
    <t>Opsporings/Tracing Fee</t>
  </si>
  <si>
    <t>Summonses</t>
  </si>
  <si>
    <t>Judgements</t>
  </si>
  <si>
    <t>Garnishee Orders</t>
  </si>
  <si>
    <t>Sales in Execution</t>
  </si>
  <si>
    <t>Indien verhoed word dat konvensionele meter gesny word sal kostes nog steeds gehef word</t>
  </si>
  <si>
    <t>Na-ure uitroep/After hours call-out</t>
  </si>
  <si>
    <t>Erkenning van skuld en onderneming om skuld ingevolge artikel 57 of</t>
  </si>
  <si>
    <t xml:space="preserve"> artikel 58 van die Wet op Landdroshowe, 1944 (Wet 32 van 1944), soos</t>
  </si>
  <si>
    <t xml:space="preserve"> gewysig, te betaal:</t>
  </si>
  <si>
    <t>GEDISHONOREERDE TJEK/ELEKTRONIES AFTREK ORDERS (ACB)</t>
  </si>
  <si>
    <t>Plus Bankkoste volgens Bankaanslag.</t>
  </si>
  <si>
    <t>6.1.1</t>
  </si>
  <si>
    <t>6.1.2</t>
  </si>
  <si>
    <t>6.1.3</t>
  </si>
  <si>
    <t>6.1.4</t>
  </si>
  <si>
    <t>6.1.5</t>
  </si>
  <si>
    <t>6.2.1</t>
  </si>
  <si>
    <t>6.2.2</t>
  </si>
  <si>
    <t>6.2.3</t>
  </si>
  <si>
    <t>6.3.1</t>
  </si>
  <si>
    <t>Interest on arrears</t>
  </si>
  <si>
    <t>Prime rate plus 1% per month</t>
  </si>
  <si>
    <t>6.3.2</t>
  </si>
  <si>
    <t>6.3.3</t>
  </si>
  <si>
    <t>6.3.4</t>
  </si>
  <si>
    <t>6.3.5</t>
  </si>
  <si>
    <t>6.3.6</t>
  </si>
  <si>
    <t>6.3.7</t>
  </si>
  <si>
    <t>6.3.8</t>
  </si>
  <si>
    <t>Illegal connection after disconnection for non payment</t>
  </si>
  <si>
    <t>Disconnetion of conventional meter</t>
  </si>
  <si>
    <t>Reconnection of conventional meter</t>
  </si>
  <si>
    <t>Block /restriction of pre-paid meter</t>
  </si>
  <si>
    <t>BRAND &amp; REDDINGSDIENSTE / FIRE &amp; RESCUE SERVICE</t>
  </si>
  <si>
    <t>Binne Munisipale Gebied / Within Municipal Area</t>
  </si>
  <si>
    <t>BRANDE / FIRES</t>
  </si>
  <si>
    <t>Uitroepgelde / Call Out Fees</t>
  </si>
  <si>
    <t xml:space="preserve">     Diensvoertuig / Service Vehicle</t>
  </si>
  <si>
    <t xml:space="preserve">     Noodvoertuig / Specialist Emergency Vehicle</t>
  </si>
  <si>
    <t xml:space="preserve">     Motorpomp / Engine Pumper (per item)</t>
  </si>
  <si>
    <t xml:space="preserve">     Hidrouliese Platform / Hydraulic Platform</t>
  </si>
  <si>
    <t>Gelde per kilometer / Fees per kilometer</t>
  </si>
  <si>
    <t>Gelde per uur of gedeelte daarvan / Fees per hour or part thereof</t>
  </si>
  <si>
    <t xml:space="preserve">At Multiple Alarm Incidents, Call Out Fees will only be charged for the vehicle that </t>
  </si>
  <si>
    <t xml:space="preserve"> works at the incident and not for vehilces that respond as part of Pre-Determined </t>
  </si>
  <si>
    <t>Bystandgelde per uur of gedeelte daarvan /</t>
  </si>
  <si>
    <t xml:space="preserve">     Standby fees per hour or part thereof</t>
  </si>
  <si>
    <t>Bemanning per uur of gedeelte daarvan /</t>
  </si>
  <si>
    <t xml:space="preserve">     Offisier / Officer</t>
  </si>
  <si>
    <t xml:space="preserve">     Brandweerman / Firefighter</t>
  </si>
  <si>
    <t>Training Centre (unless otherwise stated, costs are per person)</t>
  </si>
  <si>
    <t xml:space="preserve">   IFSAC Accredited Firefighter 1</t>
  </si>
  <si>
    <t xml:space="preserve">   IFSAC Accredited Firefighter 2</t>
  </si>
  <si>
    <t xml:space="preserve">   IFSAC Accredited Fire Instructor 1</t>
  </si>
  <si>
    <t xml:space="preserve">   IFSAC Accredited Fire Officer 1</t>
  </si>
  <si>
    <t xml:space="preserve">   IFSAC Accredited Hazmat Awareness</t>
  </si>
  <si>
    <t xml:space="preserve">   IFSAC Accredited Hazmat Operations</t>
  </si>
  <si>
    <t xml:space="preserve">    Industrial &amp; Commercial Basic Firefighting   - 1 days </t>
  </si>
  <si>
    <t xml:space="preserve">    Portable Fire Extinguisher Course - 2 hours</t>
  </si>
  <si>
    <t xml:space="preserve">    NFPA Incident  Management Training for Emergency Services  - 2 days</t>
  </si>
  <si>
    <t>New</t>
  </si>
  <si>
    <t>(Tariewe getoon is jaargelde en is vooruit betaalbaar // Tariffs</t>
  </si>
  <si>
    <t xml:space="preserve">     shown are annual amounts and are payable in advance)</t>
  </si>
  <si>
    <t>Registrasiesertifikaat / Registration certificate</t>
  </si>
  <si>
    <t xml:space="preserve">     Uitreiking van sertifikaat/ Issueing of certificate</t>
  </si>
  <si>
    <t xml:space="preserve">     Oordrag van sertifikaat / Transfer of certificate</t>
  </si>
  <si>
    <t>Geskiktheidsertifikaat / Fitness certificate and Fire Clearances</t>
  </si>
  <si>
    <t xml:space="preserve">     Grootmaatdepot / Bulk Depot</t>
  </si>
  <si>
    <t xml:space="preserve">     Droogskoonmaaklokaal / Dry Cleaning Depot</t>
  </si>
  <si>
    <t xml:space="preserve">     Spuitlokaal / Sprayroom</t>
  </si>
  <si>
    <t xml:space="preserve">     Pakkamers, tenks en enige ander perseel /</t>
  </si>
  <si>
    <t xml:space="preserve">          Storerooms, tanks and any other premises:</t>
  </si>
  <si>
    <t xml:space="preserve">          Tot en met 2 273 liter bergingsmaat /</t>
  </si>
  <si>
    <t xml:space="preserve">               Up to 2 273 litres storage capacity</t>
  </si>
  <si>
    <t xml:space="preserve">          Tot en met 4 546 liter bergingsmaat /</t>
  </si>
  <si>
    <t xml:space="preserve">               Up to 4 546 litres storage capacity</t>
  </si>
  <si>
    <t xml:space="preserve">          Tot en met 22 730 liter bergingsmaat /</t>
  </si>
  <si>
    <t xml:space="preserve">               Up to 22 730 storage capacity</t>
  </si>
  <si>
    <t xml:space="preserve">          Meer as 22 730 liter bergingsmaat /</t>
  </si>
  <si>
    <t xml:space="preserve">               More than 22 730 litres storage capacity</t>
  </si>
  <si>
    <t>Any other Premises</t>
  </si>
  <si>
    <t>RENTAL OF TRAINING ROOM (PER DAY)</t>
  </si>
  <si>
    <t>Training room only</t>
  </si>
  <si>
    <t>Training room with kitchen facilities</t>
  </si>
  <si>
    <t>REPAIRS TO EQUIPMENT/FILLING OF CYLINDERS</t>
  </si>
  <si>
    <t>Filling of cylinders</t>
  </si>
  <si>
    <t>Pressure Testing of Fire Hoses (per hose)</t>
  </si>
  <si>
    <t>Buite Munisipale Gebied / Outside Municipal Area</t>
  </si>
  <si>
    <t>Werklike koste plus / Actual cost plus</t>
  </si>
  <si>
    <t xml:space="preserve">     persentasie van / percentage of</t>
  </si>
  <si>
    <t>Minimum gelykstaande aan / Minimum equal to</t>
  </si>
  <si>
    <t xml:space="preserve">     binne tarief plus persentasie van / inside tariff plus percentage of</t>
  </si>
  <si>
    <t>h</t>
  </si>
  <si>
    <t>i</t>
  </si>
  <si>
    <t>j</t>
  </si>
  <si>
    <t>k</t>
  </si>
  <si>
    <t>Water per kiloliter as per 2.3.8</t>
  </si>
  <si>
    <r>
      <t xml:space="preserve">    Industrial &amp; Commercial Advanced</t>
    </r>
    <r>
      <rPr>
        <sz val="10"/>
        <color indexed="10"/>
        <rFont val="Arial"/>
        <family val="2"/>
      </rPr>
      <t xml:space="preserve"> </t>
    </r>
    <r>
      <rPr>
        <sz val="10"/>
        <rFont val="Arial"/>
        <family val="2"/>
      </rPr>
      <t>Firefighting - 3 days</t>
    </r>
  </si>
  <si>
    <t>BIBLIOTEEKDIENS / LIBRARY SERVICES</t>
  </si>
  <si>
    <t>(Per item per week of gedeelte daarvan uitstaande //</t>
  </si>
  <si>
    <t xml:space="preserve">     Per item per week or part therof outstanding)</t>
  </si>
  <si>
    <t>Boek / Book</t>
  </si>
  <si>
    <t>Tydskryf / Magazine</t>
  </si>
  <si>
    <t>Plaat of kompakskyf / Record or compact disc</t>
  </si>
  <si>
    <t>Kasset / Cassette</t>
  </si>
  <si>
    <t>Maksimum boete van / Maximum fine of</t>
  </si>
  <si>
    <t>Per dag of gedeelte daarvan per item /</t>
  </si>
  <si>
    <t xml:space="preserve">     Per day or part thereof per item</t>
  </si>
  <si>
    <t>Diverse Gelde / Sundry fees</t>
  </si>
  <si>
    <t>Besprekingsfooi per item / Booking fee per item</t>
  </si>
  <si>
    <t>Duplikaat lenerskaart / Duplicate borrowers ticket:</t>
  </si>
  <si>
    <t xml:space="preserve">     Handstelsel / Manually</t>
  </si>
  <si>
    <t xml:space="preserve">     Rekenaarstelsel / Computerised System</t>
  </si>
  <si>
    <t>Tydelike leners / Temporary borrowers</t>
  </si>
  <si>
    <t xml:space="preserve">     Deposito gelykstaande aan vervangingswaarde/</t>
  </si>
  <si>
    <t xml:space="preserve">          Deposit equal to replacement value</t>
  </si>
  <si>
    <t>Huur van Biblioteeksale / Rental of Library Halls</t>
  </si>
  <si>
    <t>WATERLOO</t>
  </si>
  <si>
    <t>Saal alleen / Hall only</t>
  </si>
  <si>
    <t>Saal met kombuisfasiliteite / Hall with kitchen facilities</t>
  </si>
  <si>
    <t>Beskadigingsdeposito t.o.v. kombuisfasiliteite /</t>
  </si>
  <si>
    <t>ESSELEN</t>
  </si>
  <si>
    <t>ZWELETEMBA</t>
  </si>
  <si>
    <t>DE DOORNS</t>
  </si>
  <si>
    <t>RAWSONVILLE</t>
  </si>
  <si>
    <t>Telefoonkoste / Telephone Charges</t>
  </si>
  <si>
    <t>Aanmaning per oproep / Reminder per call</t>
  </si>
  <si>
    <t>FOTOSTATE / PHOTOCOPIES</t>
  </si>
  <si>
    <t>Swart en wit/Black and white</t>
  </si>
  <si>
    <t xml:space="preserve">A4 - Papier / Paper </t>
  </si>
  <si>
    <t xml:space="preserve">A3 - Papier / Paper </t>
  </si>
  <si>
    <t>Kleur fotostate/Colour  photocopies</t>
  </si>
  <si>
    <t>8.1.1</t>
  </si>
  <si>
    <t>8.1.2</t>
  </si>
  <si>
    <t>8.2.1</t>
  </si>
  <si>
    <t>8.2.2</t>
  </si>
  <si>
    <t>8.2.3</t>
  </si>
  <si>
    <t>8.5.1</t>
  </si>
  <si>
    <t>8.5.2</t>
  </si>
  <si>
    <t>Videos</t>
  </si>
  <si>
    <t>BOETES / FINES</t>
  </si>
  <si>
    <t>Biblioteekmateriaal / Library Material</t>
  </si>
  <si>
    <t>8.4.1</t>
  </si>
  <si>
    <t>8.4.2</t>
  </si>
  <si>
    <t>8.5.3</t>
  </si>
  <si>
    <t>8.5.4</t>
  </si>
  <si>
    <t>8.5.5</t>
  </si>
  <si>
    <t>VERKEER / TRAFFIC</t>
  </si>
  <si>
    <t>PARKEERMETERGELDE / PARKING METER FEES</t>
  </si>
  <si>
    <t>Binneblokparkering /</t>
  </si>
  <si>
    <t xml:space="preserve">     Per dag / Per day</t>
  </si>
  <si>
    <t xml:space="preserve">     Maandkaartjie / Month ticket</t>
  </si>
  <si>
    <t>Straatparkering per uur / Street parking per hour</t>
  </si>
  <si>
    <t xml:space="preserve">     Stockenströmstraat tussen Kerk- en Russelstraat /</t>
  </si>
  <si>
    <t xml:space="preserve">          Stockenström street between Church and Russel streets</t>
  </si>
  <si>
    <t xml:space="preserve">     Hoogstraat tussen Fairbairn- en Baringstraat /</t>
  </si>
  <si>
    <t xml:space="preserve">          High street between Fairbairn and Baring streets</t>
  </si>
  <si>
    <t xml:space="preserve">     Hoogstraat tussen Trappes- en Baringstraat /</t>
  </si>
  <si>
    <t xml:space="preserve">          High street between Trappes and Baring streets</t>
  </si>
  <si>
    <t xml:space="preserve">     Hoogstraat tussen Fairbairn- en Riebeeckstraat /</t>
  </si>
  <si>
    <t xml:space="preserve">          High street between Fairbairn and Riebeeck streets</t>
  </si>
  <si>
    <t xml:space="preserve">     Ander straat gebiede / Other street areas</t>
  </si>
  <si>
    <t>PADTEKENS / ROADSIGNS</t>
  </si>
  <si>
    <t>Aansoekfooie - sluit van strate/Application Fees - closing of streets</t>
  </si>
  <si>
    <t>Per teken per dag / Per sign per day</t>
  </si>
  <si>
    <t xml:space="preserve">     Kerke en skole / Churches and schools</t>
  </si>
  <si>
    <t xml:space="preserve">     Ander instansies / Other institutions</t>
  </si>
  <si>
    <t>Tekens moet by kantoor afgehaal en terugbesorg word //</t>
  </si>
  <si>
    <t xml:space="preserve">     Signs must be collected and returned at office</t>
  </si>
  <si>
    <t>SKUTGELDE / POUND FEES (per eenheid / per unit)</t>
  </si>
  <si>
    <t>Kruidenierswaentjies, Smous voorraad en mandjies</t>
  </si>
  <si>
    <t>Grocery trolleys, Hawker stock and baskets</t>
  </si>
  <si>
    <t>Voertuie / Vehicles</t>
  </si>
  <si>
    <t xml:space="preserve">     Insleep / Towing</t>
  </si>
  <si>
    <t xml:space="preserve">          hoogstens / up to 3 000 kg</t>
  </si>
  <si>
    <t xml:space="preserve">          meer as / more than 3 000 kg</t>
  </si>
  <si>
    <t xml:space="preserve">     Stoorgelde per dag / Storage fees per day</t>
  </si>
  <si>
    <t>STRAAT STAANPLEKKE / STREET STANDS</t>
  </si>
  <si>
    <t>Informele handelaars / Informal traders</t>
  </si>
  <si>
    <t xml:space="preserve">          Inwoners</t>
  </si>
  <si>
    <t xml:space="preserve">          Nie-Inwoners</t>
  </si>
  <si>
    <t>OPTOGTE/MARCHES</t>
  </si>
  <si>
    <t>Aansoekfooie/Application Fees</t>
  </si>
  <si>
    <t>Beamptes aan diens, per uur of gedeelte daarvan, ingesluit km gereis.</t>
  </si>
  <si>
    <t>Officials on duty, per hour or part thereoff including km travelled.</t>
  </si>
  <si>
    <t>Offisier/Officer (Asst. Superindendent)</t>
  </si>
  <si>
    <t>Patrollie Beampte/ Patrol Officer</t>
  </si>
  <si>
    <t>Verkeersopsigter/Traffic Warden</t>
  </si>
  <si>
    <t xml:space="preserve">          Sport / Padwedlope / Fietsry</t>
  </si>
  <si>
    <t xml:space="preserve">          -     % Vermindering / % Reduction</t>
  </si>
  <si>
    <t>9.1.2</t>
  </si>
  <si>
    <t>HUURGELD / RENTAL FEE</t>
  </si>
  <si>
    <t xml:space="preserve">          Funksie / Function:</t>
  </si>
  <si>
    <t xml:space="preserve">               Dag / Daytime</t>
  </si>
  <si>
    <t xml:space="preserve">               Aand / Evening</t>
  </si>
  <si>
    <t xml:space="preserve">          Voorbereidingswerk / Preparation work </t>
  </si>
  <si>
    <t>Verkiesings / Elections</t>
  </si>
  <si>
    <t xml:space="preserve">     Kombuis / Kitchen</t>
  </si>
  <si>
    <t xml:space="preserve">     Kroeg / Bar</t>
  </si>
  <si>
    <t xml:space="preserve">     Koffiekroeg / Coffee bar</t>
  </si>
  <si>
    <t xml:space="preserve">     Vleuelklavier / Grand Piano</t>
  </si>
  <si>
    <t xml:space="preserve">     Regop klavier / Piano</t>
  </si>
  <si>
    <t xml:space="preserve">     Luidsprekers / Loudspeakers</t>
  </si>
  <si>
    <t xml:space="preserve">     owerheidsinstellings nie, op voorwaarde dat 'n skadeloos-</t>
  </si>
  <si>
    <t xml:space="preserve">    stellingsooreenkoms gesluit word.</t>
  </si>
  <si>
    <t xml:space="preserve">     Word verhuur teen helfte van die huur van die stadsaaltarief, met</t>
  </si>
  <si>
    <t xml:space="preserve">          uitsondering van kerk- en skoolbasaars wat 'n kwart van die</t>
  </si>
  <si>
    <t xml:space="preserve">          huur van die stadsaaltarief sal wees.</t>
  </si>
  <si>
    <t xml:space="preserve">     Die kroeg bly egter 'n apart verhuurde fasiliteit.</t>
  </si>
  <si>
    <t xml:space="preserve">     sentrum binne 30 agtereenvolgende dae vanaf die datum waarvoor</t>
  </si>
  <si>
    <t xml:space="preserve">     die saal bespreek is verskuif, word dit hanteer op dieselfde manier</t>
  </si>
  <si>
    <t xml:space="preserve">     as 'n kansellering van die datum.</t>
  </si>
  <si>
    <t xml:space="preserve">    Kanselasie 31 dae of meer voor besprekingsdatum, 10 % van huurgeld, indien</t>
  </si>
  <si>
    <t xml:space="preserve">       huurgeld nog nie betaal is nie, 20 % van deposito.</t>
  </si>
  <si>
    <t xml:space="preserve">    Kanselasie 30 dae of minder voor besprekingsdatum, 60 % van huurgeld, indien</t>
  </si>
  <si>
    <t xml:space="preserve">       huurgeld nog nie betaal is nie, volle van deposito.</t>
  </si>
  <si>
    <t>Departementeel</t>
  </si>
  <si>
    <t xml:space="preserve">     Raadsvergaderings</t>
  </si>
  <si>
    <t>9.2.1</t>
  </si>
  <si>
    <t>Meerdoelsentrums / Multi Purpose Centres</t>
  </si>
  <si>
    <t>9.3.1</t>
  </si>
  <si>
    <t>Saal (per geleentheid/funksie) per dag /</t>
  </si>
  <si>
    <t xml:space="preserve">     Hall (per occasion/function) per day</t>
  </si>
  <si>
    <t xml:space="preserve">     Deposito, vooruitbetaalbaar, per geleentheid /</t>
  </si>
  <si>
    <t xml:space="preserve">          Deposit, payable in advance, per function</t>
  </si>
  <si>
    <t xml:space="preserve">     Kulturele en ontspannings aktiwiteite /</t>
  </si>
  <si>
    <t xml:space="preserve">          Cultural and entertainment activities</t>
  </si>
  <si>
    <t xml:space="preserve">     Kapasiteitsbou en Opvoedkundige programme /</t>
  </si>
  <si>
    <t xml:space="preserve">          Capacity building and Educational programmes</t>
  </si>
  <si>
    <t xml:space="preserve">     Konferensies en Seminare /</t>
  </si>
  <si>
    <t xml:space="preserve">          Conferences and Seminars</t>
  </si>
  <si>
    <t xml:space="preserve">     ("Wegbreek" kantore/kamers ingesluit by 1 tot 4 //</t>
  </si>
  <si>
    <t xml:space="preserve">          "Breakaway" offices/rooms included at 1 to 4)</t>
  </si>
  <si>
    <t xml:space="preserve">     Slegs "Wegbreek" kantoor/kamer /</t>
  </si>
  <si>
    <t xml:space="preserve">          "Breakaway" office/room only</t>
  </si>
  <si>
    <t>Kantore / Offices</t>
  </si>
  <si>
    <t>(Tarief van toepassing op nuwe ooreenkomste gedurende finansiële</t>
  </si>
  <si>
    <t xml:space="preserve">     jaar gesluit // Tariff applicable to new agreements entered into</t>
  </si>
  <si>
    <t xml:space="preserve">     during the financial year)</t>
  </si>
  <si>
    <t xml:space="preserve">     Per vk meter per maand / Per sq meter per month</t>
  </si>
  <si>
    <t>Gimnasium Saal / Gymnasium Hall</t>
  </si>
  <si>
    <t>(Tarief van toepassing op nuwe lede en hernuwing van lidmaatskap</t>
  </si>
  <si>
    <t xml:space="preserve">     gedurende finansiële jaar // Tariff will aply to new members and</t>
  </si>
  <si>
    <t xml:space="preserve">     renewals of existing members during the financial year)</t>
  </si>
  <si>
    <t>Politieke- en Publieke vergaderings (enige saal) /</t>
  </si>
  <si>
    <t xml:space="preserve">     Political and Public meetings (any hall)</t>
  </si>
  <si>
    <t xml:space="preserve">     Deposito / Deposit</t>
  </si>
  <si>
    <t xml:space="preserve">     Saalhuur / Rental of hall</t>
  </si>
  <si>
    <t>HUUR / RENTAL</t>
  </si>
  <si>
    <t>Raadseiendom/ Council Property</t>
  </si>
  <si>
    <t xml:space="preserve">     Volgens markwaarde (Sluit in Eiendomsbelasting, Vullisverwydering en Riool) soos</t>
  </si>
  <si>
    <t>(Water en Elektrisiteit uitgesluit // Water and Electricity excluded)</t>
  </si>
  <si>
    <t xml:space="preserve">          Twee-vertrek Woonstelle / Two-roomed Flats</t>
  </si>
  <si>
    <t xml:space="preserve">          Een Slaapkamer Huise / One Bedroom Houses</t>
  </si>
  <si>
    <t xml:space="preserve">          Twee Slaapkamer Huise / Two Bedroom Houses</t>
  </si>
  <si>
    <t xml:space="preserve">          Drie Slaapkamer Huise / Three Bedroom Houses</t>
  </si>
  <si>
    <t xml:space="preserve">          Meer as drie slaapkamers / More than three bedrooms</t>
  </si>
  <si>
    <t>(Eiendomsbelasting, Riool en Vullisverwydering ingesluit//</t>
  </si>
  <si>
    <t xml:space="preserve">     Assessment Rates, Sewerage and Refuse Removal included</t>
  </si>
  <si>
    <t>HERSTELWERK BY MUNISIPALE WONINGS/HUUREENHEDE /</t>
  </si>
  <si>
    <t xml:space="preserve">     MAINTENANCE AT MUNICIPAL DWELLINGS/RENTAL UNITS</t>
  </si>
  <si>
    <t>(streng vooruitbetaalbaar / strictly payable in advance)</t>
  </si>
  <si>
    <t xml:space="preserve">     Per uitroep plus materiaal / Per call plus material</t>
  </si>
  <si>
    <t xml:space="preserve">     Ander items / Other items (elk / each):</t>
  </si>
  <si>
    <t xml:space="preserve">          Muurprop / Plugs</t>
  </si>
  <si>
    <t xml:space="preserve">          Ligskakelaar / Light switch</t>
  </si>
  <si>
    <t xml:space="preserve">          Ligsok / Lamp holder</t>
  </si>
  <si>
    <t xml:space="preserve">          Ligskerm / Lamp shade</t>
  </si>
  <si>
    <t xml:space="preserve">          Toiletdeksel / Toilet lid</t>
  </si>
  <si>
    <t xml:space="preserve">          Toiletpan / Toilet pan</t>
  </si>
  <si>
    <t>Line 18</t>
  </si>
  <si>
    <t>Housing</t>
  </si>
  <si>
    <t>STADSAAL / TOWN HALL</t>
  </si>
  <si>
    <t>BEHUISING / HOUSING</t>
  </si>
  <si>
    <t>ADMINISTRASIEKOSTE / ADMINISTRATION FEE</t>
  </si>
  <si>
    <t>Verkoop van erwe / Selling of stands</t>
  </si>
  <si>
    <t>Terugneem van erwe / Stands returned:</t>
  </si>
  <si>
    <t xml:space="preserve">     Persentasie van Verkoopsprys / Percentage of selling price</t>
  </si>
  <si>
    <t>A4 - Papier / Paper (een kant / one side)</t>
  </si>
  <si>
    <t>A4 - Papier / Paper (beide kante / both sides)</t>
  </si>
  <si>
    <t>A3 - Papier / Paper (per kant / side)</t>
  </si>
  <si>
    <t>FAKSIMILEE / FAXIMILEE</t>
  </si>
  <si>
    <t>Stuur per bladsy / Send per page</t>
  </si>
  <si>
    <t>Ontvang per bladsy / Receive per page</t>
  </si>
  <si>
    <t>PERSONEEL KOFFIE EN TEE / STAFF COFFEE AND TEA</t>
  </si>
  <si>
    <t>Per Maand/Month</t>
  </si>
  <si>
    <t>PARKE EN ONTSPANNINGSTERREINE /</t>
  </si>
  <si>
    <t xml:space="preserve">     PARKS AND RECREATIONAL AREAS</t>
  </si>
  <si>
    <t>PAWILJOENE / PAVILLIONS</t>
  </si>
  <si>
    <t>Huur per  sitplek / Rental per seat</t>
  </si>
  <si>
    <t>Oprigting en verwydering / Erection and removal</t>
  </si>
  <si>
    <t>SPREILIGTE / SPREAD LIGHTS</t>
  </si>
  <si>
    <t>(Per aand per geleentheid // per evening per event)</t>
  </si>
  <si>
    <t>Plaaslike organisasies / Local organisations</t>
  </si>
  <si>
    <t>Buite Instansies / Out-of-town Institutions</t>
  </si>
  <si>
    <t>OPSIGTER / CARETAKER</t>
  </si>
  <si>
    <t>Toesig per geleentheid / Supervision per occasion</t>
  </si>
  <si>
    <t>Betalings moet aan en by die Munisipaliteit gemaak word en nie aan die Opsigter</t>
  </si>
  <si>
    <t xml:space="preserve">     nie // Payment to be made to and at the Municipality and not to the Caretaker.</t>
  </si>
  <si>
    <t>Opsigter moet normale oortyd opgawe voltooi/Caretaker to complete overtime sheet.</t>
  </si>
  <si>
    <t>BANIERE / BANNERS</t>
  </si>
  <si>
    <t>12.5.1</t>
  </si>
  <si>
    <t>Deur Munisipaliteit opgerig</t>
  </si>
  <si>
    <t>12.5.2</t>
  </si>
  <si>
    <t>Self voorsien en opgerig</t>
  </si>
  <si>
    <t>gratis/free</t>
  </si>
  <si>
    <t>Korting van 80% sal toegestaan vir Skole, Kerke en Liefdadigheidsorganisasies</t>
  </si>
  <si>
    <t>HUUR VAN SPORTFASILITEITE / RENTAL OF SPORT FACILITIES</t>
  </si>
  <si>
    <t>Deposito / Deposit</t>
  </si>
  <si>
    <t>(per geleentheid // per event)</t>
  </si>
  <si>
    <t xml:space="preserve">     Breekskade / Damages</t>
  </si>
  <si>
    <t xml:space="preserve">          Kafee / Café</t>
  </si>
  <si>
    <t xml:space="preserve">          Pawiljoensaal/Onthaal Lokaal</t>
  </si>
  <si>
    <t xml:space="preserve">     Opruiming / Clearing</t>
  </si>
  <si>
    <t xml:space="preserve">          Velde / Fields</t>
  </si>
  <si>
    <t xml:space="preserve">          Pawiljoensaal/Onthaal saal</t>
  </si>
  <si>
    <t xml:space="preserve">     (per geleentheid // per event)</t>
  </si>
  <si>
    <t>SEASON FEES</t>
  </si>
  <si>
    <t>Bolandpark</t>
  </si>
  <si>
    <t>DEPOSITS</t>
  </si>
  <si>
    <t xml:space="preserve">   Breekskade/Damages/Opruiming/Cleaning</t>
  </si>
  <si>
    <t>Opsigtersfooi per geleentheid</t>
  </si>
  <si>
    <t>Esselenpark</t>
  </si>
  <si>
    <t>Alle ander sport stadiums</t>
  </si>
  <si>
    <t>Alle sport stadiums</t>
  </si>
  <si>
    <t>Opsigtersfooi per wedstryd</t>
  </si>
  <si>
    <t>POOL</t>
  </si>
  <si>
    <t xml:space="preserve">     Volgens markwaarde (Sluit in Eiendomsbelasting, Vullisverwydering en Riool) </t>
  </si>
  <si>
    <t>SKOLE/SCHOOLS ( July - June)</t>
  </si>
  <si>
    <t>Opsigtersfooi per wedstryd (NAWEKE/OPENBARE VAKANSIE DAE)</t>
  </si>
  <si>
    <t xml:space="preserve">No caretaker fees during weekdays </t>
  </si>
  <si>
    <t xml:space="preserve">Rugby </t>
  </si>
  <si>
    <t>HUURGELD / RENTAL FEE (WEEKSDAE)</t>
  </si>
  <si>
    <t>HUURGELD / RENTAL FEE(NAWEKE/OPENBARE VAKANSIE DAE)</t>
  </si>
  <si>
    <t>Soccer</t>
  </si>
  <si>
    <t>Cricket</t>
  </si>
  <si>
    <t>Line 19</t>
  </si>
  <si>
    <t>Advertensieborde / Advertising Signs</t>
  </si>
  <si>
    <t>Bord per spasie per week / Sign per space per week</t>
  </si>
  <si>
    <t>Kragpunt / Power Point</t>
  </si>
  <si>
    <t>9.5.1</t>
  </si>
  <si>
    <t>SKUT TARIEWE / POUND FEES</t>
  </si>
  <si>
    <t xml:space="preserve">Vir al die diere wat na die skut gebring word, hetsy een of meer, </t>
  </si>
  <si>
    <t xml:space="preserve">per kilometer of 'n gedeelte van 'n kilometer / For all animals </t>
  </si>
  <si>
    <t>delivered to the pound, whether one or more, per kilometre or</t>
  </si>
  <si>
    <t>portion of a kilometre:</t>
  </si>
  <si>
    <t>14.2.1</t>
  </si>
  <si>
    <t>Perde, beeste, volstruise en varke elk /</t>
  </si>
  <si>
    <t xml:space="preserve">     Horses, cattle, ostriches and pigs each</t>
  </si>
  <si>
    <t>14.2.2</t>
  </si>
  <si>
    <t>Bokke, donkies en skape elk / Goats, donkeys and sheep each</t>
  </si>
  <si>
    <t>14.3.1</t>
  </si>
  <si>
    <t>Alle diere per dag tot met verskyning van advertensie /</t>
  </si>
  <si>
    <t xml:space="preserve">     All animals per day until appearance of advertisement</t>
  </si>
  <si>
    <t>Vanaf dag van verskyning van advertensie /</t>
  </si>
  <si>
    <t xml:space="preserve">     From day of appearance of advertisement</t>
  </si>
  <si>
    <t>(elk per dag // each per day)</t>
  </si>
  <si>
    <t xml:space="preserve">     Perde, beeste, donkies en varke /</t>
  </si>
  <si>
    <t xml:space="preserve">          Horses, cattle, donkeys and pigs</t>
  </si>
  <si>
    <t xml:space="preserve">     Bokke en skape / Goats and sheep</t>
  </si>
  <si>
    <t xml:space="preserve">     Volstruise per stuk per dag / Ostriches per unit per day</t>
  </si>
  <si>
    <t>Hings / Stallion</t>
  </si>
  <si>
    <t>Volstruis / Ostrich</t>
  </si>
  <si>
    <t>Bul / Bull</t>
  </si>
  <si>
    <t>Varkbeer / Pig boar</t>
  </si>
  <si>
    <t>Enige ander dier / Any other animal</t>
  </si>
  <si>
    <t>Beboude grond / Cultivated Land</t>
  </si>
  <si>
    <t xml:space="preserve">     Perde, beeste, volstruise, donkies en varke /</t>
  </si>
  <si>
    <t xml:space="preserve">               Horses, cattle, ostriches,donkeys and pigs</t>
  </si>
  <si>
    <t>Onbeboude grond / Uncultivated Land</t>
  </si>
  <si>
    <t>Die boete(s) is betaalbaar deur die eienaar van die diere/voëls //</t>
  </si>
  <si>
    <t xml:space="preserve">     The penalties are payable by the owner of the animals/birds</t>
  </si>
  <si>
    <t>SWEMBADDENS / SWIMMING POOLS</t>
  </si>
  <si>
    <t>Toegangskaartjies / Entrance tickets</t>
  </si>
  <si>
    <t xml:space="preserve">     (Per persoon. Studentekaart moet getoon word //</t>
  </si>
  <si>
    <t xml:space="preserve">          Per person.  Student card must be presented)</t>
  </si>
  <si>
    <t>Skoolgroepe (minimum 20) per uur of gedeelte van 'n uur</t>
  </si>
  <si>
    <t>Special sessions ( Educational programmes- water safety, learn to swim)</t>
  </si>
  <si>
    <t>Seisoenkaartjies</t>
  </si>
  <si>
    <t xml:space="preserve">   Per persoon</t>
  </si>
  <si>
    <t xml:space="preserve">   Skoolkinders/pensionarisse</t>
  </si>
  <si>
    <t xml:space="preserve">    Per lyn per uur/Per line per hour</t>
  </si>
  <si>
    <t xml:space="preserve">   (06h00 - 07h00 // 18h00 - 20h00)</t>
  </si>
  <si>
    <t xml:space="preserve">    Monday to Friday - Weekends//Public holidays excluded</t>
  </si>
  <si>
    <t xml:space="preserve">Instellings nie op wins bejag (naweke, openbare vakansiedae </t>
  </si>
  <si>
    <t>en skoolvakansies uitgesluit)</t>
  </si>
  <si>
    <t>Voldag</t>
  </si>
  <si>
    <t>Halfdag (tot 13h00 of vanaf 14h00)</t>
  </si>
  <si>
    <t xml:space="preserve">   Per Dag/Per Day</t>
  </si>
  <si>
    <t xml:space="preserve">   Per Uur/Per Hour</t>
  </si>
  <si>
    <t>VAKANSIE-OORDE</t>
  </si>
  <si>
    <t xml:space="preserve">     HOLIDAY RESORTS </t>
  </si>
  <si>
    <t>NEKKIES Vakansieoord / Holiday resort</t>
  </si>
  <si>
    <t>16.2.1</t>
  </si>
  <si>
    <t>DAGBESOEKERS / DAY VISITORS</t>
  </si>
  <si>
    <t>(Tye is tussen // Times are between:- 08h00 en 19h00)</t>
  </si>
  <si>
    <t>Laag Seisoen / Low Season</t>
  </si>
  <si>
    <t xml:space="preserve">     Voertuie elk / Vehicles each</t>
  </si>
  <si>
    <t xml:space="preserve">     Volwassenes per persoon / Adults per person</t>
  </si>
  <si>
    <t xml:space="preserve">     Kinders onder 6 jaar per kind / Children under 6 years per child</t>
  </si>
  <si>
    <t>Hoog Seisoen / High season</t>
  </si>
  <si>
    <t>16.2.2</t>
  </si>
  <si>
    <t>OORNAG AKKOMODASIE / OVERNIGHT ACCOMODATION</t>
  </si>
  <si>
    <t>6 Bed chalets</t>
  </si>
  <si>
    <t xml:space="preserve">     Per chalet per nag (tot 4 persone) /</t>
  </si>
  <si>
    <t xml:space="preserve">          Per chalet per night (up to 4 persons)</t>
  </si>
  <si>
    <t xml:space="preserve">     Addisioneel per persoon per nag: Maksimum 2 persone /</t>
  </si>
  <si>
    <t xml:space="preserve">          Additional per person per nighht: Maximum 2 persons</t>
  </si>
  <si>
    <t>Tent chalets</t>
  </si>
  <si>
    <t xml:space="preserve">     Per chalet per nag (maksimum 4 persone)</t>
  </si>
  <si>
    <t xml:space="preserve">          Per chalet per night (maximum 4 persons)</t>
  </si>
  <si>
    <t>Karavane en tente / Caravans and tents</t>
  </si>
  <si>
    <t xml:space="preserve">     Met kragpunt / With power point</t>
  </si>
  <si>
    <t xml:space="preserve">          Per perseel per nag (tot 4 persone) /</t>
  </si>
  <si>
    <t xml:space="preserve">               Per stand per night (up to 4 persons)</t>
  </si>
  <si>
    <t xml:space="preserve">          Addisioneel per persoon per nag: Maksimum 2 persone /</t>
  </si>
  <si>
    <t xml:space="preserve">               Additional per person per nighht: Maximum 2 persons</t>
  </si>
  <si>
    <t xml:space="preserve">     Sonder kragpunt / Without power point</t>
  </si>
  <si>
    <t>Hoog Seisoen / High Season</t>
  </si>
  <si>
    <t>MEER Chalets, Konferensiesentrum en Lapa /</t>
  </si>
  <si>
    <t xml:space="preserve">     MEER Chalets, Conference centre and Lapa</t>
  </si>
  <si>
    <t>Meer chalets</t>
  </si>
  <si>
    <t xml:space="preserve">     Per chalet per nag (tot 2 persone) /</t>
  </si>
  <si>
    <t xml:space="preserve">          Per chalet per night (up to 2 persons)</t>
  </si>
  <si>
    <t xml:space="preserve">          Pensioner rebate  % (older than 60)</t>
  </si>
  <si>
    <t xml:space="preserve">     Groep bespreking / Group booking:  7 - 12 chalets</t>
  </si>
  <si>
    <t xml:space="preserve">          1 persoon per chalet / 1 person per chalet</t>
  </si>
  <si>
    <t xml:space="preserve">          1 persoon/kamer/persoon / 1 person/room/person</t>
  </si>
  <si>
    <t xml:space="preserve">          2 persone/kamer/persoon / 2 persons/room/person</t>
  </si>
  <si>
    <t xml:space="preserve">     Groep bespreking: meer as 12 chalets /</t>
  </si>
  <si>
    <t xml:space="preserve">          Group booking:  more than 12 chalets</t>
  </si>
  <si>
    <t>Less: 12% if booking is made for 10 or more people.</t>
  </si>
  <si>
    <t>Monthly Fee per chalet</t>
  </si>
  <si>
    <t>BVM EMPLOYEES REBATE</t>
  </si>
  <si>
    <t>Excluding weekends  with a public holiday on the Friday or Monday</t>
  </si>
  <si>
    <t>Hoog Seisoen</t>
  </si>
  <si>
    <t xml:space="preserve">     Groep bespreking / Group booking:  7 - 12 chalets per chalet</t>
  </si>
  <si>
    <t xml:space="preserve">     Groep bespreking: meer as 12 chalets per chalet /</t>
  </si>
  <si>
    <t xml:space="preserve">          Group booking:  more than 12 chalets per chalet</t>
  </si>
  <si>
    <t>KONFERENSIE SENTRUM / CONFERENCE CENTRE</t>
  </si>
  <si>
    <t xml:space="preserve">Tot en met 120 persone </t>
  </si>
  <si>
    <t xml:space="preserve">      Werkswinkels/Raadsvergaderings/Vergaderings</t>
  </si>
  <si>
    <t>LAPA</t>
  </si>
  <si>
    <t>Hoog seisoen:</t>
  </si>
  <si>
    <t>Laag seisoen:</t>
  </si>
  <si>
    <t>Akkomodasie is beskikbaar vanaf 14h00 op die dag van aankoms</t>
  </si>
  <si>
    <t xml:space="preserve">     tot 14h00 op die dag van vertrek // Accomodation is available</t>
  </si>
  <si>
    <t xml:space="preserve">     from 14h00 of the day of arrival to 14h00 of the day of departure.</t>
  </si>
  <si>
    <t>Die aantal persone per chalet sal streng gekontroleer word // The</t>
  </si>
  <si>
    <t xml:space="preserve">     number of persons per chalet will be strictly controlled.</t>
  </si>
  <si>
    <t xml:space="preserve">     allowed in the resort or the chalets.</t>
  </si>
  <si>
    <t>Line 20</t>
  </si>
  <si>
    <t>Nekkies Vakansieoord / Holiday resort</t>
  </si>
  <si>
    <t>Meer Chalets</t>
  </si>
  <si>
    <t>Deposito</t>
  </si>
  <si>
    <t>11.2.1</t>
  </si>
  <si>
    <t>BEGRAWE VAN DIERE OP DIE MEENT /</t>
  </si>
  <si>
    <t xml:space="preserve">     BURIAL OF ANIMALS ON COMMONAGE</t>
  </si>
  <si>
    <t>Kleiner diere / Smaller animals</t>
  </si>
  <si>
    <t>Groot vee / Bigger animals</t>
  </si>
  <si>
    <t>BOUPLANGELDE / BUILDING PLAN FEES</t>
  </si>
  <si>
    <t>Minimum</t>
  </si>
  <si>
    <t>Gelde per vk meter / Fees per sq metre:</t>
  </si>
  <si>
    <t xml:space="preserve">     Woonhuise en woonareas / Dwellings and living areas</t>
  </si>
  <si>
    <t xml:space="preserve">     Motorhuise, skadunette en afdakke / Garages, shade netting and carports</t>
  </si>
  <si>
    <t xml:space="preserve">     Buitegeboue / Outbuildings</t>
  </si>
  <si>
    <t xml:space="preserve">     Stoepe / Verandas</t>
  </si>
  <si>
    <t xml:space="preserve">     Addisionele Wooneenhede / Additional Living units</t>
  </si>
  <si>
    <t xml:space="preserve">     Woonstelle en maisonettes / Flats and maisonettes</t>
  </si>
  <si>
    <t xml:space="preserve">     Landelike gebiede / Rural areas</t>
  </si>
  <si>
    <t xml:space="preserve">     Skole en kerke / Schools and churches</t>
  </si>
  <si>
    <t xml:space="preserve">     Winkels en sakegeboue / Shops and business buildings</t>
  </si>
  <si>
    <t xml:space="preserve">     Industriële (Nywerheids) oppervlaktes / Industrial areas</t>
  </si>
  <si>
    <t xml:space="preserve">     Pakstore en store / Packing stores and stores</t>
  </si>
  <si>
    <t xml:space="preserve">     Fabrieke / Factories</t>
  </si>
  <si>
    <t>Ander strukture / Other structures:</t>
  </si>
  <si>
    <t xml:space="preserve">     Swembad / Swimming bath</t>
  </si>
  <si>
    <t xml:space="preserve">     Veranderings en omskeppings / Changes and conversions</t>
  </si>
  <si>
    <t>Hernuwing of wysiging / Renewal or modification:</t>
  </si>
  <si>
    <t xml:space="preserve">     % van oorspronklike aansoek / % of orriginal application</t>
  </si>
  <si>
    <t xml:space="preserve">     met minimum van / with minimum of</t>
  </si>
  <si>
    <t>Aparte rioolplan / Separate sewer plan</t>
  </si>
  <si>
    <t>DIVERSE GELDE / SUNDRY FEES</t>
  </si>
  <si>
    <t>Afdrukke, uitneem en inligting van bouplanne (per erf) /</t>
  </si>
  <si>
    <t xml:space="preserve">     Copies, lending and information of building plans (per erf)</t>
  </si>
  <si>
    <t>Geen telefoniese inligting -- sien fooie vir verskaffing van inligting: item 3</t>
  </si>
  <si>
    <t>No telephonical information -- see provision of information fee: item 3</t>
  </si>
  <si>
    <t>BOETES / PENALTIES</t>
  </si>
  <si>
    <t>Laat indiening van bouplan / Late submission of building plan</t>
  </si>
  <si>
    <t>Tarief x 5</t>
  </si>
  <si>
    <t>Bouwerke reeds in aanvang geneem /</t>
  </si>
  <si>
    <t>Bouwerke onderneem voordat bouplanne goedgekeur was /</t>
  </si>
  <si>
    <t>KANSELLERING VAN BOUPLANNE/BUILDING PLANS CANCELLED/WITHDRAWN</t>
  </si>
  <si>
    <t>Indien die bouplanne gekanseleer of onttrek word, voor sirkulasie moet 10% persent van die bouplangelde om admininistratiewe koste te dek, terug gehou word, met minimum van:</t>
  </si>
  <si>
    <t>If building plans are cancelled or withdrawn, prior to circulation 10% of the buildingplan fees must be held back to cover administration cost, with a minimum of:</t>
  </si>
  <si>
    <t>DORPSBEPLANNING</t>
  </si>
  <si>
    <t xml:space="preserve">    A3</t>
  </si>
  <si>
    <t xml:space="preserve">    A4</t>
  </si>
  <si>
    <t>Zoning Scheme Maps</t>
  </si>
  <si>
    <t xml:space="preserve">    A1</t>
  </si>
  <si>
    <t>Printing of SG Diagrams</t>
  </si>
  <si>
    <t>Supply of Data</t>
  </si>
  <si>
    <t>Free</t>
  </si>
  <si>
    <t>Hersonering / Rezoning</t>
  </si>
  <si>
    <t>Onderverdeling / Sub-division</t>
  </si>
  <si>
    <t>Vergunningsgebruik / Consent use</t>
  </si>
  <si>
    <t>Afwykende gebruik / Non-conforming use</t>
  </si>
  <si>
    <t>Oorskrydingsaansoek / Encroachment application</t>
  </si>
  <si>
    <t xml:space="preserve">Uitwys van erfgrense en boulyne / </t>
  </si>
  <si>
    <t xml:space="preserve">     Showing of erf boundaries and building lines</t>
  </si>
  <si>
    <t>Advertensietekens per teken / Advertisement signs per sign</t>
  </si>
  <si>
    <t>AFWYKINGSGEBRUIK, VERGUNNINGSBEBRUIK EN BOULYNOORSKREIDING /</t>
  </si>
  <si>
    <t xml:space="preserve">     DEPARTURE USAGE, CONSENT USE AND BUILDING LINE ENCROACHMENT</t>
  </si>
  <si>
    <t>Erwe kleiner as 500 m² / Erven smaller than 500 m²</t>
  </si>
  <si>
    <t>Erwe van 500 m² tot 750 m² / Erven of 500 m² to 750 m²</t>
  </si>
  <si>
    <t>Erwe groter as 750 m² / Erven larger than 750 m²</t>
  </si>
  <si>
    <t>Line 21</t>
  </si>
  <si>
    <t>Town Planning</t>
  </si>
  <si>
    <t>VERKOPE (Indien beskikbaar)/ SELLING (If available)</t>
  </si>
  <si>
    <t>Grond, gruis, klei, sand en klip per m³ /</t>
  </si>
  <si>
    <t xml:space="preserve">     Soil, gravel, clay, sand or stone per m³</t>
  </si>
  <si>
    <t>Tuingrond per m³ / Garden soil per m³</t>
  </si>
  <si>
    <t>Wood</t>
  </si>
  <si>
    <t xml:space="preserve">     Per 10 stukke / Per 10 pieces</t>
  </si>
  <si>
    <t xml:space="preserve">     Per 50 kg / Per 50 kg</t>
  </si>
  <si>
    <t>MOTORINGANGE</t>
  </si>
  <si>
    <t>Afstand tot / Distance to:-  1 meter</t>
  </si>
  <si>
    <t xml:space="preserve">               &gt;1 - 2 meter</t>
  </si>
  <si>
    <t xml:space="preserve">               &gt;2 - 3 meter</t>
  </si>
  <si>
    <t xml:space="preserve">               &gt;3 - 4 meter</t>
  </si>
  <si>
    <t xml:space="preserve">              &gt;4 meter (per meter)</t>
  </si>
  <si>
    <t xml:space="preserve">              Minimum</t>
  </si>
  <si>
    <t>MOTORBRUGGIES</t>
  </si>
  <si>
    <t>Afstand tot / Distance to:-  1,2 meter</t>
  </si>
  <si>
    <t xml:space="preserve">               &gt;1,2 - 2,4 meter</t>
  </si>
  <si>
    <t xml:space="preserve">               &gt;2,4 - 3,6 meter</t>
  </si>
  <si>
    <t xml:space="preserve">               &gt;3,6 - 4,8 meter</t>
  </si>
  <si>
    <t xml:space="preserve">              &gt;4,8 meter (per meter)</t>
  </si>
  <si>
    <t>PES BESTRYDING / PEST CONTROL</t>
  </si>
  <si>
    <t>Bespuiting van woonhuise / Spraying of dwellings:</t>
  </si>
  <si>
    <t xml:space="preserve">     Nie meer as 2 slaapkamers / Not more than 2 bedrooms</t>
  </si>
  <si>
    <t xml:space="preserve">     Drie slaapkamers / Three bedrooms</t>
  </si>
  <si>
    <t xml:space="preserve">     Meer as 3 slaapkamers / More than 3 bedrooms</t>
  </si>
  <si>
    <t>WEIDING / GRAZING</t>
  </si>
  <si>
    <t>Rioollande per dier per week / Sewer land per animal per week</t>
  </si>
  <si>
    <t>BOUBEHEER / BUILDING CONTROL</t>
  </si>
  <si>
    <t>DEPOSITO / DEPOSIT</t>
  </si>
  <si>
    <t>Beskadiging / Damages</t>
  </si>
  <si>
    <t>17.1.1</t>
  </si>
  <si>
    <t>Enkelperseel / Single lot:</t>
  </si>
  <si>
    <t>17.1.1.1</t>
  </si>
  <si>
    <t xml:space="preserve">     Kinders tot en met 10 jaar oud /</t>
  </si>
  <si>
    <t xml:space="preserve">          Children 10 years old and less</t>
  </si>
  <si>
    <t>17.1.1.2</t>
  </si>
  <si>
    <t xml:space="preserve">     Volwassenes en kinders bo 10 jaar /</t>
  </si>
  <si>
    <t xml:space="preserve">          Adults and children over 10 years</t>
  </si>
  <si>
    <t xml:space="preserve">     Armlastiges - Kinders tot en met 10 jaar oud /</t>
  </si>
  <si>
    <t xml:space="preserve">          Pauper - Children 10 years old and less</t>
  </si>
  <si>
    <t xml:space="preserve">     Armlastiges - Volwassenes en kinders bo 10 jaar /</t>
  </si>
  <si>
    <t xml:space="preserve">          Pauper - Adults and children over 10 years</t>
  </si>
  <si>
    <t>17.1.2</t>
  </si>
  <si>
    <t>Dubbeldiepperseel / Dual deep lot:</t>
  </si>
  <si>
    <t xml:space="preserve">     Kinders en volwassenes / Children and Adults</t>
  </si>
  <si>
    <t>17.1.3</t>
  </si>
  <si>
    <t>17.1.4</t>
  </si>
  <si>
    <t>Grafsteenpermit / Permit to erect Gravetomb</t>
  </si>
  <si>
    <t>17.1.5</t>
  </si>
  <si>
    <t>17.2.1</t>
  </si>
  <si>
    <t>17.2.2</t>
  </si>
  <si>
    <t>17.2.3</t>
  </si>
  <si>
    <t>17.2.4</t>
  </si>
  <si>
    <t>17.3.1</t>
  </si>
  <si>
    <t>17.3.2</t>
  </si>
  <si>
    <t>17.3.3</t>
  </si>
  <si>
    <t>Uitwys (Identifisering) van grafperseel /</t>
  </si>
  <si>
    <t xml:space="preserve">     Pointing out (Identifying) of graves (lot)</t>
  </si>
  <si>
    <t>Columbariumnis / Columbariumniche</t>
  </si>
  <si>
    <t>Graveyard</t>
  </si>
  <si>
    <t xml:space="preserve">          Sportklubs/ Opvoedkundig/ Institute en Kerke /</t>
  </si>
  <si>
    <t xml:space="preserve">          Besigheid/Handel // Business/Commerce</t>
  </si>
  <si>
    <t xml:space="preserve">          Aansluiting groter as / Connection greater than:- 149 mm</t>
  </si>
  <si>
    <t>PENALTY FOR THEFT AND FRAUD</t>
  </si>
  <si>
    <t>Plus: Assesment of unauthorised consumption</t>
  </si>
  <si>
    <t>3.10.1</t>
  </si>
  <si>
    <t>3.10.2</t>
  </si>
  <si>
    <t>3.11.1</t>
  </si>
  <si>
    <t>3.11.2</t>
  </si>
  <si>
    <t>3.11.3</t>
  </si>
  <si>
    <t>3.11.4</t>
  </si>
  <si>
    <t>Tuinvullis / Garden refuse</t>
  </si>
  <si>
    <t>4.10.1</t>
  </si>
  <si>
    <t>4.10.2</t>
  </si>
  <si>
    <t xml:space="preserve">  Vervoer/Transport</t>
  </si>
  <si>
    <t>4.10.3</t>
  </si>
  <si>
    <t>4.11.1</t>
  </si>
  <si>
    <t>4.11.2</t>
  </si>
  <si>
    <t>4.11.3</t>
  </si>
  <si>
    <t>4.11.4</t>
  </si>
  <si>
    <t>4.11.5</t>
  </si>
  <si>
    <t>4.12.1</t>
  </si>
  <si>
    <t>4.12.2</t>
  </si>
  <si>
    <t>Miscellaneous + Finance</t>
  </si>
  <si>
    <t>6.3.9</t>
  </si>
  <si>
    <t>6.3.10</t>
  </si>
  <si>
    <t>6.3.11</t>
  </si>
  <si>
    <t>6.3.12</t>
  </si>
  <si>
    <t>6.3.13</t>
  </si>
  <si>
    <t>6.3.14</t>
  </si>
  <si>
    <t>6.3.15</t>
  </si>
  <si>
    <t xml:space="preserve">IFSAC Accredited training excludes the Curriculum Text books. </t>
  </si>
  <si>
    <t>Line 22</t>
  </si>
  <si>
    <t>Line 23</t>
  </si>
  <si>
    <t>Bib</t>
  </si>
  <si>
    <t>Line 24</t>
  </si>
  <si>
    <t>Traffic</t>
  </si>
  <si>
    <t>9.1.1</t>
  </si>
  <si>
    <t>9.3.2</t>
  </si>
  <si>
    <t>9.3.2.1</t>
  </si>
  <si>
    <t>9.3.2.2</t>
  </si>
  <si>
    <t>9.6.1</t>
  </si>
  <si>
    <t>9.6.2</t>
  </si>
  <si>
    <t>12.4.1</t>
  </si>
  <si>
    <t>Parks &amp; Sport</t>
  </si>
  <si>
    <t>12.5.3</t>
  </si>
  <si>
    <t>12.5.4</t>
  </si>
  <si>
    <t>12.5.5</t>
  </si>
  <si>
    <t>12.4.2</t>
  </si>
  <si>
    <t>12.4.2.1</t>
  </si>
  <si>
    <t>12.4.2.2</t>
  </si>
  <si>
    <t>12.5.1.1</t>
  </si>
  <si>
    <t>12.5.1.2</t>
  </si>
  <si>
    <t>12.5.1.3</t>
  </si>
  <si>
    <t>Rugbyklubs wat nie seisoen tarief betaal nie, is tarief 12.4 van toepassing</t>
  </si>
  <si>
    <t>12.5.2.1</t>
  </si>
  <si>
    <t>12.5.2.2</t>
  </si>
  <si>
    <t>12.5.2.3</t>
  </si>
  <si>
    <t>Sokkerklubs wat nie seisoengelde betaal nie, is tarief 12.4 van toepassing</t>
  </si>
  <si>
    <t>12.5.3.1</t>
  </si>
  <si>
    <t>Krieketklubs nie seisoengelde betaal nie, is tarief 12.4 van toepassing</t>
  </si>
  <si>
    <t>12.5.6</t>
  </si>
  <si>
    <t>12.5.6.1</t>
  </si>
  <si>
    <t>12.5.6.1.1.</t>
  </si>
  <si>
    <t>12.5.6.1.2</t>
  </si>
  <si>
    <t>12.5.6.2</t>
  </si>
  <si>
    <t>12.5.6.3</t>
  </si>
  <si>
    <t>13.1.1</t>
  </si>
  <si>
    <t>13.1.2</t>
  </si>
  <si>
    <t>13.1.3.</t>
  </si>
  <si>
    <t>Lyne/Lines</t>
  </si>
  <si>
    <t>13.1.4</t>
  </si>
  <si>
    <t>13.1.5</t>
  </si>
  <si>
    <t xml:space="preserve">Buitensure per uur </t>
  </si>
  <si>
    <t>13.1.6</t>
  </si>
  <si>
    <t>Sluit nie lyne in /Do not include lines</t>
  </si>
  <si>
    <t>Swembaddens</t>
  </si>
  <si>
    <t>Nekkies</t>
  </si>
  <si>
    <t>14.2.1.1</t>
  </si>
  <si>
    <t>14.2.1.2</t>
  </si>
  <si>
    <t>14.2.2.1</t>
  </si>
  <si>
    <t>14.2.2.2</t>
  </si>
  <si>
    <t>14.2.2.3</t>
  </si>
  <si>
    <t>14.2.2.4</t>
  </si>
  <si>
    <t>14.2.2.5</t>
  </si>
  <si>
    <t>14.2.2.6</t>
  </si>
  <si>
    <t>14.3.1.1</t>
  </si>
  <si>
    <t>l</t>
  </si>
  <si>
    <t xml:space="preserve">      (Minus 25%  of tariff 14.3.1.1)</t>
  </si>
  <si>
    <t>14.3.1.2</t>
  </si>
  <si>
    <t>16.2.3</t>
  </si>
  <si>
    <t>16.2.4</t>
  </si>
  <si>
    <t>16.2.5</t>
  </si>
  <si>
    <t>m</t>
  </si>
  <si>
    <t>n</t>
  </si>
  <si>
    <t>16.6.1</t>
  </si>
  <si>
    <t>16.6.1.1</t>
  </si>
  <si>
    <t>16.6.1.2</t>
  </si>
  <si>
    <t>16.6.1.3</t>
  </si>
  <si>
    <t>16.6.1.4</t>
  </si>
  <si>
    <t>16.6.1.5</t>
  </si>
  <si>
    <t>16.6.2</t>
  </si>
  <si>
    <t>16.6.3</t>
  </si>
  <si>
    <t>Sien 16.6.3</t>
  </si>
  <si>
    <t>`</t>
  </si>
  <si>
    <t>Exc. Vat</t>
  </si>
  <si>
    <t>Incl. Vat</t>
  </si>
  <si>
    <t>DEPOSITO  /DEPOSIT</t>
  </si>
  <si>
    <t>Deposito betaalbaar  by bespreking/Deposit payable at booking</t>
  </si>
  <si>
    <t>10.2.1</t>
  </si>
  <si>
    <t>10.2.2</t>
  </si>
  <si>
    <t>Welsyn + Jeug organisasie</t>
  </si>
  <si>
    <t>10.2.3</t>
  </si>
  <si>
    <t>10.2.4</t>
  </si>
  <si>
    <t>10.2.5</t>
  </si>
  <si>
    <t>Skole</t>
  </si>
  <si>
    <t>10.2.6</t>
  </si>
  <si>
    <t>10.2.7</t>
  </si>
  <si>
    <t>Repetisies / Repetitions (slegs verhoog / stage only)</t>
  </si>
  <si>
    <t>10.2.8</t>
  </si>
  <si>
    <t>Repetisies / Repetitions (toeskouers / spectators)</t>
  </si>
  <si>
    <t>DIVERSE GELDE/SUNDRY FEES</t>
  </si>
  <si>
    <t>10.2.9</t>
  </si>
  <si>
    <t>10.2.10</t>
  </si>
  <si>
    <t>Politieke en Publieke vergaderings / Political and Public meetings</t>
  </si>
  <si>
    <t>Breekskade / Damages</t>
  </si>
  <si>
    <t>Algemeen/General</t>
  </si>
  <si>
    <t xml:space="preserve">    Algemeen</t>
  </si>
  <si>
    <t xml:space="preserve">    Politieke en Publieke vergaderings / Political and Public meetings</t>
  </si>
  <si>
    <t>SYSAAL VAN STADSAAL</t>
  </si>
  <si>
    <t>BREEDE VALLEY MUNICIPALITY</t>
  </si>
  <si>
    <t>Erf no</t>
  </si>
  <si>
    <t>Account no</t>
  </si>
  <si>
    <t>Valuation</t>
  </si>
  <si>
    <t>*RATES</t>
  </si>
  <si>
    <t>REFUSE</t>
  </si>
  <si>
    <t>SEWERAGE</t>
  </si>
  <si>
    <t>ELECTRICITY</t>
  </si>
  <si>
    <t>TOTAL</t>
  </si>
  <si>
    <t>INCREASE</t>
  </si>
  <si>
    <t>Current</t>
  </si>
  <si>
    <t>R</t>
  </si>
  <si>
    <t xml:space="preserve"> DE DOORNS OOS</t>
  </si>
  <si>
    <t>15 Kl</t>
  </si>
  <si>
    <t>Kwh</t>
  </si>
  <si>
    <t>20A</t>
  </si>
  <si>
    <t xml:space="preserve"> DE DOORNS WES</t>
  </si>
  <si>
    <t>30A</t>
  </si>
  <si>
    <t xml:space="preserve"> RAWSONVILLE DE NOVA</t>
  </si>
  <si>
    <t>ESKOM</t>
  </si>
  <si>
    <t xml:space="preserve"> RAWSONVILLE DORP</t>
  </si>
  <si>
    <t xml:space="preserve"> TOUWS CRESENT</t>
  </si>
  <si>
    <t xml:space="preserve"> TOUWS LOGANDA</t>
  </si>
  <si>
    <t xml:space="preserve"> TOUWS SCHOEMANSVILLE</t>
  </si>
  <si>
    <t xml:space="preserve"> TOUWS STEENVLIET</t>
  </si>
  <si>
    <t>TOUWS UITSIG</t>
  </si>
  <si>
    <t xml:space="preserve"> AVIANPARK</t>
  </si>
  <si>
    <t xml:space="preserve"> BERSIG</t>
  </si>
  <si>
    <t>BLOEKOMBOS</t>
  </si>
  <si>
    <t xml:space="preserve"> ESSELENPARK</t>
  </si>
  <si>
    <t xml:space="preserve"> FAIRVIEW HEIGHTS</t>
  </si>
  <si>
    <t xml:space="preserve"> FAIRY GLEN</t>
  </si>
  <si>
    <t xml:space="preserve"> FLORIANPARK</t>
  </si>
  <si>
    <t xml:space="preserve"> HEXPARK</t>
  </si>
  <si>
    <t xml:space="preserve"> HOSPITAAL HEUWEL</t>
  </si>
  <si>
    <t xml:space="preserve"> HOSPITAALPARK</t>
  </si>
  <si>
    <t xml:space="preserve"> JOHNSONPARK</t>
  </si>
  <si>
    <t xml:space="preserve"> LANGERUG</t>
  </si>
  <si>
    <t xml:space="preserve"> LEIGTONPARK</t>
  </si>
  <si>
    <t xml:space="preserve"> MEIRINGSPARK</t>
  </si>
  <si>
    <t xml:space="preserve"> NOBLEPARK</t>
  </si>
  <si>
    <t>MIDDEDORP</t>
  </si>
  <si>
    <t>PAGLANDE</t>
  </si>
  <si>
    <t>PANORAMA</t>
  </si>
  <si>
    <t xml:space="preserve"> PARKERSDAM</t>
  </si>
  <si>
    <t xml:space="preserve"> REUNIEPARK</t>
  </si>
  <si>
    <t xml:space="preserve"> RIVERVIEW</t>
  </si>
  <si>
    <t xml:space="preserve"> ROODEWAL</t>
  </si>
  <si>
    <t xml:space="preserve"> ROUXPARK</t>
  </si>
  <si>
    <t xml:space="preserve"> SOMERSETPARK</t>
  </si>
  <si>
    <t xml:space="preserve"> VAN RIEBEECKPARK</t>
  </si>
  <si>
    <t xml:space="preserve"> VICTORIAPARK</t>
  </si>
  <si>
    <t>WORCESTER - WES</t>
  </si>
  <si>
    <t xml:space="preserve"> ZWELETEMBA</t>
  </si>
  <si>
    <t xml:space="preserve">     Kinders (Voltydse leerders en studente /</t>
  </si>
  <si>
    <t xml:space="preserve">          Children , fulltime learners and students</t>
  </si>
  <si>
    <t xml:space="preserve">     Volwassenes/Adults</t>
  </si>
  <si>
    <t>Uitgesluit Naweke &amp; openbare vakansiedae</t>
  </si>
  <si>
    <t>Ingesluit swemgalas</t>
  </si>
  <si>
    <t>Advertising Agencies// Film shoots//Businesses//Special events</t>
  </si>
  <si>
    <t>10.2.11</t>
  </si>
  <si>
    <t xml:space="preserve">     Per drom //Per jaar</t>
  </si>
  <si>
    <t>INHOUDSOPGAWE / INDEX</t>
  </si>
  <si>
    <t>Bladsy/Page</t>
  </si>
  <si>
    <t>Waardasie sertifikaat/Valuation Certificate</t>
  </si>
  <si>
    <t>Uitklaringsertifikaat/Clearance Certificate</t>
  </si>
  <si>
    <t>Kiesersrol/Wykslyste/Voters Roll/Ward Lists</t>
  </si>
  <si>
    <t>Waardasierol/Valuation Roll</t>
  </si>
  <si>
    <t>Ander inligting/Other Information</t>
  </si>
  <si>
    <t>Waardasies/Valuations</t>
  </si>
  <si>
    <t>BRANDBESTRYDING/FIRE PREVENTION</t>
  </si>
  <si>
    <t>Brande/Fires</t>
  </si>
  <si>
    <t>Spesiale dienste/Special Services</t>
  </si>
  <si>
    <t>Ontvlambare Vloeistowwe/Flammable Liquids</t>
  </si>
  <si>
    <t>Huur van Opleidingslokaal/Rental of Training Room</t>
  </si>
  <si>
    <t>Herstelwerk aan Toerusting/Repairs to Equipment</t>
  </si>
  <si>
    <t>Buite Munisipale Gebied/Outside Municipal Area</t>
  </si>
  <si>
    <t>BIBLIOTEEKDIENS/LIBRARY SERVICES</t>
  </si>
  <si>
    <t>Boetes/Fines</t>
  </si>
  <si>
    <t>Diverse Gelde/ Sundry Fees</t>
  </si>
  <si>
    <t>Huur van biblioteeksale/Rental of Library Halls</t>
  </si>
  <si>
    <t>Telefoonkoste/Telephone charges</t>
  </si>
  <si>
    <t>Fotostate/Photocopies</t>
  </si>
  <si>
    <t>VERKEER/TRAFFIC</t>
  </si>
  <si>
    <t>Parkeermetergelde/Parkingmeterfees</t>
  </si>
  <si>
    <t>Padtekens/Roadsigns</t>
  </si>
  <si>
    <t>Skutgelde/Pound Fees</t>
  </si>
  <si>
    <t>Huur van Toetsterrein/Rental of Testing Grounds</t>
  </si>
  <si>
    <t>Straat staanplekke/Street Stands</t>
  </si>
  <si>
    <t>Optogte/Marches</t>
  </si>
  <si>
    <t>Begrawe van Diere/Buriel of Animals</t>
  </si>
  <si>
    <t>Stadsaal/Town Hall</t>
  </si>
  <si>
    <t>Gemeenskapsale/Community Halls</t>
  </si>
  <si>
    <t>Meerdoelsentrums/Multi Purpose Centres</t>
  </si>
  <si>
    <t>Advertensieborde/Advertising Boards</t>
  </si>
  <si>
    <t>Kragpunt/Electrical Power Point Supply</t>
  </si>
  <si>
    <t>Eiendomme/Properties</t>
  </si>
  <si>
    <t>PARKE EN ONTSPANNINGSTERREINE</t>
  </si>
  <si>
    <t>Pawiljoene/Stadions</t>
  </si>
  <si>
    <t>Spreiligte/Flood Lighting</t>
  </si>
  <si>
    <t>Opsigter/Supervisor</t>
  </si>
  <si>
    <t>Baniere/Banners</t>
  </si>
  <si>
    <t>Huur van Sportfasiliteite/Rental Sport Facilities</t>
  </si>
  <si>
    <t>Vergoeding/Compensation</t>
  </si>
  <si>
    <t>Onderhoudsgelde/Sustenance Fees</t>
  </si>
  <si>
    <t>SWEMBADDENS/SWIMMING POOLS</t>
  </si>
  <si>
    <t>De La Batweg</t>
  </si>
  <si>
    <t>Greystraat/street en/and Touwsrivier</t>
  </si>
  <si>
    <t>VAKANSIE-OORDE/HOLIDAY RESORTS</t>
  </si>
  <si>
    <t>Nekkies Vakansie-oord/Holiday Resort</t>
  </si>
  <si>
    <t>Meer Chalets, Konferensiesentrum en Lapa</t>
  </si>
  <si>
    <t>BEGRAAFPLAASGELDE / CEMETERY FEES</t>
  </si>
  <si>
    <t>Beskadigingsdeposito</t>
  </si>
  <si>
    <t>Bouplangelde/Building Plan Fees</t>
  </si>
  <si>
    <t>Verkoop van Dorpskaarte/Selling of Town Maps</t>
  </si>
  <si>
    <t>Afwykingsgebruik/Deviation of Use</t>
  </si>
  <si>
    <t>Motoringange/Vehicle Entrances</t>
  </si>
  <si>
    <t>Motorbruggies/Vehicle Bridges</t>
  </si>
  <si>
    <t>RIOLERING/SEWERAGE</t>
  </si>
  <si>
    <t>VULLISVERWYDERING/REFUSE REMOVAL</t>
  </si>
  <si>
    <t>EIENDOMSBELASTING/ASESSMENT RATES</t>
  </si>
  <si>
    <t>Besighede /Plase/privaat woonstelle met stortings-putte/ Businesses</t>
  </si>
  <si>
    <t>Industrial and commercial sites</t>
  </si>
  <si>
    <t>Algemene koers is op die markwaarde van belasbare eiendom</t>
  </si>
  <si>
    <t>volgens die waardasie rol insluitend enige aanvullende waardasies</t>
  </si>
  <si>
    <t>vir die finansiële jaar soos aangetoon / General</t>
  </si>
  <si>
    <t>rate on the market value of rateable property, for the financial</t>
  </si>
  <si>
    <t>year as indicated, as shown on the valuation rolls and supplementary valuations</t>
  </si>
  <si>
    <t>for the said period</t>
  </si>
  <si>
    <t>aansoeker aan die volgende voorwaardes voldoen:-</t>
  </si>
  <si>
    <t>4.  Die aansoeker moet aanvaarbare dokumentêre bewys/e</t>
  </si>
  <si>
    <t>Volle heffings moet gemaak en die betrokke kortings moet as</t>
  </si>
  <si>
    <t>uitgawe, teen die betrokke kortingpos gedebiteer word.</t>
  </si>
  <si>
    <t>Eienaars van Nasionale gedenkwaardighede:</t>
  </si>
  <si>
    <t>Owners of National monuments:</t>
  </si>
  <si>
    <t xml:space="preserve">Properties used for residential purposes, </t>
  </si>
  <si>
    <t>Properties open to the public and not operated for personal gain</t>
  </si>
  <si>
    <t>Properties used for commercial and busineses</t>
  </si>
  <si>
    <t>satisfy the following conditions:-</t>
  </si>
  <si>
    <t>1.  Die korting is beperk tot slegs daardie eiendom wat deur</t>
  </si>
  <si>
    <t xml:space="preserve">      die Raad op Nasionale Gedenkwaardighede as 'n </t>
  </si>
  <si>
    <t xml:space="preserve">      Nasionale Gedenkwaardigheid verklaar is.</t>
  </si>
  <si>
    <t xml:space="preserve">      The discount is limited to only that property of which the</t>
  </si>
  <si>
    <t xml:space="preserve">      National Monuments' Council has declared as a </t>
  </si>
  <si>
    <t xml:space="preserve">      National Monument.</t>
  </si>
  <si>
    <t>2.  Die eiendom en/of verbeterings waarop die aansoek</t>
  </si>
  <si>
    <t xml:space="preserve">      betrekking het moet deur die aansoeker/s na behore in </t>
  </si>
  <si>
    <t xml:space="preserve">      stand gehou word.</t>
  </si>
  <si>
    <t xml:space="preserve">      The applicant(s) must properly maintain the property and/or </t>
  </si>
  <si>
    <t xml:space="preserve">      the improvements on which the application is applicable.</t>
  </si>
  <si>
    <t>3.  Die aansoeker moet aanvaarbare dokumentêre bewys/e</t>
  </si>
  <si>
    <t xml:space="preserve">      voorlê dat die eiendom as 'n Nasionale Gedenkwaardigheid</t>
  </si>
  <si>
    <t xml:space="preserve">      verklaar is.</t>
  </si>
  <si>
    <t xml:space="preserve">      The applicant must submit acceptable documentary proof</t>
  </si>
  <si>
    <t xml:space="preserve">      that the property has been declared a National Monument.</t>
  </si>
  <si>
    <t>4.  Die aansoeker moet skriftelik op die voorgeskrewe vorms vir</t>
  </si>
  <si>
    <t xml:space="preserve">      die korting aansoek doen.</t>
  </si>
  <si>
    <t xml:space="preserve">      The applicant must make application for the discount in</t>
  </si>
  <si>
    <t xml:space="preserve">      writing on the prescribed form.</t>
  </si>
  <si>
    <t>5.  Aansoeke moet jaarliks voor of op 30 Junie van elke jaar vir die</t>
  </si>
  <si>
    <t xml:space="preserve">      daaropvolgende jaar ingedien word.</t>
  </si>
  <si>
    <t xml:space="preserve">      Applications must be submitted annually on or before </t>
  </si>
  <si>
    <t xml:space="preserve">      30 June of each year for the following year.</t>
  </si>
  <si>
    <t>6.  Aansoeke, indien goedgekeur, is slegs vir die jaar waarvoor</t>
  </si>
  <si>
    <t xml:space="preserve">      aansoek gedoen word van krag.</t>
  </si>
  <si>
    <t xml:space="preserve">      An approved application is only valid for the year to which the</t>
  </si>
  <si>
    <t xml:space="preserve">      application was made.</t>
  </si>
  <si>
    <t>7.  Die Stadsingenieur moet, sodra 'n aansoek vir korting</t>
  </si>
  <si>
    <t xml:space="preserve">      ontvang word, die eiendom inspekteer en 'n sertifikaat</t>
  </si>
  <si>
    <t xml:space="preserve">      uitreik of die aansoeker die eiendom en/of die verbeterings</t>
  </si>
  <si>
    <t xml:space="preserve">      na behore in stand gehou het.</t>
  </si>
  <si>
    <t xml:space="preserve">      The Town Engineer must inspect and certify that the </t>
  </si>
  <si>
    <t xml:space="preserve">      applicant has maintained the property and/or improvements</t>
  </si>
  <si>
    <t xml:space="preserve">      satisfactorily, as soon as an application has been received.</t>
  </si>
  <si>
    <t xml:space="preserve">      moet met elke aansoek betaal word/must be paid with each application.</t>
  </si>
  <si>
    <t>9.   Aansoeke moet afsonderlik vir elke gebou/erf gemaak word.</t>
  </si>
  <si>
    <t xml:space="preserve">      Aplication must be made seperately for each building/erf.</t>
  </si>
  <si>
    <t>Korting sal  slegs beperk word tot die geboue wat tot nasionale gedenkwaardigheid verklaar is</t>
  </si>
  <si>
    <t>Welsynsorganisasies:</t>
  </si>
  <si>
    <t>Welfare organisations:</t>
  </si>
  <si>
    <t>1.  Die korting is beperk tot slegs daardie eiendom wat in</t>
  </si>
  <si>
    <t xml:space="preserve">      die naam van die Welsynsorganisasie geregistreer is </t>
  </si>
  <si>
    <t xml:space="preserve">      voorlê dat die organisasie as 'n wesynsorganisasie geregistreer is.</t>
  </si>
  <si>
    <t>Kerke/Churches/Religious organisations:</t>
  </si>
  <si>
    <t xml:space="preserve">      die naam van die kerk geregistreer is</t>
  </si>
  <si>
    <t>3.  Die eiendom en/of verbeterings waarop die aansoek</t>
  </si>
  <si>
    <t xml:space="preserve">      betrekking het moet slegs vir godsdiensbeoefening gebruik word. </t>
  </si>
  <si>
    <t xml:space="preserve">      The property and/or improvements may solely be used </t>
  </si>
  <si>
    <t xml:space="preserve">      for religios purposes on which the application is applicable.</t>
  </si>
  <si>
    <t>4.   Geen besigheid mag van perseel bedryf word of gedeeltes van erf uitverhuur word nie.</t>
  </si>
  <si>
    <t>5.  Die aansoeker moet aanvaarbare dokumentêre bewys/e</t>
  </si>
  <si>
    <t xml:space="preserve">      voorlê dat die organisasie as 'n kerk geregistreer is.</t>
  </si>
  <si>
    <t>6.  Die aansoeker moet skriftelik op die voorgeskrewe vorms vir</t>
  </si>
  <si>
    <t>7.  Die aansoek, indien goedgekeur, bly van krag vir solank as wat</t>
  </si>
  <si>
    <t xml:space="preserve">      daar aan die voorwaardes voldoen word.</t>
  </si>
  <si>
    <t>Vacant Land will be excluded for rebates</t>
  </si>
  <si>
    <t>Skole op Privaateiendom/Schools on Private Property</t>
  </si>
  <si>
    <t>1.  Die korting is beperk tot slegs daardie gedeelte van die eiendom</t>
  </si>
  <si>
    <t xml:space="preserve">       waarop die skool opgerig is; </t>
  </si>
  <si>
    <t xml:space="preserve">      betrekking het moet slegs vir skool doeleindes gebruik word. </t>
  </si>
  <si>
    <t xml:space="preserve">      for school purposes on which the application is applicable.</t>
  </si>
  <si>
    <t xml:space="preserve">      voorlê dat die eiendom as 'n skool gebruik word.</t>
  </si>
  <si>
    <t>5.  Die aansoeker moet skriftelik op die voorgeskrewe vorms vir</t>
  </si>
  <si>
    <t>6.  Die aansoek, indien goedgekeur, bly van krag vir solank as wat</t>
  </si>
  <si>
    <t>7.  Geen uitsondering sal gemaak word vir woonhede, vir watter doel</t>
  </si>
  <si>
    <t xml:space="preserve">      ookal gebruik, wat op dieselfde eiendom opgerig nie.</t>
  </si>
  <si>
    <t xml:space="preserve">8. Indien huur betaal word aan die eienaar vir die gedeelte wat as skool gebruik word sal die </t>
  </si>
  <si>
    <t xml:space="preserve">      volle belasting betaalbaar wees.</t>
  </si>
  <si>
    <t>Korting op belasting aan Staatseiendom</t>
  </si>
  <si>
    <t>Properties zoned residential, the residential tariff will apply.</t>
  </si>
  <si>
    <t>Properties zoned agriculural, the agricultural tariff will apply.</t>
  </si>
  <si>
    <t>Public Infrastructure</t>
  </si>
  <si>
    <t>Other state property</t>
  </si>
  <si>
    <t>None</t>
  </si>
  <si>
    <t>Munisipale Eiendom en Verhuurde Wooneenhede:</t>
  </si>
  <si>
    <t>Volle heffing moet gemaak en teen die betrokke</t>
  </si>
  <si>
    <t>departement en/of skema gedebiteer word. Full levy</t>
  </si>
  <si>
    <t>must be made and debited to the relevant department and/or</t>
  </si>
  <si>
    <t>housing scheme.</t>
  </si>
  <si>
    <t>Cemeteries/Kerkhowe</t>
  </si>
  <si>
    <t>Standaard Korting</t>
  </si>
  <si>
    <t xml:space="preserve">      Maximum value which qualifies for the rebate:</t>
  </si>
  <si>
    <t xml:space="preserve">      Maksimum waarde wat vir die korting kwalifiseer:</t>
  </si>
  <si>
    <t>KORTING / REBATE</t>
  </si>
  <si>
    <t>Plaaslike Sportliggame</t>
  </si>
  <si>
    <t>Plaaslike Kuns en Kultuur groepe</t>
  </si>
  <si>
    <t>UNOBUNTU</t>
  </si>
  <si>
    <t xml:space="preserve">          Dat 'n tarief per addisionele geleentheid vasgestel word ten</t>
  </si>
  <si>
    <t xml:space="preserve">          opsigte van die gebruik op opeenvolgende geleenthede van </t>
  </si>
  <si>
    <t xml:space="preserve">          die volgende diverse items in die Stadsaal:  kombuis, kroeg,</t>
  </si>
  <si>
    <t xml:space="preserve">          koffiekroeg, vleuelklavier, regop klavier, luidsprekers.</t>
  </si>
  <si>
    <t xml:space="preserve"> Raadsbesluit 655/91 gedateer 27 Augustus 1991:</t>
  </si>
  <si>
    <t>Kerklike Byeenkomste / Church Gatherings</t>
  </si>
  <si>
    <t>10.5.1</t>
  </si>
  <si>
    <t>10.7.1</t>
  </si>
  <si>
    <t>10.7.2</t>
  </si>
  <si>
    <t>10.7.3</t>
  </si>
  <si>
    <t>10.7.4</t>
  </si>
  <si>
    <t>10.7.5</t>
  </si>
  <si>
    <t xml:space="preserve">Gimnasium/Gymnasium </t>
  </si>
  <si>
    <t xml:space="preserve">     Per maand /Per month</t>
  </si>
  <si>
    <t xml:space="preserve">     Per dag/Per day</t>
  </si>
  <si>
    <t>10.6.2</t>
  </si>
  <si>
    <t>betaal nie die tariewe soos per 9.6.2 nie, slegs aansoekfooie soos per 9.6.1</t>
  </si>
  <si>
    <t>15.8.1</t>
  </si>
  <si>
    <t>met 'n minimum</t>
  </si>
  <si>
    <t>b.3</t>
  </si>
  <si>
    <t>a.1</t>
  </si>
  <si>
    <t>a.2</t>
  </si>
  <si>
    <t>c.1</t>
  </si>
  <si>
    <t>c.2</t>
  </si>
  <si>
    <t xml:space="preserve">ELEKTRISITEIT/ELECTRICITY </t>
  </si>
  <si>
    <t xml:space="preserve">WATER </t>
  </si>
  <si>
    <t>FINANSIES/FINANCE</t>
  </si>
  <si>
    <t>Kredietbeheer</t>
  </si>
  <si>
    <t>Gedishonoreerde tjeks</t>
  </si>
  <si>
    <t>SALE/HALLS</t>
  </si>
  <si>
    <t>BEHUISING/HOUSING</t>
  </si>
  <si>
    <t>Herstelwerk/Maintenance</t>
  </si>
  <si>
    <t>Huureenhede/Rental Units</t>
  </si>
  <si>
    <t>Raads huise/Council houses</t>
  </si>
  <si>
    <t>FINANCE/FINANSIES</t>
  </si>
  <si>
    <t>MISCELLANEOUS</t>
  </si>
  <si>
    <t>Faksimilee/Faximilee</t>
  </si>
  <si>
    <t>15.8.2</t>
  </si>
  <si>
    <t>Skutgelde/Pounding fees</t>
  </si>
  <si>
    <t>15.8.3</t>
  </si>
  <si>
    <t>15.8.4</t>
  </si>
  <si>
    <t>Afsonderlike skutting/Seperately impounded</t>
  </si>
  <si>
    <t>15.8.5</t>
  </si>
  <si>
    <t>Betreding/Oortreding</t>
  </si>
  <si>
    <t>Koffie en tee</t>
  </si>
  <si>
    <t>Weiding/Grazing</t>
  </si>
  <si>
    <t>Pes bestryding/Pest control</t>
  </si>
  <si>
    <t>9.5.2</t>
  </si>
  <si>
    <t>Laataand verkope / Late night shopping</t>
  </si>
  <si>
    <t xml:space="preserve">    Algemeen/General</t>
  </si>
  <si>
    <t xml:space="preserve">    Pensionarisse/Pensioners//Ongeskik/Disabilty </t>
  </si>
  <si>
    <t>Besighede</t>
  </si>
  <si>
    <t xml:space="preserve">    Besighede</t>
  </si>
  <si>
    <t>10.2.12</t>
  </si>
  <si>
    <t xml:space="preserve">         Kinders (Voltydse leerders en studente )</t>
  </si>
  <si>
    <t xml:space="preserve">         Volwassenes/Adults</t>
  </si>
  <si>
    <t>10.4.1</t>
  </si>
  <si>
    <t>10.5.2</t>
  </si>
  <si>
    <t>10.5.3</t>
  </si>
  <si>
    <t>10.5.4</t>
  </si>
  <si>
    <t>10.5.5</t>
  </si>
  <si>
    <t>10.5.6</t>
  </si>
  <si>
    <t>10.5.7</t>
  </si>
  <si>
    <t>10.5.8</t>
  </si>
  <si>
    <t>10.5.9</t>
  </si>
  <si>
    <t>10.5.10</t>
  </si>
  <si>
    <t>10.5.11</t>
  </si>
  <si>
    <t>10.5.12</t>
  </si>
  <si>
    <t>10.5.13</t>
  </si>
  <si>
    <t>SALE /HALLS</t>
  </si>
  <si>
    <t>10.1.1</t>
  </si>
  <si>
    <t>GEMEENSKAPSALE / COMMUNITY HALLS</t>
  </si>
  <si>
    <t>Market Related//Markverwant</t>
  </si>
  <si>
    <t xml:space="preserve">  bepaal in 2010 </t>
  </si>
  <si>
    <t>DE LA BATWEG / GREYSTRAAT / TOUWSRIVIER</t>
  </si>
  <si>
    <t>Ongelukkig word geen of troeteldiere in die oord of</t>
  </si>
  <si>
    <t xml:space="preserve">     chalets toegelaat nie // Regrettably no animals are</t>
  </si>
  <si>
    <t xml:space="preserve">     and long weekends</t>
  </si>
  <si>
    <t>1. Uitgeluit skoolvakansies, Paasvakansie,  publieke vakansie dae en</t>
  </si>
  <si>
    <t xml:space="preserve">      langnaweke// Excluding school holidays, Easter Holiday, public holidays </t>
  </si>
  <si>
    <t>BOUBEHEER/BUILDING CONTROL//DORPSBEPLANNING/TOWN PLANNING</t>
  </si>
  <si>
    <t xml:space="preserve"> Attendances. The Kilometre Tariff will still however be applicable for all responding vehicles</t>
  </si>
  <si>
    <t>3</t>
  </si>
  <si>
    <t xml:space="preserve">      (Minus 25%  of tariff 14.2.2.1)</t>
  </si>
  <si>
    <t>47 KL</t>
  </si>
  <si>
    <t>TARIFFS NOT CONTAINED IN THE APPROVED TARIFF LIST MAY BE DETERMINED</t>
  </si>
  <si>
    <t>BY THE RELEVANT DIRECTOR IN CONJUNCTION WITH THE MUNICIPAL MANAGER</t>
  </si>
  <si>
    <t>4.Old Age Homes</t>
  </si>
  <si>
    <t>5. Registered Sport Clubs</t>
  </si>
  <si>
    <t>6. Bulk Rural or Residential connections which are not seperately meterd</t>
  </si>
  <si>
    <t>2. Churches and Places of Worship</t>
  </si>
  <si>
    <t>3. Registered Welfare Organisations</t>
  </si>
  <si>
    <r>
      <t xml:space="preserve">Small Power Users 4: </t>
    </r>
    <r>
      <rPr>
        <sz val="10"/>
        <rFont val="Arial"/>
        <family val="2"/>
      </rPr>
      <t>Three Phase (NMD &gt;50kVA at 400/11000V)</t>
    </r>
  </si>
  <si>
    <r>
      <t>Small Power Users 3:</t>
    </r>
    <r>
      <rPr>
        <sz val="10"/>
        <rFont val="Arial"/>
        <family val="2"/>
      </rPr>
      <t xml:space="preserve"> Three Phase (NMD ≤100kVA)</t>
    </r>
  </si>
  <si>
    <r>
      <rPr>
        <b/>
        <sz val="10"/>
        <rFont val="Arial"/>
        <family val="2"/>
      </rPr>
      <t>Large Power Users 1:</t>
    </r>
    <r>
      <rPr>
        <sz val="10"/>
        <rFont val="Arial"/>
        <family val="2"/>
      </rPr>
      <t xml:space="preserve"> Three Phase (NMD &gt;50kVA at 400/11000V)</t>
    </r>
  </si>
  <si>
    <t>Departemental Tariffs (Municipal Service Connections)</t>
  </si>
  <si>
    <t>Conventional/Pre-payment: Energy Charge (c/kWh) (includes kVA)</t>
  </si>
  <si>
    <t>Public lighting: Energy Charge (c/kWh)</t>
  </si>
  <si>
    <t>Public lighting (No measurement of electricity): (R/unit/month)</t>
  </si>
  <si>
    <t>a) All applications subject to normal energy constraints as may required by ESKOM, DME and the Municipality applicable at the time of application.
b) Successful applications for new/upgrade connections will depend on the ability of developer/owner to proof that energy efficiency measures for development was implemented. The requirements for this energy efficiency will be as published by DME as part of the Power Conservation Programme.</t>
  </si>
  <si>
    <t>NEW &amp; UPGRADE OF, TEMPORARY &amp; SPECIAL SERVICE CONNECTIONS</t>
  </si>
  <si>
    <t>1.3.1.1</t>
  </si>
  <si>
    <t>Residential: Single Phase (230V) 60 ampere, per supply point</t>
  </si>
  <si>
    <t>1.3.1.2</t>
  </si>
  <si>
    <t>Cable connection to erf where the required cable has already been laid up to the boundary of the erf. Tariff includes a pre-payment meter with standardized base, load control unit. The consumer’s contractor provides the SANS approved cable joint. After the consumer’s contractor has completed the SANS approved cable joint between the Municipality’s cable and the consumer’s cable, in cable-reticulated areas, the cable joint becomes the responsibility of the consumer.</t>
  </si>
  <si>
    <t>1.3.1.3</t>
  </si>
  <si>
    <t>Overhead bundle/concentric conductor connection (maximum 60 amperes with prepaid metering). The connection will in all cases be made from the Municipality's connection point to the nearest corner of the dwelling, provided that this connection will only be available for informal and low-cost housing where approved by the Engineer. Tariff includes pre-payment meter with standardized base, ready bord &amp; overhead cable installation from network to dwelling.</t>
  </si>
  <si>
    <t>1.3.1.4</t>
  </si>
  <si>
    <t>Additional metering point (Granny flat) on existing serviced erf, maximum of 2 (two) meters per erf. Only in cases where consideration of distance or voltage drop &amp; network loads is such that in the opinion of the Engineer, additional connections are justified, such additional connections may be provided. Tariff includes Pre-payment meter and load control unit. Upgrade of NMD's are not allowed.</t>
  </si>
  <si>
    <t>1.3.1.5</t>
  </si>
  <si>
    <t>1.3.1.6</t>
  </si>
  <si>
    <t>All other, at cost plus (%)</t>
  </si>
  <si>
    <t>Network Capital Contributions (NCC)</t>
  </si>
  <si>
    <t>1.3.3.1</t>
  </si>
  <si>
    <t>communal substations, per Kva</t>
  </si>
  <si>
    <t>1.3.3.2</t>
  </si>
  <si>
    <t>For connections made to the medium voltage distribution network, taken directly from the 11kV switchgear of a substation, per kVA</t>
  </si>
  <si>
    <t>1.3.3.2.1</t>
  </si>
  <si>
    <t>1.3.3.2.2</t>
  </si>
  <si>
    <t>For connections made to the medium voltage distribution network, taken directly from the 11kV switchgear of a 66kV subsation where the developer provides  the satellite protected substation, per kVA</t>
  </si>
  <si>
    <t>1.3.3.2.3</t>
  </si>
  <si>
    <t>Temporary bypass of current limiters with no major modifications to supply point (1-3 days), per supply point</t>
  </si>
  <si>
    <t>Hire out of temporary supply points(if available) at Special Public Venues, also applicable to existing supply points (Church Square)</t>
  </si>
  <si>
    <t xml:space="preserve">Minor work at Consumer(s) premises, per occasion* </t>
  </si>
  <si>
    <t>Above ground cable locating of service connections</t>
  </si>
  <si>
    <t>1.5.1.1</t>
  </si>
  <si>
    <t>1.5.1.2</t>
  </si>
  <si>
    <t>1.5.1.3</t>
  </si>
  <si>
    <t>1.5.1.4</t>
  </si>
  <si>
    <t>1.5.1.5</t>
  </si>
  <si>
    <t>1.5.1.6</t>
  </si>
  <si>
    <t>Change of Current Limiters: Single &amp; Three Phase (10 - 100 ampere), per supply point</t>
  </si>
  <si>
    <t>1.5.5.1</t>
  </si>
  <si>
    <t>Conventional meters: Single Phase</t>
  </si>
  <si>
    <t>1.5.5.2</t>
  </si>
  <si>
    <t>Conventional meters: Three Phase</t>
  </si>
  <si>
    <t>1.5.5.3</t>
  </si>
  <si>
    <t>Prepayment meters</t>
  </si>
  <si>
    <t>Metering accuracy investigation, per meter: May be refunded if accuracy is outside Electrical  By Laws  Specifications</t>
  </si>
  <si>
    <t>1.5.7</t>
  </si>
  <si>
    <t>1.5.6</t>
  </si>
  <si>
    <t>1.1.1</t>
  </si>
  <si>
    <t>1.1.2</t>
  </si>
  <si>
    <t>1.1.3</t>
  </si>
  <si>
    <t>1.2.1.1</t>
  </si>
  <si>
    <t>1.2.2.1</t>
  </si>
  <si>
    <t>1.2.2.2</t>
  </si>
  <si>
    <t>1.2.2.3</t>
  </si>
  <si>
    <t>1.3.4.2</t>
  </si>
  <si>
    <t>1.3.3.1.1</t>
  </si>
  <si>
    <t>1.3.3.1.2</t>
  </si>
  <si>
    <t>1.3.3.1.3</t>
  </si>
  <si>
    <t>1.3.4.2.1</t>
  </si>
  <si>
    <t>1.3.4.2.2</t>
  </si>
  <si>
    <t>1.3.4.3</t>
  </si>
  <si>
    <t>1.4.1</t>
  </si>
  <si>
    <t>1.4.1.1</t>
  </si>
  <si>
    <t>1.4.1.2</t>
  </si>
  <si>
    <t>1.4.1.3</t>
  </si>
  <si>
    <t>1.4.2</t>
  </si>
  <si>
    <t>1.4.2.1</t>
  </si>
  <si>
    <t>1.4.2.2</t>
  </si>
  <si>
    <t>1.4.2.3</t>
  </si>
  <si>
    <t>1.4.3</t>
  </si>
  <si>
    <t>1.4.3.1</t>
  </si>
  <si>
    <t>1.4.3.2</t>
  </si>
  <si>
    <t>1.5.5</t>
  </si>
  <si>
    <r>
      <rPr>
        <b/>
        <sz val="10"/>
        <rFont val="Arial"/>
        <family val="2"/>
      </rPr>
      <t>Schools 1</t>
    </r>
    <r>
      <rPr>
        <sz val="10"/>
        <rFont val="Arial"/>
        <family val="2"/>
      </rPr>
      <t>: Single &amp; Three Phase (≤100 ampere, ≤1000kWh/month)</t>
    </r>
  </si>
  <si>
    <r>
      <rPr>
        <b/>
        <sz val="10"/>
        <rFont val="Arial"/>
        <family val="2"/>
      </rPr>
      <t>Schools 2</t>
    </r>
    <r>
      <rPr>
        <sz val="10"/>
        <rFont val="Arial"/>
        <family val="2"/>
      </rPr>
      <t>: Single or Three Phase (≤100 amperes, &gt;1000kWh/month)</t>
    </r>
  </si>
  <si>
    <t>Service Charge (R/month/connection), or</t>
  </si>
  <si>
    <t>Service Charge (R/day), per supply point</t>
  </si>
  <si>
    <r>
      <rPr>
        <b/>
        <sz val="10"/>
        <rFont val="Arial"/>
        <family val="2"/>
      </rPr>
      <t>Schools 3:</t>
    </r>
    <r>
      <rPr>
        <sz val="10"/>
        <rFont val="Arial"/>
        <family val="2"/>
      </rPr>
      <t xml:space="preserve"> Three Phase (NMD ≤100kVA)</t>
    </r>
  </si>
  <si>
    <t>Event Compliance</t>
  </si>
  <si>
    <t>7.7.1</t>
  </si>
  <si>
    <t>7.7.2</t>
  </si>
  <si>
    <t>Fire Safety building Design Consultations</t>
  </si>
  <si>
    <t xml:space="preserve">      For Rational Design Evaluations add once off fee </t>
  </si>
  <si>
    <t xml:space="preserve">     Initial Application Fee &amp; Event Registration</t>
  </si>
  <si>
    <t xml:space="preserve">     per day thereafter for period of event</t>
  </si>
  <si>
    <t xml:space="preserve">Course Duration is five (5) months. </t>
  </si>
  <si>
    <t xml:space="preserve">g </t>
  </si>
  <si>
    <t>Full NFPA 1001 Professional Firefighter Course (incl. FF1, FF2,</t>
  </si>
  <si>
    <t xml:space="preserve">Note:Course Duration is five (5) months. </t>
  </si>
  <si>
    <t xml:space="preserve"> Hazmat Ops + Level 3 First Aid; inlcudes SAESI application fees) </t>
  </si>
  <si>
    <t xml:space="preserve">   without Accomodation </t>
  </si>
  <si>
    <t xml:space="preserve">   With Accommodation (shared self catering)</t>
  </si>
  <si>
    <t>Course candidates must supply their own text books or books can be supplied at extra costs</t>
  </si>
  <si>
    <t xml:space="preserve">Challenges for Firefighter 1 and 2 $ Hazmat Awareness &amp; Operations will be charged at 20% of the applicable tariff. </t>
  </si>
  <si>
    <t>Fire Brigade Officer Development Course (4 weeks)</t>
  </si>
  <si>
    <t xml:space="preserve">   Without Accomodation </t>
  </si>
  <si>
    <t>GEVAARHOUDENDE STOWWE/ DANGEROUS GOODS REGISTRATION (Fixed Storage)</t>
  </si>
  <si>
    <t>GEVAARHOUDENDE STOWWE/DANGEROUS GOODS  (Transport Permits )</t>
  </si>
  <si>
    <t>Exemption from payment of fees will apply only in the following cases: Humantarian Services; False Alarm with good intent; A Service rendered due to  civil commotion , riot or natural disaster; Technical Rescues; Satisfactory proof that a vehicle was stolen and not recovered at time of incident &amp; a service rendered in terms of a Mutual Aid agreement under Section 12 of the Fire Brigade Services Act</t>
  </si>
  <si>
    <r>
      <rPr>
        <b/>
        <i/>
        <sz val="9"/>
        <color theme="1"/>
        <rFont val="Arial"/>
        <family val="2"/>
      </rPr>
      <t>Extract from the Fire Birgade Services Act, Act 99 of 1987                                                                                                                                                                10. Fees</t>
    </r>
    <r>
      <rPr>
        <i/>
        <sz val="9"/>
        <color theme="1"/>
        <rFont val="Arial"/>
        <family val="2"/>
      </rPr>
      <t xml:space="preserve">
(1) A controlling authority may, subject to any condition contemplated in section 11 (2) (a), determine the fees payable by a person on whose behalf the service of the controlling authority is applied-
(a) for the attendance of the service;
(b) for the use of the service and equipment; or
(c) for any material consumed.
(2) A person on whose behalf, in the opinion of the chief fire officer concerned, a service of a controlling authority has been employed, may in writing be assessed by that chief fire officer for the payment of the fees referred to in subsection (1) or any portion thereof.
(3) Any person who feels aggrieved by an assessment contemplated in subsection (2) may within 14 days after receipt of that assessment object in writing against that assessment as such or the amount thereof to the controlling authority concerned.
(4) As soon as an objection contemplated in subsection (3) is received the chief executive officer of the controlling authority concerned shall without delay obtain written comment thereon from the chief fire officer and submit it together with the objection to the controlling authority, which may confirm, alter or revoke the assessment.
(5) A certificate purporting to be signed by a chief fire officer and in which it is certified that the assessment specified therein was made under subsection (2), shall on production thereof in a court of law be prima facie proof of the amount payable by the person mentioned therein.
</t>
    </r>
  </si>
  <si>
    <t>BEGRAAFPLAAS / CEMETERY FEES</t>
  </si>
  <si>
    <t>Worcester</t>
  </si>
  <si>
    <t>Grawe</t>
  </si>
  <si>
    <t>Uitbou</t>
  </si>
  <si>
    <t>17.1.2.1</t>
  </si>
  <si>
    <t>17.1.3.1.</t>
  </si>
  <si>
    <t>C - Blok (Kruise) - Traditional</t>
  </si>
  <si>
    <t>D - Blok - Child</t>
  </si>
  <si>
    <t>A - Blok  - Grafsteen/Tombstone</t>
  </si>
  <si>
    <t>B - Blok (Kopsteen) - Memorial</t>
  </si>
  <si>
    <t>17.1.6</t>
  </si>
  <si>
    <t>17.1.7</t>
  </si>
  <si>
    <t>Toemaak(Opsioneel)</t>
  </si>
  <si>
    <t xml:space="preserve">      Adults and children over 10 years</t>
  </si>
  <si>
    <t>Enkelperseel</t>
  </si>
  <si>
    <t xml:space="preserve">     Kinders tot en met 10 jaar oud</t>
  </si>
  <si>
    <t xml:space="preserve">         Children 10 years old and less</t>
  </si>
  <si>
    <t>Kinders 10 jaar en jonger/Children 10 years and younger</t>
  </si>
  <si>
    <t>Volwassenes en kinders bo 10 jaar /</t>
  </si>
  <si>
    <t>Slegs enkelperseel</t>
  </si>
  <si>
    <t>Woonpersele waar tuisnywerhede/besighede of beroepsbeoefening plaasvind /</t>
  </si>
  <si>
    <t xml:space="preserve">     Residential homes used for home industries/businesses or career practices</t>
  </si>
  <si>
    <t>1. Geen deposito's word gevorder vir die huur van die Stadsaal deur</t>
  </si>
  <si>
    <t>2. Indien die besprekingsdatum van die Gemeenskapsaal of Burger-</t>
  </si>
  <si>
    <t>3. Indien 'n bespreking gekanseleer word, sal die volgende verhaal word:</t>
  </si>
  <si>
    <t>4. Raadsbesluit 655/91 gedateer 27 Augustus 1991:</t>
  </si>
  <si>
    <t>1.Skoolvakansies, insluitende Paasvakansie,  langnaweke</t>
  </si>
  <si>
    <t xml:space="preserve">     // School holidays, including Easter Holiday, and long weekends</t>
  </si>
  <si>
    <t xml:space="preserve">     Eenheidstarief / Unit tariff per 1.2.3.1</t>
  </si>
  <si>
    <t>Public benefit organisations (Schools, Health)</t>
  </si>
  <si>
    <t xml:space="preserve">DE DOORNS, ZWELETEMBA, STEENVLIET, HEX VALLEY PEOPLES' CENTRE, </t>
  </si>
  <si>
    <t>VAN HUYSSTEEN AVE,MUNISIPALE SPORTKLUB</t>
  </si>
  <si>
    <t>2011/2012</t>
  </si>
  <si>
    <t>Rounding</t>
  </si>
  <si>
    <t>Dubble the amount of the value of the comsumption of the previous six months</t>
  </si>
  <si>
    <t>Line 25</t>
  </si>
  <si>
    <t>Line 26</t>
  </si>
  <si>
    <t>Town Halls</t>
  </si>
  <si>
    <t>bring in lyn met tarief 3.3</t>
  </si>
  <si>
    <t xml:space="preserve">  Per huishouding/Per household</t>
  </si>
  <si>
    <t xml:space="preserve">     Per maand//Per month</t>
  </si>
  <si>
    <t xml:space="preserve">     Annual/Jaarliks </t>
  </si>
  <si>
    <t>5.3.2</t>
  </si>
  <si>
    <t>5.3.1</t>
  </si>
  <si>
    <t>5.3.3</t>
  </si>
  <si>
    <t xml:space="preserve">Ten einde vir die korting in 5.3.3 te kwalifiseer moet die </t>
  </si>
  <si>
    <t>To qualify for the rebate as stated in 5.3.3, the applicant have to</t>
  </si>
  <si>
    <t xml:space="preserve">Ten eiende vir die korting in 5.3.2 te kwalifiseer moet die </t>
  </si>
  <si>
    <t>To qualify for the rebate as stated in 5.3.2, the applicant have to</t>
  </si>
  <si>
    <t>5.3.4</t>
  </si>
  <si>
    <t xml:space="preserve">Ten eiende vir die korting in 5.3.4 te kwalifiseer moet die </t>
  </si>
  <si>
    <t>To qualify for the rebate as stated in5.3.4, the applicant have to</t>
  </si>
  <si>
    <t>5.3.5</t>
  </si>
  <si>
    <t xml:space="preserve">Ten eiende vir die korting in 5.3.5 te kwalifiseer moet die </t>
  </si>
  <si>
    <t>To qualify for the rebate as stated in 5.3.5, the applicant have to</t>
  </si>
  <si>
    <t>5.3.6</t>
  </si>
  <si>
    <t>5.3.8</t>
  </si>
  <si>
    <t>5.3.9</t>
  </si>
  <si>
    <t>5.3.10</t>
  </si>
  <si>
    <t>Residensiele Eiendom: 1ste waarde onbelas</t>
  </si>
  <si>
    <t xml:space="preserve">   Per aand/Per night</t>
  </si>
  <si>
    <t xml:space="preserve">  Houses sold in subsidy schelling schemes</t>
  </si>
  <si>
    <t>Scrap</t>
  </si>
  <si>
    <t>1. Registered Educational Institutions (Colleges)/Public Schools</t>
  </si>
  <si>
    <t xml:space="preserve">   (Inclining Block Tariff)</t>
  </si>
  <si>
    <t>Water Restriction tariffs</t>
  </si>
  <si>
    <t>2.5.1.1</t>
  </si>
  <si>
    <t>2.5.1.2</t>
  </si>
  <si>
    <t>2.5.1.3</t>
  </si>
  <si>
    <t>2.6.1</t>
  </si>
  <si>
    <t>2.6.2</t>
  </si>
  <si>
    <t>2.6.3</t>
  </si>
  <si>
    <t>2.6.4</t>
  </si>
  <si>
    <t>2.6.5</t>
  </si>
  <si>
    <t>2.4.2</t>
  </si>
  <si>
    <t>2.4.3</t>
  </si>
  <si>
    <t xml:space="preserve">All other water tariffs </t>
  </si>
  <si>
    <t xml:space="preserve">x 1.5 </t>
  </si>
  <si>
    <t>WATER RESTRICTION TARIFFS</t>
  </si>
  <si>
    <t>Per Tjek/ACB</t>
  </si>
  <si>
    <t>1. Unsigned cheque</t>
  </si>
  <si>
    <t>2. No Beneficiary</t>
  </si>
  <si>
    <t>3. Cheque altered in any way</t>
  </si>
  <si>
    <t>4. Stale-dated cheques</t>
  </si>
  <si>
    <t>5. Amount in words and figures not the same</t>
  </si>
  <si>
    <t>Cashiers responsible for the cost of the following dishonoured cheques</t>
  </si>
  <si>
    <t>Refer to tarif 1.3.4 (Electricity)</t>
  </si>
  <si>
    <t xml:space="preserve">     Institusioneel (uitgesluit 16.2.2.h) / Institutional (excluding 16.2.2.h)</t>
  </si>
  <si>
    <t>2012/2013</t>
  </si>
  <si>
    <t>Deposito's sluit nie BTW in</t>
  </si>
  <si>
    <t>Nota</t>
  </si>
  <si>
    <t>Kommersieël 1 / Commercial 1 (Jaarliks/Annual)</t>
  </si>
  <si>
    <t>DEPOSITO</t>
  </si>
  <si>
    <t>Beskadigings deposito</t>
  </si>
  <si>
    <t xml:space="preserve"> Scrap</t>
  </si>
  <si>
    <t>Huurgeld / Rental fee</t>
  </si>
  <si>
    <t xml:space="preserve">   Bolandpark</t>
  </si>
  <si>
    <t xml:space="preserve">     Algemeen / General</t>
  </si>
  <si>
    <r>
      <t xml:space="preserve">     Atletiek / Athletics  - </t>
    </r>
    <r>
      <rPr>
        <i/>
        <sz val="10"/>
        <rFont val="Arial"/>
        <family val="2"/>
      </rPr>
      <t>met apparaat</t>
    </r>
  </si>
  <si>
    <r>
      <t xml:space="preserve">     Atletiek / Athletics  - sonder </t>
    </r>
    <r>
      <rPr>
        <i/>
        <sz val="10"/>
        <rFont val="Arial"/>
        <family val="2"/>
      </rPr>
      <t>apparaat</t>
    </r>
  </si>
  <si>
    <t xml:space="preserve">     Krieket / Cricket</t>
  </si>
  <si>
    <t xml:space="preserve">     Netbal / Netball </t>
  </si>
  <si>
    <t xml:space="preserve">     Rugby</t>
  </si>
  <si>
    <t xml:space="preserve">     Sokker / Soccer</t>
  </si>
  <si>
    <t xml:space="preserve">     Pawiljoensaal / Pavillion hall</t>
  </si>
  <si>
    <t xml:space="preserve">SKOLE - PER GELEENTHEID </t>
  </si>
  <si>
    <t>Zwelethemba</t>
  </si>
  <si>
    <t>CRICKET (October to March)</t>
  </si>
  <si>
    <t xml:space="preserve">     Per maand//Per month </t>
  </si>
  <si>
    <t>50 KL</t>
  </si>
  <si>
    <t>34 KL</t>
  </si>
  <si>
    <t>48 KL</t>
  </si>
  <si>
    <t>12 KL</t>
  </si>
  <si>
    <t>20 KL</t>
  </si>
  <si>
    <t>15 KL</t>
  </si>
  <si>
    <t>18 KL</t>
  </si>
  <si>
    <t>22 KL</t>
  </si>
  <si>
    <t>80 KL</t>
  </si>
  <si>
    <t>100 KL</t>
  </si>
  <si>
    <t>60 KL</t>
  </si>
  <si>
    <t>30 KL</t>
  </si>
  <si>
    <t>35 KL</t>
  </si>
  <si>
    <t>40 KL</t>
  </si>
  <si>
    <t>85 KL</t>
  </si>
  <si>
    <t>45 KL</t>
  </si>
  <si>
    <t>53 KL</t>
  </si>
  <si>
    <t>24 KL</t>
  </si>
  <si>
    <t>70 KL</t>
  </si>
  <si>
    <t>OPERATION DIVISION</t>
  </si>
  <si>
    <t>FIRE SAFTEY &amp; RISK MANAGEMENT DIVISION</t>
  </si>
  <si>
    <t xml:space="preserve">      Per Building plan </t>
  </si>
  <si>
    <t>7.10.1</t>
  </si>
  <si>
    <t>7.8.1</t>
  </si>
  <si>
    <t>7.8.2</t>
  </si>
  <si>
    <t>7.8.3</t>
  </si>
  <si>
    <t>7.8.4</t>
  </si>
  <si>
    <t xml:space="preserve">     For Light Delivery Vehicles -up tp 3 500kg</t>
  </si>
  <si>
    <t xml:space="preserve">     For Rigid Tankers up to 20 000 litres</t>
  </si>
  <si>
    <t xml:space="preserve">     For Rigid Tankers above  20 000 litres</t>
  </si>
  <si>
    <t xml:space="preserve">     Up to 20 000 litres </t>
  </si>
  <si>
    <t xml:space="preserve">     Above 20 000 litres </t>
  </si>
  <si>
    <t xml:space="preserve">       For Horse </t>
  </si>
  <si>
    <t xml:space="preserve">       Per Unit thereafter</t>
  </si>
  <si>
    <t xml:space="preserve">       Per Unit thereafter </t>
  </si>
  <si>
    <t>TRAINING &amp; SUPPORT SERVICE DIVISION</t>
  </si>
  <si>
    <t xml:space="preserve">    Two Week Abridged Firefighting Course for Industrial Firefighting Teams</t>
  </si>
  <si>
    <t>7.10.2</t>
  </si>
  <si>
    <t>Special Operations Training Centre (unless otherwise stated, costs are per person)</t>
  </si>
  <si>
    <t>NFPA 1006 Rescue Technician: Confined Space Rescue - 7 days</t>
  </si>
  <si>
    <t>Motor Vehicle Extrication - 5 days</t>
  </si>
  <si>
    <t>NFPA 1006 Rescue Technician: Trench Collapse Rescue - 10 days</t>
  </si>
  <si>
    <t>NFPA 1006 Rescue Technician: Structural Collapse Rescue - 10 days</t>
  </si>
  <si>
    <t>For course prerequisites, contact Fire Department</t>
  </si>
  <si>
    <t>Hazmat for Confined Spaces for Industry - 3 days</t>
  </si>
  <si>
    <t>Fire Training Centre (per day)</t>
  </si>
  <si>
    <t>Special Operating Training Centre (per day)</t>
  </si>
  <si>
    <t xml:space="preserve">     (Maandeliks vooruitbetaalbaar per standplaas // Payable in</t>
  </si>
  <si>
    <t xml:space="preserve">          advance monthly per stand)</t>
  </si>
  <si>
    <t>Per huishouding/Woonstel//Per household/Flat</t>
  </si>
  <si>
    <r>
      <rPr>
        <b/>
        <sz val="10"/>
        <rFont val="Arial"/>
        <family val="2"/>
      </rPr>
      <t>a</t>
    </r>
    <r>
      <rPr>
        <sz val="10"/>
        <rFont val="Arial"/>
        <family val="2"/>
      </rPr>
      <t xml:space="preserve"> tot </t>
    </r>
    <r>
      <rPr>
        <b/>
        <sz val="10"/>
        <rFont val="Arial"/>
        <family val="2"/>
      </rPr>
      <t xml:space="preserve">n </t>
    </r>
    <r>
      <rPr>
        <sz val="10"/>
        <rFont val="Arial"/>
        <family val="2"/>
      </rPr>
      <t xml:space="preserve">beperk tot maksimum van </t>
    </r>
  </si>
  <si>
    <t>14.5.1</t>
  </si>
  <si>
    <t>Alle ander Sport Stadions / All other Sport Stadiums</t>
  </si>
  <si>
    <t xml:space="preserve">     Krieketklubhuis</t>
  </si>
  <si>
    <t xml:space="preserve">     Tennisklubhuis (Esselenpark)</t>
  </si>
  <si>
    <t>SOCCER (January to December)</t>
  </si>
  <si>
    <t xml:space="preserve">Rugby, Cricket, Soccer, Netball </t>
  </si>
  <si>
    <t xml:space="preserve"> Skole het keuse tussen tarief 12.5.5 of 12.5.6  </t>
  </si>
  <si>
    <t>Pawiljoensaal, krieketklubhuis ingesluit by seisoengelde (12.5)</t>
  </si>
  <si>
    <t>Pawiljoensaal, tennisklubhuis ingesluit by seisoengelde (12.5)</t>
  </si>
  <si>
    <t>All properties, except sites zoned for industrial, commercial and agricultural purposes</t>
  </si>
  <si>
    <t>Property use for Businesses and Industrial purposes</t>
  </si>
  <si>
    <t>Residentail/ Residentieel</t>
  </si>
  <si>
    <t xml:space="preserve">d </t>
  </si>
  <si>
    <t xml:space="preserve"> Aansoekfooi/Application fee:</t>
  </si>
  <si>
    <t>Agricultural properties/Farm/Small holding</t>
  </si>
  <si>
    <t>Property used for Residential/General purposes</t>
  </si>
  <si>
    <t>Property used for bona-fide Agricultural purposes</t>
  </si>
  <si>
    <t>25</t>
  </si>
  <si>
    <t>a) The minimum amount to be deposited by a consumer with the Municipality in respect of electricity consumption in terms of the Municipality’s Electricity By-laws and Regulations
b) The deposit stated in item (a) above will initially be used for any new connection, including a connection for temporary occupation.
c) The consumer will be liable for the deposit cost in cases where the service supply capacity is upgraded (not applicable to current limiter changes).
d) The full deposit cost is payable in a cases where the premises' zoning classification is upgraded from residential to commercial (deposit cost refunding will not be applicable if the zoning reverts back to residential)
The difference in deposit cost is payable in cases of 1.1 (c) and (d) in cases where an historic service deposit exist (the difference between the current applicable tariff and the existing service deposit as reflected on the consumer's service account).
e) No deposits for electrical service connections are payable by consumers who are supplied by means of pre-payment metering.
f) The service supply will only be activated and approval will only be granted for 
1.1 (c) and (d) if the service  deposit is paid in full.</t>
  </si>
  <si>
    <r>
      <t xml:space="preserve">Code: </t>
    </r>
    <r>
      <rPr>
        <b/>
        <sz val="10"/>
        <rFont val="Arial"/>
        <family val="2"/>
      </rPr>
      <t>RES 1</t>
    </r>
    <r>
      <rPr>
        <sz val="10"/>
        <color indexed="8"/>
        <rFont val="Arial"/>
        <family val="2"/>
      </rPr>
      <t xml:space="preserve"> (≤50kWh, calculated per month)</t>
    </r>
  </si>
  <si>
    <r>
      <t xml:space="preserve">Code: </t>
    </r>
    <r>
      <rPr>
        <b/>
        <sz val="10"/>
        <rFont val="Arial"/>
        <family val="2"/>
      </rPr>
      <t>RES 2</t>
    </r>
    <r>
      <rPr>
        <sz val="10"/>
        <rFont val="Arial"/>
        <family val="2"/>
      </rPr>
      <t xml:space="preserve"> (51-350kWh, calculated per month)</t>
    </r>
  </si>
  <si>
    <r>
      <t xml:space="preserve">Code: </t>
    </r>
    <r>
      <rPr>
        <b/>
        <sz val="10"/>
        <rFont val="Arial"/>
        <family val="2"/>
      </rPr>
      <t>RES 3</t>
    </r>
    <r>
      <rPr>
        <sz val="10"/>
        <rFont val="Arial"/>
        <family val="2"/>
      </rPr>
      <t xml:space="preserve"> (351-600kWh, calculated per month)</t>
    </r>
  </si>
  <si>
    <r>
      <t xml:space="preserve">Code: </t>
    </r>
    <r>
      <rPr>
        <b/>
        <sz val="10"/>
        <rFont val="Arial"/>
        <family val="2"/>
      </rPr>
      <t>RES 4</t>
    </r>
    <r>
      <rPr>
        <sz val="10"/>
        <rFont val="Arial"/>
        <family val="2"/>
      </rPr>
      <t xml:space="preserve"> (&gt;600kWh, calculated per month)</t>
    </r>
  </si>
  <si>
    <r>
      <t>a) The following tariffs are applicable for a minimum period of one financial year and may be terminated thereafter upon one months written notice prior to end of the current financial year, applications to be submitted for approval.
b) NMD (Notified Maximum Demand) = installed capacity of connection or as per service agreement.
c) Service &amp; Minimum Demand Charges per month whether or not any electricity is used.</t>
    </r>
    <r>
      <rPr>
        <i/>
        <sz val="10"/>
        <color indexed="10"/>
        <rFont val="Arial"/>
        <family val="2"/>
      </rPr>
      <t xml:space="preserve">
</t>
    </r>
    <r>
      <rPr>
        <i/>
        <sz val="10"/>
        <rFont val="Arial"/>
        <family val="2"/>
      </rPr>
      <t>d) Residents in complexes charged on the Bulk Residential tariffs do not qualify for free basic electricity.</t>
    </r>
  </si>
  <si>
    <t>1. Registered Educational Institutions (Colleges)</t>
  </si>
  <si>
    <t>6. Bulk Rural or Residential connections which are not seperately metered</t>
  </si>
  <si>
    <r>
      <t xml:space="preserve">Tariff (1.2.2.3) is </t>
    </r>
    <r>
      <rPr>
        <b/>
        <i/>
        <u/>
        <sz val="10"/>
        <rFont val="Arial"/>
        <family val="2"/>
      </rPr>
      <t>also</t>
    </r>
    <r>
      <rPr>
        <i/>
        <sz val="10"/>
        <rFont val="Arial"/>
        <family val="2"/>
      </rPr>
      <t xml:space="preserve"> available for the following customers</t>
    </r>
  </si>
  <si>
    <t>1.2.2.4</t>
  </si>
  <si>
    <t>1.2.2.5</t>
  </si>
  <si>
    <r>
      <t>Small Power Users 5:</t>
    </r>
    <r>
      <rPr>
        <sz val="10"/>
        <rFont val="Arial"/>
        <family val="2"/>
      </rPr>
      <t xml:space="preserve"> Three Phase (NMD ≤ 500 kVA)</t>
    </r>
  </si>
  <si>
    <t>Note</t>
  </si>
  <si>
    <t>1.2.2.6</t>
  </si>
  <si>
    <t>1.2.5.1</t>
  </si>
  <si>
    <t>1.2.5.2</t>
  </si>
  <si>
    <t>1.2.5.3</t>
  </si>
  <si>
    <t>1.2.8.1</t>
  </si>
  <si>
    <t>1.2.8.2</t>
  </si>
  <si>
    <t>1.3.1.7</t>
  </si>
  <si>
    <t>Supply of load control relay for existing erven (installation to be done by consumers contractor)</t>
  </si>
  <si>
    <t>For all other  connections, upgrades or services which the Municipality may undertake at the request of a consumer or other body and for which no charge has been determined in this Tariff document, the charge will be the cost to the Municipality of all actual expenses, including material, labour, supervision, transport, the use of plant and equipment, plus a surcharge of 15% on such amount in respect of overhead expenses and administration. Deposit, payable in advance, equal to estimated expenses supplied on application basis.</t>
  </si>
  <si>
    <t>A once-off contribution for the electricity capacity requested for new developments and consumer upgrades (existing serviced erven where requested capacity is greater than the
original designed or installed capacity) also applicable to scheme amendments, subdivision or consent use.
The after-diversified maximum demand (ADMD) for each erven is used in network designs for township development, scheme amendment and service connection upgrades.
(a) The ADMD is determined by the Town-planning Scheme and is as follows:
(i)  Residential (on which only one or, at the most two, dwelling-units  per erf, may be erected), Multiple Residential, Agricultural or Special and Undetermined, for a specific use
which, in the opinion of the Engineer is in accordance with Residential.
Lifeline                      2 kVA ADMD per potential dwelling
Low cost housing      3,5 kVA ADMD per potential dwelling
Standard residential   5 kVA ADMD per potential dwelling
High residential         7 kVA ADMD per potential dwelling
Very high residential  9 kVA ADMD per potential dwelling
Very high residential  Three-phase connections or upgrade of existing single phase connection to three phase. Assume that the ADMD for a three-phase connection is 3 times
that of a single-phase connection.
(ii) Commercial and all non residential applications
ADMD per erf  = Notified Maximum Demand (NMD) requested by owner/developer. The NMD's of existing serviced erven are equal to the installed capacity or as per service
agreement.
(b) Determining charges
The NCC charge is finally determined by the actual level at which the development connects to the supply system. The charge is calculated as follows:
C = (Dn - De) X
Where C    = Network Capital Contribution charge payable in rand
           Dn  = Sum of new ADMDs in kVA
           De  = Sum of existing ADMDs in kVA
           X    = Contribution per kVA at connection level as indicated below
(c) Contributions
The Network Capital Contributions charges must be such as to cover the capital liabilities incurred or to be incurred by the Municipality in supplying the distribution and/or
reticulation network to increase the capacity to the premises or group of premises.
The contributions per kVA at the different connection levels are as follows:</t>
  </si>
  <si>
    <t>For connections made to the low voltage busbars within miniature and communal substations, per Kva communal substations, per Kva</t>
  </si>
  <si>
    <r>
      <t>First offence</t>
    </r>
    <r>
      <rPr>
        <sz val="10"/>
        <rFont val="Arial"/>
        <family val="2"/>
      </rPr>
      <t xml:space="preserve"> / Effective disconnection of electricity supply*</t>
    </r>
  </si>
  <si>
    <t>(50% of the fine is payable in advance before the service supply will be reconnected.The remaining balance will be recovered in two instalments over a period of two months. If the consumer fails to pay the instalments strictly over this period, the supply to the premises will again be disconnected. Hereafter the consumer is be compeled to pay the full outstanding amount in arrears, before the service supply will be reconnected). In cases where evidence is found of illegal electricity connections, the consumer will be liable for the illegal energy that was consumed.</t>
  </si>
  <si>
    <r>
      <t>Second offence</t>
    </r>
    <r>
      <rPr>
        <sz val="10"/>
        <rFont val="Arial"/>
        <family val="2"/>
      </rPr>
      <t xml:space="preserve"> / Effective disconnection of electricity supply*</t>
    </r>
  </si>
  <si>
    <t xml:space="preserve">(50% of the fine is payable in advance before the service supply will be reconnected.The remaining balance will be recovered in two instalments over a period of two months. If the consumer fails to pay the instalments strictly over this period, the supply to the premises will again be disconnected. Hereafter the consumer is be compeled to pay the full outstanding amount in arrears, before the service supply will be reconnected). In cases where evidence is found of illegal electricity connections, the consumer will be liable for the illegal energy that was consumed. </t>
  </si>
  <si>
    <r>
      <t>Third offence</t>
    </r>
    <r>
      <rPr>
        <sz val="10"/>
        <rFont val="Arial"/>
        <family val="2"/>
      </rPr>
      <t xml:space="preserve"> / Total disconnection of electricity supply (removal of service connection to the erf)*</t>
    </r>
  </si>
  <si>
    <t xml:space="preserve">Residential (Three Phase, 400V) &amp; Commercial </t>
  </si>
  <si>
    <t>Third offence / Total disconnection of electricity supply (removal of service connection to the erf)*</t>
  </si>
  <si>
    <r>
      <t xml:space="preserve">Effective disconnection of electricity supply &amp; reconnection after disconnection </t>
    </r>
    <r>
      <rPr>
        <i/>
        <sz val="10"/>
        <rFont val="Arial"/>
        <family val="2"/>
      </rPr>
      <t>on request from a registered contractor.*</t>
    </r>
  </si>
  <si>
    <r>
      <t xml:space="preserve">Reconnection of low voltage supplies (power failures, repair blown fuses, etc). </t>
    </r>
    <r>
      <rPr>
        <i/>
        <sz val="10"/>
        <rFont val="Arial"/>
        <family val="2"/>
      </rPr>
      <t>Payable if found due to consumers default.</t>
    </r>
  </si>
  <si>
    <t>Services not ready for connection after installation forms submitted by Contractor.</t>
  </si>
  <si>
    <t>Special meter readings at consumers request.</t>
  </si>
  <si>
    <r>
      <t xml:space="preserve">Inspection of an metering installation or site visit by an Vending Systems Technician at consumers request. </t>
    </r>
    <r>
      <rPr>
        <i/>
        <sz val="10"/>
        <rFont val="Arial"/>
        <family val="2"/>
      </rPr>
      <t>Payable if found due to consumers default.</t>
    </r>
  </si>
  <si>
    <t>1.5.1.7</t>
  </si>
  <si>
    <t>1.5.3.1</t>
  </si>
  <si>
    <t>1.5.3.2</t>
  </si>
  <si>
    <t>Effective disconnection of electricity supply &amp; reconnection due to illegal tampering to service supply installation and / or  metering equipment, per occasion.</t>
  </si>
  <si>
    <t>Provision of monthly load profile reports requiring a site visit, per month</t>
  </si>
  <si>
    <t>Data to be submitted via email in a recognizable format</t>
  </si>
  <si>
    <t>RUGBY (February to October)</t>
  </si>
  <si>
    <t>Korting van 50% vir Kerke en Liefdadigheidsorganisasies vir algemene gebruik</t>
  </si>
  <si>
    <t>Deernis Korting / Indigent Rebate</t>
  </si>
  <si>
    <t>REBATE: First Kwh (units) for indigent households. (Additional to the 50 kwh for Residential 1 )</t>
  </si>
  <si>
    <t>Spesiale geleenthede / Special events</t>
  </si>
  <si>
    <t xml:space="preserve">   Per dag/Per day</t>
  </si>
  <si>
    <t xml:space="preserve">          Kerke, Welsynorganisasies</t>
  </si>
  <si>
    <t xml:space="preserve">Kerke, Geregistreerde Liefdadigheidsorganisasies en Skole </t>
  </si>
  <si>
    <t>9.5.3</t>
  </si>
  <si>
    <t xml:space="preserve">    Pensionarisse/Pensioners//Ongeskik/Disabilty // Child-headed households</t>
  </si>
  <si>
    <r>
      <t xml:space="preserve">Small Power Users 1: </t>
    </r>
    <r>
      <rPr>
        <sz val="10"/>
        <rFont val="Arial"/>
        <family val="2"/>
      </rPr>
      <t>Single &amp; Three Phase (≤100 ampere)</t>
    </r>
  </si>
  <si>
    <r>
      <t xml:space="preserve">Small Power Users 2: </t>
    </r>
    <r>
      <rPr>
        <sz val="10"/>
        <rFont val="Arial"/>
        <family val="2"/>
      </rPr>
      <t>Single or Three Phase (≤100 amperes)</t>
    </r>
  </si>
  <si>
    <t>2013/2014</t>
  </si>
  <si>
    <t xml:space="preserve">     Raadsvergaderings/Departementele verbruik</t>
  </si>
  <si>
    <t>GENERAL WASTE DELIVERED TO LANDFILL SITE AND TRANSFER STATIONS</t>
  </si>
  <si>
    <t xml:space="preserve">General Waste  </t>
  </si>
  <si>
    <t xml:space="preserve">     Disposal tariff per 1 metric ton</t>
  </si>
  <si>
    <t>Clean Builders Rubble ( No iron, plastic, wood)</t>
  </si>
  <si>
    <t>Tariffs are based on actual mass as measured by the waste calculator provided by Department of Environmental and Development Planning:Waste manangement</t>
  </si>
  <si>
    <t xml:space="preserve">Waste generated outside Municipal boundary </t>
  </si>
  <si>
    <t xml:space="preserve">      Disposal for general waste per 1 metric ton (1.3 ton)</t>
  </si>
  <si>
    <t>Waste must be declared at time of disposal or permit application</t>
  </si>
  <si>
    <t xml:space="preserve">     Disposal per 1 metric ton</t>
  </si>
  <si>
    <t xml:space="preserve">Perseel,Grawe en Uitbou </t>
  </si>
  <si>
    <t xml:space="preserve">Perseel,Grawe en Kopsteen </t>
  </si>
  <si>
    <t>Slegs enkelgraf  -  Gras</t>
  </si>
  <si>
    <t>Perseel en Grawe</t>
  </si>
  <si>
    <t>Grafsteen</t>
  </si>
  <si>
    <t>Kruise</t>
  </si>
  <si>
    <t>17.1.4.1</t>
  </si>
  <si>
    <t>17.1.4.2</t>
  </si>
  <si>
    <t xml:space="preserve">Hartebeesrivier Begraafplaas (Armlastiges/Pauper) </t>
  </si>
  <si>
    <t>Perseel, Grawe en Toemaak</t>
  </si>
  <si>
    <t>Perseel,Grawe en Toemaak</t>
  </si>
  <si>
    <t xml:space="preserve">Perseel </t>
  </si>
  <si>
    <t>Toemaak (Week)</t>
  </si>
  <si>
    <t>Toemaak (Naweke en openbare vakansiedae)</t>
  </si>
  <si>
    <t>17.3.4</t>
  </si>
  <si>
    <t>17.3.5</t>
  </si>
  <si>
    <t>17.3.6</t>
  </si>
  <si>
    <t>17.3.7</t>
  </si>
  <si>
    <t>17.3.8</t>
  </si>
  <si>
    <t xml:space="preserve">    Kinders en Volwassenes</t>
  </si>
  <si>
    <t xml:space="preserve">     Dubbeldiep Perseel</t>
  </si>
  <si>
    <t xml:space="preserve">   Dubbeldiep Perseel</t>
  </si>
  <si>
    <t>Rawsonville</t>
  </si>
  <si>
    <t>Steenvliet</t>
  </si>
  <si>
    <t>De Doorns, Touwsrivier, Aan De Doorns</t>
  </si>
  <si>
    <t>17.2.5</t>
  </si>
  <si>
    <t>17.2.6</t>
  </si>
  <si>
    <t>17.2.7</t>
  </si>
  <si>
    <t>17.4.1</t>
  </si>
  <si>
    <t>17.4.2</t>
  </si>
  <si>
    <t>17.4.4</t>
  </si>
  <si>
    <t>17.4.5</t>
  </si>
  <si>
    <t>17.4.7</t>
  </si>
  <si>
    <t>17.4.3</t>
  </si>
  <si>
    <t>17.4.6</t>
  </si>
  <si>
    <t>17.5.1</t>
  </si>
  <si>
    <t>17.5.2</t>
  </si>
  <si>
    <t>17.5.5</t>
  </si>
  <si>
    <t>17.5.4</t>
  </si>
  <si>
    <t>17.5.7</t>
  </si>
  <si>
    <t>17.5.3</t>
  </si>
  <si>
    <t>17.5.6</t>
  </si>
  <si>
    <t xml:space="preserve">     Per Hand</t>
  </si>
  <si>
    <t xml:space="preserve">     Elektronies</t>
  </si>
  <si>
    <t>Residents of residential properties</t>
  </si>
  <si>
    <t>Disposal of gardenwaste (grass cuttings, leaves, Mixed waste etc.)</t>
  </si>
  <si>
    <t xml:space="preserve">Must show the latest account that reflects payment for refuse removal or permit </t>
  </si>
  <si>
    <t xml:space="preserve"> for I(one) tonne load free pm</t>
  </si>
  <si>
    <t xml:space="preserve">     Disposal per 1/2 ton tariff applies only after the first 1 ton of waste is paid for</t>
  </si>
  <si>
    <t xml:space="preserve">     Disposal per  1/2 ton tariff applies only after the first 1 ton of waste is paid for</t>
  </si>
  <si>
    <t>3.13.1</t>
  </si>
  <si>
    <t>3.13.2</t>
  </si>
  <si>
    <t>3.13.3</t>
  </si>
  <si>
    <t>3.13.4</t>
  </si>
  <si>
    <t>Ander Huureenhede (Ingesl. Behuisingskemas) / Other Rental Units (Incl. Housing Schemes)</t>
  </si>
  <si>
    <t>31</t>
  </si>
  <si>
    <t xml:space="preserve">     0 - 6 Kl</t>
  </si>
  <si>
    <t xml:space="preserve">    7 - 20 Kl</t>
  </si>
  <si>
    <t xml:space="preserve">     7 - 20 Kl</t>
  </si>
  <si>
    <t>25 kVA</t>
  </si>
  <si>
    <t>Maximum Demand Charge (R/kVA/month)</t>
  </si>
  <si>
    <r>
      <t xml:space="preserve">Maximum Demand Charge (R/kVA/month) 400V Low Voltage, </t>
    </r>
    <r>
      <rPr>
        <i/>
        <sz val="10"/>
        <rFont val="Arial"/>
        <family val="2"/>
      </rPr>
      <t>or</t>
    </r>
  </si>
  <si>
    <t>Maximum Demand Charge (R/kVA/month) 11 000V Medium Voltage</t>
  </si>
  <si>
    <t>1.2.2.7</t>
  </si>
  <si>
    <r>
      <t>Large Power Users 2:</t>
    </r>
    <r>
      <rPr>
        <sz val="10"/>
        <rFont val="Arial"/>
        <family val="2"/>
      </rPr>
      <t xml:space="preserve"> Time of Use / Three Phase (NMD &gt;1MVA at 11000V)</t>
    </r>
  </si>
  <si>
    <t>Active Energy Charge (c/kWh) - High-demand season (June - August) - Peak</t>
  </si>
  <si>
    <t>NEW</t>
  </si>
  <si>
    <t>Active Energy Charge (c/kWh) - High-demand season (June - August) - Standard</t>
  </si>
  <si>
    <t>Active Energy Charge (c/kWh) - High-demand season (June - August) - Off-peak</t>
  </si>
  <si>
    <t>Active Energy Charge (c/kWh) - Low-demand season (September - May) - Peak</t>
  </si>
  <si>
    <t>Active Energy Charge (c/kWh) - Low-demand season (September - May) - Standard</t>
  </si>
  <si>
    <t>Active Energy Charge (c/kWh) - Low-demand season (September - May) - Off-peak</t>
  </si>
  <si>
    <t>Reactive Energy Charge (c/kVArh)</t>
  </si>
  <si>
    <t>Access Charge (R/kVA/month)</t>
  </si>
  <si>
    <t>Service Charge (R/day)</t>
  </si>
  <si>
    <r>
      <t>Active Energy Charges</t>
    </r>
    <r>
      <rPr>
        <i/>
        <sz val="10"/>
        <rFont val="Arial"/>
        <family val="2"/>
      </rPr>
      <t xml:space="preserve">  - Time of Use Periods
Any public holiday will be treated as the day of the week on which it falls. (Includes ESKOM Electrification and rural network subsidy &amp; Reliability Service Charges)</t>
    </r>
  </si>
  <si>
    <t>a) The tariff, rates and charges at which and the conditions of sale under which electricity is thus resold shall not be less favourable to the purchaser than those that would have been payable and applicable had the purchaser been supplied directly with electricity by the Municipality.  Every reseller shall furnish the purchaser with monthly accounts that are at least as detailed as the relevant billing information details provided by the Municipality to its electricity consumers.
b) The electricity resold shall be measured by a submeter of a type which has been approved by Standards South Africa and supplied, installed and programmed in accordance with the standards of the Municipality.</t>
  </si>
  <si>
    <t>Cable connection to erf in established LV reticulation area where the cable must be laid from the existing network to the erf boundary. Tariff includes a pre-payment meter with standardized base, load control unit &amp; cable installation, provided that where the cable length exceeds 40 meters or road tunnelling is required the complete connection will be estimated and be payable. The consumer’s contractor provides the SANS approved cable joint. After the consumer’s contractor has completed the SANS approved cable joint between the Municipality’s cable and the consumer’s cable, in cable-reticulated areas, the cable joint becomes the responsibility of the consumer.(subsidised: actual cost R 12688.35)</t>
  </si>
  <si>
    <t>Replacement of an existing single-phase overhead connection with a single-phase cable connection from overhead mains up to the erf boundary, at the request of the consumer provided that where the cable length exceeds 40 meters or road tunnelling is required the complete connection will be estimated and be payable. Existing metering is retained &amp; the consumer’s contractor provides the SANS approved cable joint.(subsidised: actual cost R 11103.89)</t>
  </si>
  <si>
    <t>Voluntary change over from conventional to prepayment meter or supply of individual metering in residential developments (existing serviced erven, preparation completed by consumers contractor).(subsidised: actual cost R 860.25)</t>
  </si>
  <si>
    <r>
      <t xml:space="preserve">Tariff (1.3.1.7) is </t>
    </r>
    <r>
      <rPr>
        <i/>
        <u/>
        <sz val="10"/>
        <rFont val="Arial"/>
        <family val="2"/>
      </rPr>
      <t xml:space="preserve">only </t>
    </r>
    <r>
      <rPr>
        <i/>
        <sz val="10"/>
        <rFont val="Arial"/>
        <family val="2"/>
      </rPr>
      <t>applicable to residential erven in the following cases: Premises with an existing service without any load control relays installed, where a new or additional geyser/s are installed (element heated), when the consumer applies for a current capacity upgrade to the erf. (Air conditioners, under floor heating, swimming pool pumps and other heavy load appliances and equipment are also required to be connected to a load control relay).
Tariff (1.3.1.7) do not apply to residential units that utilize solar heated geysers without element heaters</t>
    </r>
  </si>
  <si>
    <t>Medium-voltage connections*</t>
  </si>
  <si>
    <t>*(Tariff 1.3.3.2.1 - 3) When required the consumer to bear the full cost of all ESKOM charges for the NMD increase applicable to the application</t>
  </si>
  <si>
    <t xml:space="preserve">*Before the supply to the erf is restored: In the above tariffs 1.4.1.1, 1.4.1.2 and 1.4.1.3 the consumer will be held accountable for the full payment of effective disconnection &amp; reconnection of service supply due to tampered metering equipment or illegal wiring connections. The consumer is additionally responsible for the full payment of the actual cost for the replacement &amp; upgrade to a split pre-payment meter and service cable (if it was found that the service cable was damaged due to tampering and illegal connections). In cases where evidence is found of illegal electricity connections, the consumer will be liable for the illegal energy that was consumed. For tariff 1.4.1.3 the consumer has to re - apply for a new service connection (the full cost is payable in advance)     </t>
  </si>
  <si>
    <t xml:space="preserve">*Before the supply to the erf is restored: In the above tariffs 1.4.2.1, 1.4.2.2 and 1.4.2.3 the consumer will be held accountable for the full payment of effective disconnection &amp; reconnection of service supply due to tampered metering equipment or illegal wiring connections. The consumer is additionally responsible for the full payment of the actual cost for the replacement &amp; upgrade to a split pre-payment meter (where applicable) and service cable (if it was found that the service cable was damaged due to tampering and illegal connections). In cases where evidence is found of illegal electricity consumption, the consumer will be liable for the illegal energy that was consumed. For tariff 1.4.2.3 the consumer has to re - apply for a new service connection (the full cost is payable in advance)     </t>
  </si>
  <si>
    <t>Only applications from legal owners will be processed or where the owner issued a letter of consent to authorize a person to act on his behalf.</t>
  </si>
  <si>
    <t>Beneficiaries of Indigent subsidy and tenant of scheme housing</t>
  </si>
  <si>
    <t>9</t>
  </si>
  <si>
    <t>12</t>
  </si>
  <si>
    <t>15</t>
  </si>
  <si>
    <t>18</t>
  </si>
  <si>
    <t>20</t>
  </si>
  <si>
    <t>22</t>
  </si>
  <si>
    <t>26</t>
  </si>
  <si>
    <t>28</t>
  </si>
  <si>
    <t>32</t>
  </si>
  <si>
    <t>35</t>
  </si>
  <si>
    <t>36</t>
  </si>
  <si>
    <t>39</t>
  </si>
  <si>
    <t>41</t>
  </si>
  <si>
    <t>43</t>
  </si>
  <si>
    <t>First KL per month per household</t>
  </si>
  <si>
    <t>2014/2015</t>
  </si>
  <si>
    <t>Line 27</t>
  </si>
  <si>
    <t>1 JULIE 2014 TOT 30 JUNIE 2015 / 1 JULY 2014 TO 30 JUNE 2015</t>
  </si>
  <si>
    <t>MONTHLY INFLUENCE OF PROPOSED TARIFF INCREASE FOR 2014/15 ON DOMESTIC CONSUMER ACCOUNTS</t>
  </si>
  <si>
    <t>Alle Residensiele Eiendomme met waardasie tot en met R100 000</t>
  </si>
  <si>
    <t>( R 15 000 in tarief 5.3.10 (a) is hierby ingesluit, eiendomme met waardasie &gt;  R 100 000 is uitgesluit)</t>
  </si>
  <si>
    <t>INFLUENCE OF TARIFFS ON DOMESTIC HOUSEHOLDS</t>
  </si>
  <si>
    <t>SMALL HOUSEHOLDS (Indigent)</t>
  </si>
  <si>
    <t>Rates (79 000)</t>
  </si>
  <si>
    <t>Electricity ( 300 Kwh)</t>
  </si>
  <si>
    <t>Water (20 Kl)</t>
  </si>
  <si>
    <t>Less:</t>
  </si>
  <si>
    <t>Indigent rebate (Pensioner)</t>
  </si>
  <si>
    <t>Total payable</t>
  </si>
  <si>
    <t>MEDIUM HOUSEHOLD</t>
  </si>
  <si>
    <t>Rates (432 000)</t>
  </si>
  <si>
    <t>Electricity ( 750 Kwh)</t>
  </si>
  <si>
    <t>Water (50 Kl)</t>
  </si>
  <si>
    <t>LARGE  HOUSEHOLD</t>
  </si>
  <si>
    <t>Rates (1 695 000)</t>
  </si>
  <si>
    <t>Electricity ( 1 600 Kwh)</t>
  </si>
  <si>
    <t>Water (100 Kl)</t>
  </si>
  <si>
    <t xml:space="preserve">        R 0 - R 3 000</t>
  </si>
  <si>
    <t xml:space="preserve">        R 0 - R 3 000 (Government pension)(Pensioners 55 years and older)</t>
  </si>
  <si>
    <t xml:space="preserve">        R 3 001 - R 3 500  ( 55 years and older)</t>
  </si>
  <si>
    <t>Black and White Prints</t>
  </si>
  <si>
    <t xml:space="preserve">    A2</t>
  </si>
  <si>
    <t xml:space="preserve">    A0</t>
  </si>
  <si>
    <t xml:space="preserve">New </t>
  </si>
  <si>
    <t>Color Prints</t>
  </si>
  <si>
    <t>Client provides DVD</t>
  </si>
  <si>
    <t>BVM provides DVD</t>
  </si>
  <si>
    <t>PRINTING AND PROVISION OF DATA</t>
  </si>
  <si>
    <t>Per erf/wooneenheid/aansluiting watter ookal die meeste is - Excluding flats</t>
  </si>
  <si>
    <t xml:space="preserve">   Flats (Including sectional title flats) - minimum charge of 75 % (bins) of total flats </t>
  </si>
  <si>
    <r>
      <t xml:space="preserve">Include schools with Single </t>
    </r>
    <r>
      <rPr>
        <i/>
        <strike/>
        <sz val="10"/>
        <rFont val="Arial"/>
        <family val="2"/>
      </rPr>
      <t>&amp; Three</t>
    </r>
    <r>
      <rPr>
        <i/>
        <sz val="10"/>
        <rFont val="Arial"/>
        <family val="2"/>
      </rPr>
      <t xml:space="preserve"> phase meters</t>
    </r>
  </si>
  <si>
    <r>
      <t xml:space="preserve">Tariff (1.2.2.4) is </t>
    </r>
    <r>
      <rPr>
        <b/>
        <i/>
        <u/>
        <sz val="10"/>
        <rFont val="Arial"/>
        <family val="2"/>
      </rPr>
      <t>only</t>
    </r>
    <r>
      <rPr>
        <i/>
        <sz val="10"/>
        <rFont val="Arial"/>
        <family val="2"/>
      </rPr>
      <t xml:space="preserve"> available for the following customers</t>
    </r>
  </si>
  <si>
    <r>
      <t xml:space="preserve">Tariff (1.2.2.5) is </t>
    </r>
    <r>
      <rPr>
        <i/>
        <u/>
        <sz val="10"/>
        <rFont val="Arial"/>
        <family val="2"/>
      </rPr>
      <t>only</t>
    </r>
    <r>
      <rPr>
        <i/>
        <sz val="10"/>
        <rFont val="Arial"/>
        <family val="2"/>
      </rPr>
      <t xml:space="preserve"> available to bulk residential connections with more then 2 (two) submeters, note erven that are zoned for residential use only with no consent use.</t>
    </r>
  </si>
  <si>
    <r>
      <t>Metering Equipment</t>
    </r>
    <r>
      <rPr>
        <i/>
        <sz val="10"/>
        <rFont val="Arial"/>
        <family val="2"/>
      </rPr>
      <t xml:space="preserve"> - The consumer to bear the full cost of upgrading existing equipment to allow for TOU &amp; AMR metering.</t>
    </r>
  </si>
  <si>
    <r>
      <t>Reactive Energy Charge</t>
    </r>
    <r>
      <rPr>
        <i/>
        <sz val="10"/>
        <rFont val="Arial"/>
        <family val="2"/>
      </rPr>
      <t xml:space="preserve"> - Supplied in excess of 30% (0,96 PF) of kWh recorded during peak and standard periods. The excess reactive energy is determined per 30-minute integrating period and accumulated for the month and will only be applicable during the high-demand season.
</t>
    </r>
    <r>
      <rPr>
        <i/>
        <u/>
        <sz val="10"/>
        <rFont val="Arial"/>
        <family val="2"/>
      </rPr>
      <t>Access Charge</t>
    </r>
    <r>
      <rPr>
        <i/>
        <sz val="10"/>
        <rFont val="Arial"/>
        <family val="2"/>
      </rPr>
      <t xml:space="preserve"> - Payable each month and is based on the annual utilised capacity -Notified Maximum Demand. This charge is applicable during all time periods. (Includes ESKOM Access, Transmission &amp; Urban low voltage subsidy Charges)
</t>
    </r>
    <r>
      <rPr>
        <i/>
        <u/>
        <sz val="10"/>
        <rFont val="Arial"/>
        <family val="2"/>
      </rPr>
      <t>Maximum Demand Charge</t>
    </r>
    <r>
      <rPr>
        <i/>
        <sz val="10"/>
        <rFont val="Arial"/>
        <family val="2"/>
      </rPr>
      <t xml:space="preserve"> - Payable for each kVA of the chargeable demand supplied during peak and standard periods.
</t>
    </r>
    <r>
      <rPr>
        <i/>
        <u/>
        <sz val="10"/>
        <rFont val="Arial"/>
        <family val="2"/>
      </rPr>
      <t>Service Charge</t>
    </r>
    <r>
      <rPr>
        <i/>
        <sz val="10"/>
        <rFont val="Arial"/>
        <family val="2"/>
      </rPr>
      <t xml:space="preserve"> - Based on, and payable for, the monthly utilised capacity of each premise linked to an account. (Includes ESKOM Administration &amp; Services Charges)</t>
    </r>
    <r>
      <rPr>
        <i/>
        <u/>
        <sz val="10"/>
        <rFont val="Arial"/>
        <family val="2"/>
      </rPr>
      <t/>
    </r>
  </si>
  <si>
    <t xml:space="preserve">     Per uur / Per hour </t>
  </si>
  <si>
    <t>First 15 Min free</t>
  </si>
  <si>
    <t>&gt; 15 Min Max 1 Hour</t>
  </si>
  <si>
    <t>d.1</t>
  </si>
  <si>
    <t>d.2</t>
  </si>
  <si>
    <t xml:space="preserve">  Claim does not exceed R 7 000</t>
  </si>
  <si>
    <t xml:space="preserve">  Claim exceeds maximum jurisdictional amount and the process is     issued out of a magistrates's court for a regional division or when the matter is in respect of a cause of action in terms of section 29(1B)(a)</t>
  </si>
  <si>
    <t>Note/Nota</t>
  </si>
  <si>
    <t xml:space="preserve">  Flat rate per quarter of an hour, regardless of the claim amount - </t>
  </si>
  <si>
    <t xml:space="preserve">         Per quarter of an hour</t>
  </si>
  <si>
    <t>Court Trials:  If Council not employed</t>
  </si>
  <si>
    <t xml:space="preserve">  Claim does not exceed the maximum jurisdictional amount</t>
  </si>
  <si>
    <t xml:space="preserve">  Issue of warrant of execution, ejectment, and delivery up of possession</t>
  </si>
  <si>
    <t xml:space="preserve">  For each reissue thereof</t>
  </si>
  <si>
    <t xml:space="preserve">  Inclusive fee for work done in connection with releasing of immovable property attached</t>
  </si>
  <si>
    <t xml:space="preserve">   Drawing up notice of sale in terms of rule 41(8) or rule 43(6), or conditions of sale in terms of rule 43(7)</t>
  </si>
  <si>
    <t xml:space="preserve">   For all other work done and papers and documents supplied to the sheriff in connection with a sale in execution of movable property, an inclusive fee of</t>
  </si>
  <si>
    <t xml:space="preserve">   Security for resitution, where necessary</t>
  </si>
  <si>
    <t xml:space="preserve">6.3.16 </t>
  </si>
  <si>
    <t>Drawing up pleadings</t>
  </si>
  <si>
    <t>Registered letter forwarded to debtor in terms of section 57(1) or (3) or section 58(2), including copies</t>
  </si>
  <si>
    <t xml:space="preserve">   Claim does not exceed the maimum jurisdictional amount</t>
  </si>
  <si>
    <t>6.3.17</t>
  </si>
  <si>
    <t>Emoluments attachment order (Form 38)</t>
  </si>
  <si>
    <t>6.3.18</t>
  </si>
  <si>
    <r>
      <t xml:space="preserve">Drawing of documents (not pleadings) </t>
    </r>
    <r>
      <rPr>
        <u/>
        <sz val="10"/>
        <rFont val="Arial"/>
        <family val="2"/>
      </rPr>
      <t>per folio</t>
    </r>
    <r>
      <rPr>
        <sz val="10"/>
        <rFont val="Arial"/>
        <family val="2"/>
      </rPr>
      <t>, eg. Affidavits, orders, applications, subpoena and notices</t>
    </r>
  </si>
  <si>
    <t>6.3.19</t>
  </si>
  <si>
    <t>Necessary service</t>
  </si>
  <si>
    <t>6.3.20</t>
  </si>
  <si>
    <t>Perusal per folio</t>
  </si>
  <si>
    <t>6.3.21</t>
  </si>
  <si>
    <t>Coying per page</t>
  </si>
  <si>
    <t>6.3.22</t>
  </si>
  <si>
    <t>Court hearings</t>
  </si>
  <si>
    <t xml:space="preserve">   Section 65 hearings</t>
  </si>
  <si>
    <t xml:space="preserve">  Claim does not exceed maximum jurisdictional amount</t>
  </si>
  <si>
    <t xml:space="preserve">  Claim exceeds the maximum jurisdictional amount</t>
  </si>
  <si>
    <t>Registered  letter of demand in terms of section 56</t>
  </si>
  <si>
    <t>Note/nota</t>
  </si>
  <si>
    <t>Debt amount not less than R 411.54</t>
  </si>
  <si>
    <t xml:space="preserve">  Claim exceeds R 7 000 but does not exceed R 50 000</t>
  </si>
  <si>
    <t xml:space="preserve">  Claim exceeds R 50 000 but does not exceed the maximum jurisdictional amount</t>
  </si>
  <si>
    <t xml:space="preserve">  Inclusive fee for work done in connection with sale in execution of immovable property only(excluding work in respect of which fees are already provided for elsewhere and the drawing up of the conditions of sale)</t>
  </si>
  <si>
    <r>
      <t xml:space="preserve">Any of the above site visits conducted </t>
    </r>
    <r>
      <rPr>
        <u/>
        <sz val="10"/>
        <rFont val="Arial"/>
        <family val="2"/>
      </rPr>
      <t>after hours,</t>
    </r>
    <r>
      <rPr>
        <sz val="10"/>
        <rFont val="Arial"/>
        <family val="2"/>
      </rPr>
      <t xml:space="preserve"> per occasion* / **</t>
    </r>
  </si>
  <si>
    <r>
      <t xml:space="preserve">Effective disconnection of electricity supply &amp; reconnection after disconnection </t>
    </r>
    <r>
      <rPr>
        <i/>
        <sz val="10"/>
        <rFont val="Arial"/>
        <family val="2"/>
      </rPr>
      <t>due to default of service accounts.*</t>
    </r>
    <r>
      <rPr>
        <sz val="10"/>
        <rFont val="Arial"/>
        <family val="2"/>
      </rPr>
      <t xml:space="preserve"> /**                </t>
    </r>
  </si>
  <si>
    <t>** Free of charge for Municipal Rental units</t>
  </si>
  <si>
    <t xml:space="preserve">    % afgerond</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</si>
</sst>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3" formatCode="_ * #,##0.00_ ;_ * \-#,##0.00_ ;_ * &quot;-&quot;??_ ;_ @_ "/>
    <numFmt numFmtId="164" formatCode="#\ ###\ ###\ ###\ ###\ ##0.00_);[Red]\(\ #\ ###\ ###\ ###\ ###\ ##0.00\)"/>
    <numFmt numFmtId="165" formatCode="#\ ###\ ###\ ##0.00000_);[Red]\(#\ ###\ ###\ ##0.00000\)"/>
    <numFmt numFmtId="166" formatCode="#&quot; &quot;###&quot; &quot;###&quot; &quot;##0.00_);[Red]\(#&quot; &quot;###&quot; &quot;###&quot; &quot;##0.00\)"/>
    <numFmt numFmtId="167" formatCode="#&quot; &quot;###&quot; &quot;###&quot; &quot;##0.00000_);[Red]\(#&quot; &quot;###&quot; &quot;###&quot; &quot;##0.00000\)"/>
    <numFmt numFmtId="168" formatCode="#\ ###\ ###\ ###\ ###\ ##0.00000\ ;[Red]\(\ #\ ###\ ###\ ###\ ###\ ##0.00000\)"/>
    <numFmt numFmtId="169" formatCode="0.00000"/>
    <numFmt numFmtId="170" formatCode="0.0"/>
    <numFmt numFmtId="171" formatCode="##0_);\(##0\)"/>
    <numFmt numFmtId="172" formatCode="#,##0.00_ ;[Red]\-#,##0.00\ "/>
    <numFmt numFmtId="173" formatCode="#,##0.0"/>
    <numFmt numFmtId="174" formatCode="#,##0_ ;\-#,##0\ "/>
    <numFmt numFmtId="175" formatCode="#,##0.00_ ;\-#,##0.00\ "/>
    <numFmt numFmtId="176" formatCode="#,##0.0000_ ;[Red]\-#,##0.0000\ "/>
    <numFmt numFmtId="177" formatCode="0.0000"/>
    <numFmt numFmtId="178" formatCode="0.000000"/>
    <numFmt numFmtId="179" formatCode="0.00000;[Red]0.00000"/>
    <numFmt numFmtId="180" formatCode="0.00;[Red]0.00"/>
    <numFmt numFmtId="181" formatCode="#,##0.00000;\-#,##0.00000"/>
    <numFmt numFmtId="182" formatCode="_ * #,##0.00000_ ;_ * \-#,##0.00000_ ;_ * &quot;-&quot;??_ ;_ @_ "/>
    <numFmt numFmtId="183" formatCode="_ * #,##0.0000_ ;_ * \-#,##0.0000_ ;_ * &quot;-&quot;??_ ;_ @_ "/>
  </numFmts>
  <fonts count="45" x14ac:knownFonts="1">
    <font>
      <sz val="11"/>
      <color theme="1"/>
      <name val="Calibri"/>
      <family val="2"/>
      <scheme val="minor"/>
    </font>
    <font>
      <b/>
      <sz val="10"/>
      <name val="Arial"/>
      <family val="2"/>
    </font>
    <font>
      <sz val="10"/>
      <name val="Arial"/>
      <family val="2"/>
    </font>
    <font>
      <i/>
      <sz val="10"/>
      <name val="Arial"/>
      <family val="2"/>
    </font>
    <font>
      <b/>
      <i/>
      <sz val="10"/>
      <name val="Arial"/>
      <family val="2"/>
    </font>
    <font>
      <i/>
      <u/>
      <sz val="10"/>
      <name val="Arial"/>
      <family val="2"/>
    </font>
    <font>
      <u/>
      <sz val="10"/>
      <name val="Arial"/>
      <family val="2"/>
    </font>
    <font>
      <b/>
      <sz val="12"/>
      <name val="Arial"/>
      <family val="2"/>
    </font>
    <font>
      <sz val="10"/>
      <color theme="1"/>
      <name val="Calibri"/>
      <family val="2"/>
      <scheme val="minor"/>
    </font>
    <font>
      <b/>
      <sz val="10"/>
      <color theme="1"/>
      <name val="Calibri"/>
      <family val="2"/>
      <scheme val="minor"/>
    </font>
    <font>
      <sz val="10"/>
      <color theme="1"/>
      <name val="Arial"/>
      <family val="2"/>
    </font>
    <font>
      <b/>
      <sz val="10"/>
      <color theme="1"/>
      <name val="Arial"/>
      <family val="2"/>
    </font>
    <font>
      <strike/>
      <sz val="10"/>
      <name val="Arial"/>
      <family val="2"/>
    </font>
    <font>
      <sz val="10"/>
      <color indexed="10"/>
      <name val="Arial"/>
      <family val="2"/>
    </font>
    <font>
      <b/>
      <u/>
      <sz val="10"/>
      <name val="Arial"/>
      <family val="2"/>
    </font>
    <font>
      <b/>
      <i/>
      <u/>
      <sz val="10"/>
      <name val="Arial"/>
      <family val="2"/>
    </font>
    <font>
      <sz val="11"/>
      <color theme="1"/>
      <name val="Calibri"/>
      <family val="2"/>
      <scheme val="minor"/>
    </font>
    <font>
      <sz val="10"/>
      <name val="Century Gothic"/>
      <family val="2"/>
    </font>
    <font>
      <sz val="12"/>
      <name val="Century Gothic"/>
      <family val="2"/>
    </font>
    <font>
      <b/>
      <sz val="12"/>
      <name val="Century Gothic"/>
      <family val="2"/>
    </font>
    <font>
      <b/>
      <sz val="10"/>
      <name val="Century Gothic"/>
      <family val="2"/>
    </font>
    <font>
      <b/>
      <sz val="13"/>
      <name val="Arial"/>
      <family val="2"/>
    </font>
    <font>
      <sz val="13"/>
      <name val="Arial"/>
      <family val="2"/>
    </font>
    <font>
      <sz val="8"/>
      <name val="Arial"/>
      <family val="2"/>
    </font>
    <font>
      <u/>
      <sz val="13"/>
      <name val="Arial"/>
      <family val="2"/>
    </font>
    <font>
      <sz val="9"/>
      <name val="Arial"/>
      <family val="2"/>
    </font>
    <font>
      <sz val="12"/>
      <name val="Arial"/>
      <family val="2"/>
    </font>
    <font>
      <i/>
      <sz val="10"/>
      <color theme="1"/>
      <name val="Arial"/>
      <family val="2"/>
    </font>
    <font>
      <b/>
      <sz val="9"/>
      <name val="Arial"/>
      <family val="2"/>
    </font>
    <font>
      <b/>
      <sz val="9"/>
      <color theme="1"/>
      <name val="Arial"/>
      <family val="2"/>
    </font>
    <font>
      <b/>
      <sz val="14"/>
      <name val="Arial"/>
      <family val="2"/>
    </font>
    <font>
      <b/>
      <i/>
      <sz val="9"/>
      <name val="Arial"/>
      <family val="2"/>
    </font>
    <font>
      <sz val="11"/>
      <name val="Arial"/>
      <family val="2"/>
    </font>
    <font>
      <i/>
      <sz val="9"/>
      <name val="Arial"/>
      <family val="2"/>
    </font>
    <font>
      <i/>
      <sz val="9"/>
      <color theme="1"/>
      <name val="Arial"/>
      <family val="2"/>
    </font>
    <font>
      <b/>
      <i/>
      <sz val="9"/>
      <color theme="1"/>
      <name val="Arial"/>
      <family val="2"/>
    </font>
    <font>
      <i/>
      <sz val="10"/>
      <color theme="1"/>
      <name val="Calibri"/>
      <family val="2"/>
      <scheme val="minor"/>
    </font>
    <font>
      <i/>
      <u/>
      <sz val="10"/>
      <color theme="1"/>
      <name val="Calibri"/>
      <family val="2"/>
      <scheme val="minor"/>
    </font>
    <font>
      <b/>
      <i/>
      <sz val="10"/>
      <color theme="1"/>
      <name val="Arial"/>
      <family val="2"/>
    </font>
    <font>
      <sz val="10"/>
      <color indexed="8"/>
      <name val="Arial"/>
      <family val="2"/>
    </font>
    <font>
      <i/>
      <sz val="8"/>
      <name val="Arial"/>
      <family val="2"/>
    </font>
    <font>
      <b/>
      <i/>
      <sz val="8"/>
      <name val="Arial"/>
      <family val="2"/>
    </font>
    <font>
      <i/>
      <sz val="10"/>
      <color indexed="10"/>
      <name val="Arial"/>
      <family val="2"/>
    </font>
    <font>
      <b/>
      <sz val="11"/>
      <color theme="1"/>
      <name val="Calibri"/>
      <family val="2"/>
      <scheme val="minor"/>
    </font>
    <font>
      <i/>
      <strike/>
      <sz val="10"/>
      <name val="Arial"/>
      <family val="2"/>
    </font>
  </fonts>
  <fills count="1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indexed="42"/>
        <bgColor indexed="64"/>
      </patternFill>
    </fill>
    <fill>
      <patternFill patternType="solid">
        <fgColor rgb="FFFFFF00"/>
        <bgColor indexed="64"/>
      </patternFill>
    </fill>
    <fill>
      <patternFill patternType="solid">
        <fgColor rgb="FFFFFFCC"/>
        <bgColor indexed="64"/>
      </patternFill>
    </fill>
    <fill>
      <patternFill patternType="solid">
        <fgColor indexed="13"/>
        <bgColor indexed="64"/>
      </patternFill>
    </fill>
    <fill>
      <patternFill patternType="solid">
        <fgColor indexed="10"/>
        <bgColor indexed="64"/>
      </patternFill>
    </fill>
    <fill>
      <patternFill patternType="solid">
        <fgColor indexed="11"/>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style="thin">
        <color indexed="9"/>
      </right>
      <top/>
      <bottom/>
      <diagonal/>
    </border>
    <border>
      <left/>
      <right/>
      <top/>
      <bottom style="thin">
        <color indexed="9"/>
      </bottom>
      <diagonal/>
    </border>
    <border>
      <left/>
      <right style="thin">
        <color indexed="9"/>
      </right>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style="double">
        <color indexed="64"/>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ouble">
        <color indexed="64"/>
      </right>
      <top/>
      <bottom/>
      <diagonal/>
    </border>
    <border>
      <left style="medium">
        <color indexed="64"/>
      </left>
      <right/>
      <top/>
      <bottom/>
      <diagonal/>
    </border>
    <border>
      <left/>
      <right style="double">
        <color indexed="64"/>
      </right>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style="double">
        <color indexed="64"/>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2" fillId="0" borderId="0"/>
    <xf numFmtId="43" fontId="16" fillId="0" borderId="0" applyFont="0" applyFill="0" applyBorder="0" applyAlignment="0" applyProtection="0"/>
    <xf numFmtId="9" fontId="16" fillId="0" borderId="0" applyFont="0" applyFill="0" applyBorder="0" applyAlignment="0" applyProtection="0"/>
  </cellStyleXfs>
  <cellXfs count="998">
    <xf numFmtId="0" fontId="0" fillId="0" borderId="0" xfId="0"/>
    <xf numFmtId="0" fontId="2" fillId="0" borderId="0" xfId="0" applyFont="1"/>
    <xf numFmtId="0" fontId="2" fillId="0" borderId="0" xfId="0" applyFont="1" applyBorder="1"/>
    <xf numFmtId="0" fontId="1" fillId="0" borderId="4" xfId="0" applyFont="1" applyFill="1" applyBorder="1" applyAlignment="1">
      <alignment horizontal="left"/>
    </xf>
    <xf numFmtId="0" fontId="1" fillId="0" borderId="0" xfId="0" applyFont="1" applyBorder="1"/>
    <xf numFmtId="0" fontId="2" fillId="0" borderId="0" xfId="0" applyFont="1" applyFill="1" applyBorder="1"/>
    <xf numFmtId="0" fontId="2" fillId="0" borderId="4" xfId="0" applyFont="1" applyFill="1" applyBorder="1"/>
    <xf numFmtId="0" fontId="2" fillId="0" borderId="5" xfId="0" applyFont="1" applyBorder="1" applyAlignment="1"/>
    <xf numFmtId="164" fontId="2" fillId="0" borderId="0" xfId="0" applyNumberFormat="1" applyFont="1" applyBorder="1"/>
    <xf numFmtId="0" fontId="1" fillId="0" borderId="5" xfId="0" applyFont="1" applyFill="1" applyBorder="1" applyAlignment="1"/>
    <xf numFmtId="164" fontId="2" fillId="0" borderId="0" xfId="0" applyNumberFormat="1" applyFont="1" applyBorder="1" applyAlignment="1">
      <alignment horizontal="right"/>
    </xf>
    <xf numFmtId="164" fontId="2" fillId="0" borderId="5" xfId="0" applyNumberFormat="1" applyFont="1" applyBorder="1" applyAlignment="1">
      <alignment horizontal="right"/>
    </xf>
    <xf numFmtId="0" fontId="3" fillId="0" borderId="5" xfId="0" applyFont="1" applyFill="1" applyBorder="1" applyAlignment="1">
      <alignment horizontal="justify"/>
    </xf>
    <xf numFmtId="0" fontId="1" fillId="0" borderId="5" xfId="0" applyFont="1" applyFill="1" applyBorder="1"/>
    <xf numFmtId="164" fontId="1" fillId="0" borderId="0" xfId="0" applyNumberFormat="1" applyFont="1" applyBorder="1" applyAlignment="1">
      <alignment horizontal="right"/>
    </xf>
    <xf numFmtId="0" fontId="2" fillId="0" borderId="5" xfId="0" applyFont="1" applyFill="1" applyBorder="1"/>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0" fontId="2" fillId="0" borderId="5" xfId="0" applyFont="1" applyFill="1" applyBorder="1" applyAlignment="1">
      <alignment horizontal="justify"/>
    </xf>
    <xf numFmtId="0" fontId="2" fillId="0" borderId="5" xfId="0" applyFont="1" applyFill="1" applyBorder="1" applyAlignment="1">
      <alignment wrapText="1"/>
    </xf>
    <xf numFmtId="0" fontId="2" fillId="0" borderId="5" xfId="0" applyFont="1" applyFill="1" applyBorder="1" applyAlignment="1"/>
    <xf numFmtId="167" fontId="2" fillId="0" borderId="0" xfId="0" applyNumberFormat="1" applyFont="1" applyBorder="1" applyAlignment="1">
      <alignment horizontal="right"/>
    </xf>
    <xf numFmtId="167" fontId="2" fillId="0" borderId="5" xfId="0" applyNumberFormat="1" applyFont="1" applyFill="1" applyBorder="1" applyAlignment="1">
      <alignment horizontal="right"/>
    </xf>
    <xf numFmtId="167" fontId="2" fillId="0" borderId="0" xfId="0" applyNumberFormat="1" applyFont="1" applyFill="1" applyBorder="1" applyAlignment="1">
      <alignment horizontal="right"/>
    </xf>
    <xf numFmtId="2" fontId="2" fillId="0" borderId="5" xfId="0" applyNumberFormat="1" applyFont="1" applyFill="1" applyBorder="1" applyAlignment="1">
      <alignment horizontal="right"/>
    </xf>
    <xf numFmtId="169" fontId="2" fillId="0" borderId="5" xfId="0" applyNumberFormat="1" applyFont="1" applyFill="1" applyBorder="1" applyAlignment="1">
      <alignment horizontal="right"/>
    </xf>
    <xf numFmtId="0" fontId="2" fillId="0" borderId="0" xfId="0" applyFont="1" applyAlignment="1"/>
    <xf numFmtId="164" fontId="2" fillId="0" borderId="0" xfId="0" applyNumberFormat="1" applyFont="1"/>
    <xf numFmtId="0" fontId="1" fillId="0" borderId="4" xfId="0" applyFont="1" applyBorder="1" applyAlignment="1">
      <alignment horizontal="left"/>
    </xf>
    <xf numFmtId="0" fontId="1" fillId="0" borderId="4" xfId="0" applyFont="1" applyFill="1" applyBorder="1" applyAlignment="1">
      <alignment horizontal="left" vertical="justify"/>
    </xf>
    <xf numFmtId="0" fontId="1" fillId="0" borderId="0" xfId="0" applyFont="1" applyAlignment="1">
      <alignment horizontal="left"/>
    </xf>
    <xf numFmtId="0" fontId="3" fillId="0" borderId="5" xfId="0" applyFont="1" applyFill="1" applyBorder="1"/>
    <xf numFmtId="164" fontId="2" fillId="0" borderId="6" xfId="0" applyNumberFormat="1" applyFont="1" applyFill="1" applyBorder="1" applyAlignment="1">
      <alignment horizontal="right"/>
    </xf>
    <xf numFmtId="2" fontId="1" fillId="0" borderId="4" xfId="0" applyNumberFormat="1" applyFont="1" applyFill="1" applyBorder="1" applyAlignment="1">
      <alignment horizontal="left"/>
    </xf>
    <xf numFmtId="0" fontId="7" fillId="0" borderId="0" xfId="0" applyFont="1"/>
    <xf numFmtId="0" fontId="7" fillId="4" borderId="8" xfId="0" applyFont="1" applyFill="1" applyBorder="1"/>
    <xf numFmtId="0" fontId="7" fillId="4" borderId="9" xfId="0" applyFont="1" applyFill="1" applyBorder="1"/>
    <xf numFmtId="0" fontId="7" fillId="4" borderId="7" xfId="0" applyFont="1" applyFill="1" applyBorder="1"/>
    <xf numFmtId="0" fontId="7" fillId="4" borderId="10" xfId="0" applyFont="1" applyFill="1" applyBorder="1"/>
    <xf numFmtId="0" fontId="7" fillId="4" borderId="12" xfId="0" applyFont="1" applyFill="1" applyBorder="1" applyAlignment="1">
      <alignment horizontal="center"/>
    </xf>
    <xf numFmtId="0" fontId="7" fillId="4" borderId="13" xfId="0" applyFont="1" applyFill="1" applyBorder="1" applyAlignment="1">
      <alignment horizontal="center"/>
    </xf>
    <xf numFmtId="0" fontId="2" fillId="4" borderId="14" xfId="0" applyFont="1" applyFill="1" applyBorder="1"/>
    <xf numFmtId="0" fontId="2" fillId="4" borderId="0" xfId="0" applyFont="1" applyFill="1"/>
    <xf numFmtId="0" fontId="7" fillId="4" borderId="14" xfId="0" applyFont="1" applyFill="1" applyBorder="1" applyAlignment="1">
      <alignment horizontal="center"/>
    </xf>
    <xf numFmtId="0" fontId="2" fillId="4" borderId="15" xfId="0" applyFont="1" applyFill="1" applyBorder="1"/>
    <xf numFmtId="0" fontId="7" fillId="4" borderId="0" xfId="0" applyFont="1" applyFill="1" applyAlignment="1">
      <alignment horizontal="center"/>
    </xf>
    <xf numFmtId="0" fontId="7" fillId="4" borderId="15" xfId="0" applyFont="1" applyFill="1" applyBorder="1" applyAlignment="1">
      <alignment horizontal="center"/>
    </xf>
    <xf numFmtId="0" fontId="7" fillId="4" borderId="16" xfId="0" applyFont="1" applyFill="1" applyBorder="1" applyAlignment="1">
      <alignment horizontal="center"/>
    </xf>
    <xf numFmtId="0" fontId="7" fillId="4" borderId="17" xfId="0" applyFont="1" applyFill="1" applyBorder="1" applyAlignment="1">
      <alignment horizontal="center"/>
    </xf>
    <xf numFmtId="0" fontId="7" fillId="4" borderId="18" xfId="0" applyFont="1" applyFill="1" applyBorder="1" applyAlignment="1">
      <alignment horizontal="center"/>
    </xf>
    <xf numFmtId="0" fontId="7" fillId="4" borderId="14" xfId="0" applyFont="1" applyFill="1" applyBorder="1"/>
    <xf numFmtId="0" fontId="7" fillId="4" borderId="15" xfId="0" applyFont="1" applyFill="1" applyBorder="1"/>
    <xf numFmtId="0" fontId="7" fillId="4" borderId="11" xfId="0" applyFont="1" applyFill="1" applyBorder="1" applyAlignment="1"/>
    <xf numFmtId="10" fontId="7" fillId="4" borderId="15" xfId="0" applyNumberFormat="1" applyFont="1" applyFill="1" applyBorder="1" applyAlignment="1">
      <alignment horizontal="center"/>
    </xf>
    <xf numFmtId="0" fontId="1" fillId="0" borderId="5" xfId="0" applyFont="1" applyBorder="1" applyAlignment="1"/>
    <xf numFmtId="0" fontId="1" fillId="0" borderId="20" xfId="0" applyFont="1" applyFill="1" applyBorder="1" applyAlignment="1">
      <alignment horizontal="left"/>
    </xf>
    <xf numFmtId="164" fontId="2" fillId="0" borderId="21" xfId="0" applyNumberFormat="1" applyFont="1" applyFill="1" applyBorder="1" applyAlignment="1">
      <alignment horizontal="right"/>
    </xf>
    <xf numFmtId="164" fontId="2" fillId="0" borderId="4" xfId="0" applyNumberFormat="1" applyFont="1" applyFill="1" applyBorder="1" applyAlignment="1">
      <alignment horizontal="right"/>
    </xf>
    <xf numFmtId="0" fontId="8" fillId="0" borderId="0" xfId="0" applyFont="1"/>
    <xf numFmtId="0" fontId="3" fillId="0" borderId="5" xfId="0" applyFont="1" applyBorder="1" applyAlignment="1"/>
    <xf numFmtId="1" fontId="2" fillId="0" borderId="5" xfId="0" applyNumberFormat="1" applyFont="1" applyFill="1" applyBorder="1" applyAlignment="1">
      <alignment horizontal="right"/>
    </xf>
    <xf numFmtId="0" fontId="8" fillId="0" borderId="0" xfId="0" applyFont="1" applyBorder="1"/>
    <xf numFmtId="0" fontId="1" fillId="0" borderId="5" xfId="0" applyFont="1" applyBorder="1" applyAlignment="1">
      <alignment horizontal="left"/>
    </xf>
    <xf numFmtId="0" fontId="9" fillId="0" borderId="4" xfId="0" applyFont="1" applyBorder="1"/>
    <xf numFmtId="0" fontId="1" fillId="0" borderId="4" xfId="0" applyFont="1" applyBorder="1"/>
    <xf numFmtId="0" fontId="1" fillId="0" borderId="4" xfId="0" applyFont="1" applyBorder="1" applyAlignment="1"/>
    <xf numFmtId="164" fontId="2" fillId="0" borderId="3" xfId="0" applyNumberFormat="1" applyFont="1" applyBorder="1"/>
    <xf numFmtId="0" fontId="1" fillId="0" borderId="20" xfId="0" applyFont="1" applyBorder="1" applyAlignment="1">
      <alignment horizontal="left"/>
    </xf>
    <xf numFmtId="10" fontId="2" fillId="0" borderId="5" xfId="0" applyNumberFormat="1" applyFont="1" applyBorder="1" applyAlignment="1">
      <alignment horizontal="right"/>
    </xf>
    <xf numFmtId="165" fontId="1" fillId="3" borderId="3" xfId="0" applyNumberFormat="1" applyFont="1" applyFill="1" applyBorder="1" applyAlignment="1">
      <alignment horizontal="center" shrinkToFit="1"/>
    </xf>
    <xf numFmtId="165" fontId="2" fillId="3" borderId="5" xfId="0" applyNumberFormat="1" applyFont="1" applyFill="1" applyBorder="1" applyAlignment="1">
      <alignment horizontal="center" shrinkToFit="1"/>
    </xf>
    <xf numFmtId="165" fontId="2" fillId="0" borderId="5" xfId="0" applyNumberFormat="1" applyFont="1" applyFill="1" applyBorder="1" applyAlignment="1">
      <alignment horizontal="right"/>
    </xf>
    <xf numFmtId="165" fontId="2" fillId="0" borderId="5" xfId="0" applyNumberFormat="1" applyFont="1" applyBorder="1" applyAlignment="1">
      <alignment horizontal="right"/>
    </xf>
    <xf numFmtId="165" fontId="2" fillId="0" borderId="5" xfId="0" applyNumberFormat="1" applyFont="1" applyFill="1" applyBorder="1"/>
    <xf numFmtId="165" fontId="2" fillId="0" borderId="0" xfId="0" applyNumberFormat="1" applyFont="1" applyFill="1" applyBorder="1"/>
    <xf numFmtId="165" fontId="2" fillId="0" borderId="0" xfId="0" applyNumberFormat="1" applyFont="1" applyBorder="1"/>
    <xf numFmtId="165" fontId="2" fillId="0" borderId="5" xfId="0" applyNumberFormat="1" applyFont="1" applyBorder="1" applyAlignment="1">
      <alignment horizontal="center"/>
    </xf>
    <xf numFmtId="165" fontId="2" fillId="0" borderId="3" xfId="0" applyNumberFormat="1" applyFont="1" applyBorder="1"/>
    <xf numFmtId="165" fontId="2" fillId="0" borderId="1" xfId="0" applyNumberFormat="1" applyFont="1" applyBorder="1"/>
    <xf numFmtId="165" fontId="2" fillId="0" borderId="4" xfId="0" applyNumberFormat="1" applyFont="1" applyBorder="1" applyAlignment="1">
      <alignment horizontal="right"/>
    </xf>
    <xf numFmtId="165" fontId="2" fillId="0" borderId="4" xfId="0" applyNumberFormat="1" applyFont="1" applyFill="1" applyBorder="1" applyAlignment="1">
      <alignment horizontal="right"/>
    </xf>
    <xf numFmtId="165" fontId="2" fillId="0" borderId="0" xfId="0" applyNumberFormat="1" applyFont="1"/>
    <xf numFmtId="10" fontId="2" fillId="0" borderId="4" xfId="0" applyNumberFormat="1" applyFont="1" applyFill="1" applyBorder="1" applyAlignment="1">
      <alignment horizontal="right"/>
    </xf>
    <xf numFmtId="0" fontId="2" fillId="0" borderId="5" xfId="0" applyFont="1" applyBorder="1" applyAlignment="1">
      <alignment wrapText="1"/>
    </xf>
    <xf numFmtId="0" fontId="3" fillId="0" borderId="5" xfId="0" applyFont="1" applyFill="1" applyBorder="1" applyAlignment="1"/>
    <xf numFmtId="0" fontId="10" fillId="0" borderId="0" xfId="0" applyFont="1"/>
    <xf numFmtId="0" fontId="10" fillId="0" borderId="5" xfId="0" applyFont="1" applyBorder="1"/>
    <xf numFmtId="0" fontId="11" fillId="0" borderId="0" xfId="0" applyFont="1"/>
    <xf numFmtId="0" fontId="2" fillId="0" borderId="21" xfId="0" applyFont="1" applyBorder="1" applyAlignment="1"/>
    <xf numFmtId="166" fontId="10" fillId="0" borderId="0" xfId="0" applyNumberFormat="1" applyFont="1"/>
    <xf numFmtId="166" fontId="10" fillId="0" borderId="0" xfId="0" applyNumberFormat="1" applyFont="1" applyBorder="1"/>
    <xf numFmtId="165" fontId="10" fillId="0" borderId="0" xfId="0" applyNumberFormat="1" applyFont="1" applyFill="1"/>
    <xf numFmtId="165" fontId="10" fillId="0" borderId="0" xfId="0" applyNumberFormat="1" applyFont="1"/>
    <xf numFmtId="0" fontId="3" fillId="0" borderId="5" xfId="0" applyFont="1" applyBorder="1" applyAlignment="1">
      <alignment vertical="center" wrapText="1"/>
    </xf>
    <xf numFmtId="9" fontId="10" fillId="0" borderId="0" xfId="0" applyNumberFormat="1" applyFont="1" applyBorder="1"/>
    <xf numFmtId="165" fontId="10" fillId="0" borderId="0" xfId="0" applyNumberFormat="1" applyFont="1" applyBorder="1"/>
    <xf numFmtId="2" fontId="10" fillId="0" borderId="0" xfId="0" applyNumberFormat="1" applyFont="1" applyBorder="1"/>
    <xf numFmtId="0" fontId="10" fillId="0" borderId="0" xfId="0" applyFont="1" applyBorder="1"/>
    <xf numFmtId="165" fontId="10" fillId="0" borderId="0" xfId="0" applyNumberFormat="1" applyFont="1" applyFill="1" applyBorder="1"/>
    <xf numFmtId="2" fontId="2" fillId="0" borderId="0" xfId="0" applyNumberFormat="1" applyFont="1" applyFill="1" applyBorder="1"/>
    <xf numFmtId="0" fontId="8" fillId="0" borderId="0" xfId="0" applyFont="1" applyFill="1"/>
    <xf numFmtId="166" fontId="10" fillId="0" borderId="0" xfId="0" applyNumberFormat="1" applyFont="1" applyFill="1" applyBorder="1"/>
    <xf numFmtId="2" fontId="10" fillId="0" borderId="0" xfId="0" applyNumberFormat="1" applyFont="1" applyFill="1" applyBorder="1"/>
    <xf numFmtId="0" fontId="10" fillId="0" borderId="0" xfId="0" applyFont="1" applyFill="1" applyBorder="1"/>
    <xf numFmtId="0" fontId="10" fillId="0" borderId="0" xfId="0" applyFont="1" applyFill="1"/>
    <xf numFmtId="172" fontId="8" fillId="0" borderId="0" xfId="0" applyNumberFormat="1" applyFont="1" applyFill="1" applyBorder="1"/>
    <xf numFmtId="0" fontId="8" fillId="0" borderId="0" xfId="0" applyFont="1" applyFill="1" applyBorder="1"/>
    <xf numFmtId="164" fontId="2" fillId="0" borderId="4" xfId="0" applyNumberFormat="1" applyFont="1" applyBorder="1" applyAlignment="1">
      <alignment horizontal="right"/>
    </xf>
    <xf numFmtId="0" fontId="1" fillId="0" borderId="0" xfId="0" applyFont="1"/>
    <xf numFmtId="0" fontId="4" fillId="0" borderId="5" xfId="0" applyFont="1" applyBorder="1" applyAlignment="1"/>
    <xf numFmtId="165" fontId="2" fillId="0" borderId="0" xfId="0" applyNumberFormat="1" applyFont="1" applyFill="1" applyBorder="1" applyAlignment="1">
      <alignment horizontal="center"/>
    </xf>
    <xf numFmtId="0" fontId="9" fillId="0" borderId="0" xfId="0" applyFont="1"/>
    <xf numFmtId="0" fontId="3" fillId="0" borderId="5" xfId="0" quotePrefix="1" applyFont="1" applyBorder="1" applyAlignment="1"/>
    <xf numFmtId="10" fontId="2" fillId="0" borderId="5" xfId="0" applyNumberFormat="1" applyFont="1" applyFill="1" applyBorder="1" applyAlignment="1">
      <alignment horizontal="right"/>
    </xf>
    <xf numFmtId="10" fontId="2" fillId="0" borderId="0" xfId="0" applyNumberFormat="1" applyFont="1" applyFill="1" applyBorder="1" applyAlignment="1">
      <alignment horizontal="right"/>
    </xf>
    <xf numFmtId="0" fontId="9" fillId="0" borderId="0" xfId="0" applyFont="1" applyAlignment="1">
      <alignment horizontal="left"/>
    </xf>
    <xf numFmtId="0" fontId="8" fillId="0" borderId="0" xfId="0" applyFont="1" applyAlignment="1">
      <alignment horizontal="left"/>
    </xf>
    <xf numFmtId="164" fontId="1" fillId="0" borderId="5" xfId="0" applyNumberFormat="1" applyFont="1" applyFill="1" applyBorder="1" applyAlignment="1">
      <alignment horizontal="right"/>
    </xf>
    <xf numFmtId="0" fontId="3" fillId="0" borderId="5" xfId="0" applyFont="1" applyBorder="1" applyAlignment="1">
      <alignment wrapText="1"/>
    </xf>
    <xf numFmtId="10" fontId="2" fillId="0" borderId="5" xfId="0" quotePrefix="1" applyNumberFormat="1" applyFont="1" applyBorder="1" applyAlignment="1">
      <alignment horizontal="right"/>
    </xf>
    <xf numFmtId="164" fontId="2" fillId="0" borderId="5" xfId="0" applyNumberFormat="1" applyFont="1" applyFill="1" applyBorder="1" applyAlignment="1">
      <alignment horizontal="center"/>
    </xf>
    <xf numFmtId="9" fontId="2" fillId="0" borderId="5" xfId="0" applyNumberFormat="1" applyFont="1" applyBorder="1" applyAlignment="1"/>
    <xf numFmtId="2" fontId="2" fillId="0" borderId="0" xfId="0" applyNumberFormat="1" applyFont="1" applyFill="1" applyBorder="1" applyAlignment="1">
      <alignment horizontal="right"/>
    </xf>
    <xf numFmtId="169" fontId="2" fillId="0" borderId="0" xfId="0" applyNumberFormat="1" applyFont="1" applyFill="1" applyBorder="1" applyAlignment="1">
      <alignment horizontal="right"/>
    </xf>
    <xf numFmtId="164" fontId="2" fillId="0" borderId="0" xfId="0" applyNumberFormat="1" applyFont="1" applyFill="1"/>
    <xf numFmtId="0" fontId="8" fillId="0" borderId="5" xfId="0" applyFont="1" applyBorder="1"/>
    <xf numFmtId="169" fontId="2" fillId="0" borderId="4" xfId="0" applyNumberFormat="1" applyFont="1" applyFill="1" applyBorder="1" applyAlignment="1">
      <alignment horizontal="right"/>
    </xf>
    <xf numFmtId="167" fontId="2" fillId="0" borderId="4" xfId="0" applyNumberFormat="1" applyFont="1" applyFill="1" applyBorder="1" applyAlignment="1">
      <alignment horizontal="right"/>
    </xf>
    <xf numFmtId="1" fontId="2" fillId="0" borderId="4" xfId="0" applyNumberFormat="1" applyFont="1" applyFill="1" applyBorder="1" applyAlignment="1">
      <alignment horizontal="right"/>
    </xf>
    <xf numFmtId="164" fontId="2" fillId="0" borderId="6" xfId="0" applyNumberFormat="1" applyFont="1" applyBorder="1" applyAlignment="1">
      <alignment horizontal="right"/>
    </xf>
    <xf numFmtId="167" fontId="2" fillId="0" borderId="6" xfId="0" applyNumberFormat="1" applyFont="1" applyBorder="1" applyAlignment="1">
      <alignment horizontal="right"/>
    </xf>
    <xf numFmtId="1" fontId="2" fillId="0" borderId="6" xfId="0" applyNumberFormat="1" applyFont="1" applyBorder="1" applyAlignment="1">
      <alignment horizontal="right"/>
    </xf>
    <xf numFmtId="10" fontId="2" fillId="0" borderId="6" xfId="0" applyNumberFormat="1" applyFont="1" applyBorder="1" applyAlignment="1">
      <alignment horizontal="right"/>
    </xf>
    <xf numFmtId="0" fontId="1" fillId="0" borderId="21" xfId="0" applyFont="1" applyBorder="1" applyAlignment="1">
      <alignment horizontal="left"/>
    </xf>
    <xf numFmtId="0" fontId="8" fillId="0" borderId="19" xfId="0" applyFont="1" applyBorder="1"/>
    <xf numFmtId="164" fontId="2" fillId="0" borderId="19" xfId="0" applyNumberFormat="1" applyFont="1" applyFill="1" applyBorder="1" applyAlignment="1">
      <alignment horizontal="right"/>
    </xf>
    <xf numFmtId="165" fontId="2" fillId="0" borderId="19" xfId="0" applyNumberFormat="1" applyFont="1" applyBorder="1"/>
    <xf numFmtId="166" fontId="10" fillId="0" borderId="19" xfId="0" applyNumberFormat="1" applyFont="1" applyBorder="1"/>
    <xf numFmtId="164" fontId="2" fillId="0" borderId="20" xfId="0" applyNumberFormat="1" applyFont="1" applyBorder="1" applyAlignment="1">
      <alignment horizontal="right"/>
    </xf>
    <xf numFmtId="2" fontId="10" fillId="3" borderId="5" xfId="0" applyNumberFormat="1" applyFont="1" applyFill="1" applyBorder="1"/>
    <xf numFmtId="2" fontId="10" fillId="3" borderId="21" xfId="0" applyNumberFormat="1" applyFont="1" applyFill="1" applyBorder="1"/>
    <xf numFmtId="0" fontId="11" fillId="0" borderId="1" xfId="0" applyFont="1" applyBorder="1"/>
    <xf numFmtId="0" fontId="10" fillId="0" borderId="2" xfId="0" applyFont="1" applyBorder="1"/>
    <xf numFmtId="166" fontId="10" fillId="0" borderId="2" xfId="0" applyNumberFormat="1" applyFont="1" applyBorder="1"/>
    <xf numFmtId="0" fontId="11" fillId="0" borderId="4" xfId="0" applyFont="1" applyBorder="1"/>
    <xf numFmtId="0" fontId="1" fillId="0" borderId="4" xfId="0" applyFont="1" applyBorder="1" applyAlignment="1">
      <alignment horizontal="left" vertical="top"/>
    </xf>
    <xf numFmtId="0" fontId="4" fillId="0" borderId="4" xfId="0" applyFont="1" applyBorder="1" applyAlignment="1">
      <alignment horizontal="left"/>
    </xf>
    <xf numFmtId="0" fontId="10" fillId="0" borderId="3" xfId="0" applyFont="1" applyBorder="1"/>
    <xf numFmtId="164" fontId="2" fillId="0" borderId="19" xfId="0" applyNumberFormat="1" applyFont="1" applyBorder="1" applyAlignment="1">
      <alignment horizontal="right"/>
    </xf>
    <xf numFmtId="165" fontId="10" fillId="0" borderId="3" xfId="0" applyNumberFormat="1" applyFont="1" applyFill="1" applyBorder="1"/>
    <xf numFmtId="2" fontId="2" fillId="0" borderId="5" xfId="0" applyNumberFormat="1" applyFont="1" applyFill="1" applyBorder="1"/>
    <xf numFmtId="0" fontId="8" fillId="0" borderId="5" xfId="0" applyFont="1" applyFill="1" applyBorder="1"/>
    <xf numFmtId="2" fontId="1" fillId="0" borderId="4" xfId="0" applyNumberFormat="1" applyFont="1" applyBorder="1" applyAlignment="1">
      <alignment horizontal="left"/>
    </xf>
    <xf numFmtId="0" fontId="8" fillId="3" borderId="5" xfId="0" applyFont="1" applyFill="1" applyBorder="1"/>
    <xf numFmtId="10" fontId="2" fillId="0" borderId="5" xfId="0" applyNumberFormat="1" applyFont="1" applyFill="1" applyBorder="1"/>
    <xf numFmtId="0" fontId="10" fillId="0" borderId="2" xfId="0" applyFont="1" applyFill="1" applyBorder="1"/>
    <xf numFmtId="165" fontId="2" fillId="3" borderId="21" xfId="0" applyNumberFormat="1" applyFont="1" applyFill="1" applyBorder="1" applyAlignment="1">
      <alignment horizontal="center" shrinkToFit="1"/>
    </xf>
    <xf numFmtId="9" fontId="8" fillId="0" borderId="5" xfId="0" applyNumberFormat="1" applyFont="1" applyBorder="1" applyAlignment="1"/>
    <xf numFmtId="9" fontId="8" fillId="0" borderId="5" xfId="0" applyNumberFormat="1" applyFont="1" applyFill="1" applyBorder="1" applyAlignment="1"/>
    <xf numFmtId="10" fontId="2" fillId="0" borderId="5" xfId="0" applyNumberFormat="1" applyFont="1" applyBorder="1"/>
    <xf numFmtId="171" fontId="8" fillId="0" borderId="0" xfId="0" applyNumberFormat="1" applyFont="1" applyFill="1" applyBorder="1"/>
    <xf numFmtId="0" fontId="8" fillId="0" borderId="2" xfId="0" applyFont="1" applyBorder="1"/>
    <xf numFmtId="0" fontId="8" fillId="0" borderId="3" xfId="0" applyFont="1" applyBorder="1"/>
    <xf numFmtId="0" fontId="8" fillId="3" borderId="3" xfId="0" applyFont="1" applyFill="1" applyBorder="1"/>
    <xf numFmtId="10" fontId="2" fillId="0" borderId="0" xfId="0" applyNumberFormat="1" applyFont="1" applyBorder="1"/>
    <xf numFmtId="0" fontId="9" fillId="0" borderId="1" xfId="0" applyFont="1" applyBorder="1"/>
    <xf numFmtId="0" fontId="3" fillId="0" borderId="21" xfId="0" applyFont="1" applyBorder="1" applyAlignment="1"/>
    <xf numFmtId="0" fontId="1" fillId="0" borderId="4" xfId="0" applyFont="1" applyBorder="1" applyAlignment="1">
      <alignment horizontal="right"/>
    </xf>
    <xf numFmtId="164" fontId="1" fillId="0" borderId="0" xfId="0" applyNumberFormat="1" applyFont="1" applyFill="1" applyBorder="1" applyAlignment="1">
      <alignment horizontal="right"/>
    </xf>
    <xf numFmtId="10" fontId="2" fillId="0" borderId="0" xfId="0" applyNumberFormat="1" applyFont="1" applyBorder="1" applyAlignment="1">
      <alignment horizontal="right"/>
    </xf>
    <xf numFmtId="10" fontId="2" fillId="0" borderId="19" xfId="0" applyNumberFormat="1" applyFont="1" applyBorder="1" applyAlignment="1">
      <alignment horizontal="right"/>
    </xf>
    <xf numFmtId="0" fontId="2" fillId="0" borderId="4" xfId="0" applyFont="1" applyFill="1" applyBorder="1" applyAlignment="1">
      <alignment horizontal="left"/>
    </xf>
    <xf numFmtId="10" fontId="2" fillId="0" borderId="0" xfId="0" quotePrefix="1" applyNumberFormat="1" applyFont="1" applyBorder="1" applyAlignment="1">
      <alignment horizontal="right"/>
    </xf>
    <xf numFmtId="0" fontId="8" fillId="0" borderId="21" xfId="0" applyFont="1" applyBorder="1"/>
    <xf numFmtId="0" fontId="2" fillId="0" borderId="21" xfId="0" applyFont="1" applyFill="1" applyBorder="1" applyAlignment="1"/>
    <xf numFmtId="0" fontId="9" fillId="0" borderId="1" xfId="0" applyFont="1" applyBorder="1" applyAlignment="1">
      <alignment horizontal="left"/>
    </xf>
    <xf numFmtId="0" fontId="9" fillId="0" borderId="4" xfId="0" applyFont="1" applyBorder="1" applyAlignment="1">
      <alignment horizontal="left"/>
    </xf>
    <xf numFmtId="0" fontId="9" fillId="0" borderId="20" xfId="0" applyFont="1" applyBorder="1" applyAlignment="1">
      <alignment horizontal="left"/>
    </xf>
    <xf numFmtId="0" fontId="1" fillId="0" borderId="4" xfId="0" quotePrefix="1" applyFont="1" applyBorder="1" applyAlignment="1">
      <alignment horizontal="left"/>
    </xf>
    <xf numFmtId="0" fontId="8" fillId="0" borderId="2" xfId="0" applyFont="1" applyFill="1" applyBorder="1"/>
    <xf numFmtId="0" fontId="8" fillId="0" borderId="19" xfId="0" applyFont="1" applyFill="1" applyBorder="1"/>
    <xf numFmtId="10" fontId="2" fillId="0" borderId="0" xfId="0" quotePrefix="1" applyNumberFormat="1" applyFont="1" applyFill="1" applyBorder="1" applyAlignment="1">
      <alignment horizontal="right"/>
    </xf>
    <xf numFmtId="172" fontId="8" fillId="0" borderId="5" xfId="0" applyNumberFormat="1" applyFont="1" applyFill="1" applyBorder="1"/>
    <xf numFmtId="0" fontId="15" fillId="0" borderId="5" xfId="0" applyFont="1" applyBorder="1" applyAlignment="1"/>
    <xf numFmtId="0" fontId="8" fillId="0" borderId="3" xfId="0" applyFont="1" applyFill="1" applyBorder="1"/>
    <xf numFmtId="0" fontId="2" fillId="0" borderId="4" xfId="0" quotePrefix="1" applyFont="1" applyFill="1" applyBorder="1" applyAlignment="1">
      <alignment horizontal="left"/>
    </xf>
    <xf numFmtId="0" fontId="1" fillId="0" borderId="21" xfId="0" applyFont="1" applyFill="1" applyBorder="1" applyAlignment="1"/>
    <xf numFmtId="166" fontId="10" fillId="0" borderId="19" xfId="0" applyNumberFormat="1" applyFont="1" applyFill="1" applyBorder="1"/>
    <xf numFmtId="2" fontId="2" fillId="0" borderId="0" xfId="0" applyNumberFormat="1" applyFont="1" applyBorder="1" applyAlignment="1">
      <alignment horizontal="right"/>
    </xf>
    <xf numFmtId="2" fontId="2" fillId="0" borderId="0" xfId="0" applyNumberFormat="1" applyFont="1" applyBorder="1"/>
    <xf numFmtId="2" fontId="2" fillId="0" borderId="21" xfId="0" applyNumberFormat="1" applyFont="1" applyFill="1" applyBorder="1" applyAlignment="1">
      <alignment horizontal="right"/>
    </xf>
    <xf numFmtId="2" fontId="2" fillId="0" borderId="19" xfId="0" applyNumberFormat="1" applyFont="1" applyBorder="1"/>
    <xf numFmtId="2" fontId="2" fillId="0" borderId="5" xfId="0" applyNumberFormat="1" applyFont="1" applyBorder="1" applyAlignment="1">
      <alignment horizontal="center"/>
    </xf>
    <xf numFmtId="2" fontId="2" fillId="0" borderId="5" xfId="0" applyNumberFormat="1" applyFont="1" applyBorder="1" applyAlignment="1">
      <alignment horizontal="right"/>
    </xf>
    <xf numFmtId="2" fontId="10" fillId="0" borderId="5" xfId="0" applyNumberFormat="1" applyFont="1" applyFill="1" applyBorder="1"/>
    <xf numFmtId="165" fontId="10" fillId="0" borderId="3" xfId="0" applyNumberFormat="1" applyFont="1" applyBorder="1" applyAlignment="1">
      <alignment horizontal="right"/>
    </xf>
    <xf numFmtId="2" fontId="10" fillId="0" borderId="5" xfId="0" applyNumberFormat="1" applyFont="1" applyFill="1" applyBorder="1" applyAlignment="1">
      <alignment horizontal="right"/>
    </xf>
    <xf numFmtId="40" fontId="2" fillId="0" borderId="5" xfId="0" applyNumberFormat="1" applyFont="1" applyFill="1" applyBorder="1" applyAlignment="1">
      <alignment horizontal="right"/>
    </xf>
    <xf numFmtId="0" fontId="8" fillId="0" borderId="5" xfId="0" applyFont="1" applyBorder="1" applyAlignment="1">
      <alignment horizontal="right"/>
    </xf>
    <xf numFmtId="40" fontId="8" fillId="0" borderId="5" xfId="0" applyNumberFormat="1" applyFont="1" applyBorder="1"/>
    <xf numFmtId="40" fontId="2" fillId="0" borderId="5" xfId="0" applyNumberFormat="1" applyFont="1" applyFill="1" applyBorder="1"/>
    <xf numFmtId="40" fontId="8" fillId="0" borderId="5" xfId="0" applyNumberFormat="1" applyFont="1" applyFill="1" applyBorder="1"/>
    <xf numFmtId="40" fontId="2" fillId="0" borderId="0" xfId="0" applyNumberFormat="1" applyFont="1" applyFill="1" applyBorder="1" applyAlignment="1">
      <alignment horizontal="right"/>
    </xf>
    <xf numFmtId="40" fontId="2" fillId="0" borderId="21" xfId="0" applyNumberFormat="1" applyFont="1" applyFill="1" applyBorder="1" applyAlignment="1">
      <alignment horizontal="right"/>
    </xf>
    <xf numFmtId="39" fontId="2" fillId="0" borderId="5" xfId="0" applyNumberFormat="1" applyFont="1" applyFill="1" applyBorder="1" applyAlignment="1">
      <alignment horizontal="right"/>
    </xf>
    <xf numFmtId="39" fontId="8" fillId="0" borderId="0" xfId="0" applyNumberFormat="1" applyFont="1" applyFill="1" applyBorder="1"/>
    <xf numFmtId="39" fontId="8" fillId="0" borderId="0" xfId="0" applyNumberFormat="1" applyFont="1" applyBorder="1"/>
    <xf numFmtId="39" fontId="2" fillId="0" borderId="0" xfId="0" applyNumberFormat="1" applyFont="1" applyFill="1" applyBorder="1" applyAlignment="1">
      <alignment horizontal="right"/>
    </xf>
    <xf numFmtId="39" fontId="2" fillId="0" borderId="5" xfId="0" applyNumberFormat="1" applyFont="1" applyBorder="1" applyAlignment="1">
      <alignment horizontal="right"/>
    </xf>
    <xf numFmtId="39" fontId="2" fillId="0" borderId="0" xfId="0" applyNumberFormat="1" applyFont="1" applyBorder="1" applyAlignment="1">
      <alignment horizontal="right"/>
    </xf>
    <xf numFmtId="39" fontId="2" fillId="0" borderId="5" xfId="0" applyNumberFormat="1" applyFont="1" applyFill="1" applyBorder="1"/>
    <xf numFmtId="39" fontId="2" fillId="0" borderId="0" xfId="0" applyNumberFormat="1" applyFont="1" applyFill="1" applyBorder="1"/>
    <xf numFmtId="39" fontId="2" fillId="0" borderId="5" xfId="0" applyNumberFormat="1" applyFont="1" applyFill="1" applyBorder="1" applyAlignment="1">
      <alignment horizontal="center"/>
    </xf>
    <xf numFmtId="39" fontId="2" fillId="0" borderId="0" xfId="0" applyNumberFormat="1" applyFont="1" applyBorder="1"/>
    <xf numFmtId="39" fontId="2" fillId="0" borderId="5" xfId="0" applyNumberFormat="1" applyFont="1" applyBorder="1" applyAlignment="1">
      <alignment horizontal="center"/>
    </xf>
    <xf numFmtId="39" fontId="2" fillId="0" borderId="21" xfId="0" applyNumberFormat="1" applyFont="1" applyFill="1" applyBorder="1" applyAlignment="1">
      <alignment horizontal="right"/>
    </xf>
    <xf numFmtId="39" fontId="2" fillId="0" borderId="19" xfId="0" applyNumberFormat="1" applyFont="1" applyBorder="1"/>
    <xf numFmtId="174" fontId="2" fillId="0" borderId="0" xfId="0" applyNumberFormat="1" applyFont="1" applyFill="1" applyBorder="1" applyAlignment="1">
      <alignment horizontal="right"/>
    </xf>
    <xf numFmtId="39" fontId="10" fillId="0" borderId="0" xfId="0" applyNumberFormat="1" applyFont="1" applyBorder="1"/>
    <xf numFmtId="0" fontId="8" fillId="0" borderId="3" xfId="0" applyFont="1" applyBorder="1" applyAlignment="1">
      <alignment horizontal="right"/>
    </xf>
    <xf numFmtId="171" fontId="2" fillId="0" borderId="5" xfId="0" applyNumberFormat="1" applyFont="1" applyFill="1" applyBorder="1" applyAlignment="1">
      <alignment horizontal="right"/>
    </xf>
    <xf numFmtId="165" fontId="2" fillId="0" borderId="21" xfId="0" applyNumberFormat="1" applyFont="1" applyBorder="1" applyAlignment="1">
      <alignment horizontal="right"/>
    </xf>
    <xf numFmtId="0" fontId="8" fillId="0" borderId="0" xfId="0" applyFont="1" applyFill="1" applyBorder="1" applyAlignment="1">
      <alignment horizontal="right"/>
    </xf>
    <xf numFmtId="0" fontId="8" fillId="0" borderId="0" xfId="0" applyFont="1" applyAlignment="1">
      <alignment horizontal="right"/>
    </xf>
    <xf numFmtId="39" fontId="2" fillId="0" borderId="21" xfId="0" applyNumberFormat="1" applyFont="1" applyBorder="1" applyAlignment="1">
      <alignment horizontal="right"/>
    </xf>
    <xf numFmtId="2" fontId="2" fillId="0" borderId="21" xfId="0" applyNumberFormat="1" applyFont="1" applyBorder="1" applyAlignment="1">
      <alignment horizontal="right"/>
    </xf>
    <xf numFmtId="2" fontId="10" fillId="0" borderId="19" xfId="0" applyNumberFormat="1" applyFont="1" applyBorder="1"/>
    <xf numFmtId="2" fontId="2" fillId="0" borderId="0" xfId="0" applyNumberFormat="1" applyFont="1" applyBorder="1" applyAlignment="1">
      <alignment horizontal="left"/>
    </xf>
    <xf numFmtId="2" fontId="2" fillId="0" borderId="5" xfId="0" applyNumberFormat="1" applyFont="1" applyFill="1" applyBorder="1" applyAlignment="1">
      <alignment horizontal="left"/>
    </xf>
    <xf numFmtId="2" fontId="2" fillId="0" borderId="0" xfId="0" applyNumberFormat="1" applyFont="1" applyFill="1" applyBorder="1" applyAlignment="1">
      <alignment horizontal="left"/>
    </xf>
    <xf numFmtId="2" fontId="1" fillId="0" borderId="0" xfId="0" applyNumberFormat="1" applyFont="1" applyBorder="1" applyAlignment="1">
      <alignment horizontal="right"/>
    </xf>
    <xf numFmtId="2" fontId="1" fillId="0" borderId="5" xfId="0" applyNumberFormat="1" applyFont="1" applyFill="1" applyBorder="1" applyAlignment="1">
      <alignment horizontal="right"/>
    </xf>
    <xf numFmtId="2" fontId="1" fillId="0" borderId="0" xfId="0" applyNumberFormat="1" applyFont="1" applyFill="1" applyBorder="1" applyAlignment="1">
      <alignment horizontal="right"/>
    </xf>
    <xf numFmtId="39" fontId="8" fillId="0" borderId="0" xfId="0" applyNumberFormat="1" applyFont="1"/>
    <xf numFmtId="175" fontId="2" fillId="0" borderId="5" xfId="0" applyNumberFormat="1" applyFont="1" applyFill="1" applyBorder="1" applyAlignment="1">
      <alignment horizontal="right"/>
    </xf>
    <xf numFmtId="175" fontId="2" fillId="0" borderId="0" xfId="0" applyNumberFormat="1" applyFont="1" applyBorder="1"/>
    <xf numFmtId="175" fontId="10" fillId="0" borderId="0" xfId="0" applyNumberFormat="1" applyFont="1" applyBorder="1"/>
    <xf numFmtId="175" fontId="2" fillId="0" borderId="5" xfId="0" applyNumberFormat="1" applyFont="1" applyFill="1" applyBorder="1"/>
    <xf numFmtId="175" fontId="2" fillId="0" borderId="0" xfId="0" applyNumberFormat="1" applyFont="1" applyFill="1" applyBorder="1"/>
    <xf numFmtId="175" fontId="8" fillId="0" borderId="0" xfId="0" applyNumberFormat="1" applyFont="1" applyFill="1" applyBorder="1"/>
    <xf numFmtId="175" fontId="8" fillId="0" borderId="5" xfId="0" applyNumberFormat="1" applyFont="1" applyFill="1" applyBorder="1"/>
    <xf numFmtId="175" fontId="2" fillId="0" borderId="21" xfId="0" applyNumberFormat="1" applyFont="1" applyFill="1" applyBorder="1" applyAlignment="1">
      <alignment horizontal="right"/>
    </xf>
    <xf numFmtId="175" fontId="2" fillId="0" borderId="19" xfId="0" applyNumberFormat="1" applyFont="1" applyBorder="1"/>
    <xf numFmtId="175" fontId="10" fillId="0" borderId="19" xfId="0" applyNumberFormat="1" applyFont="1" applyBorder="1"/>
    <xf numFmtId="175" fontId="8" fillId="0" borderId="0" xfId="0" applyNumberFormat="1" applyFont="1"/>
    <xf numFmtId="175" fontId="2" fillId="0" borderId="5" xfId="0" applyNumberFormat="1" applyFont="1" applyBorder="1" applyAlignment="1">
      <alignment horizontal="right"/>
    </xf>
    <xf numFmtId="175" fontId="8" fillId="0" borderId="5" xfId="0" applyNumberFormat="1" applyFont="1" applyFill="1" applyBorder="1" applyAlignment="1">
      <alignment horizontal="right"/>
    </xf>
    <xf numFmtId="175" fontId="2" fillId="0" borderId="21" xfId="0" applyNumberFormat="1" applyFont="1" applyBorder="1" applyAlignment="1">
      <alignment horizontal="right"/>
    </xf>
    <xf numFmtId="175" fontId="8" fillId="0" borderId="0" xfId="0" applyNumberFormat="1" applyFont="1" applyAlignment="1">
      <alignment horizontal="right"/>
    </xf>
    <xf numFmtId="39" fontId="10" fillId="0" borderId="5" xfId="0" applyNumberFormat="1" applyFont="1" applyBorder="1"/>
    <xf numFmtId="39" fontId="10" fillId="0" borderId="21" xfId="0" applyNumberFormat="1" applyFont="1" applyBorder="1"/>
    <xf numFmtId="39" fontId="8" fillId="0" borderId="2" xfId="0" applyNumberFormat="1" applyFont="1" applyFill="1" applyBorder="1"/>
    <xf numFmtId="39" fontId="8" fillId="0" borderId="3" xfId="0" applyNumberFormat="1" applyFont="1" applyFill="1" applyBorder="1"/>
    <xf numFmtId="39" fontId="8" fillId="0" borderId="3" xfId="0" applyNumberFormat="1" applyFont="1" applyFill="1" applyBorder="1" applyAlignment="1">
      <alignment horizontal="right"/>
    </xf>
    <xf numFmtId="39" fontId="2" fillId="0" borderId="19" xfId="0" applyNumberFormat="1" applyFont="1" applyFill="1" applyBorder="1" applyAlignment="1">
      <alignment horizontal="right"/>
    </xf>
    <xf numFmtId="39" fontId="2" fillId="0" borderId="19" xfId="0" applyNumberFormat="1" applyFont="1" applyFill="1" applyBorder="1"/>
    <xf numFmtId="165" fontId="2" fillId="0" borderId="0" xfId="0" applyNumberFormat="1" applyFont="1" applyFill="1" applyBorder="1" applyAlignment="1">
      <alignment horizontal="right"/>
    </xf>
    <xf numFmtId="0" fontId="8" fillId="0" borderId="0" xfId="0" applyFont="1" applyFill="1" applyAlignment="1">
      <alignment horizontal="right"/>
    </xf>
    <xf numFmtId="0" fontId="9" fillId="0" borderId="0" xfId="0" applyFont="1" applyFill="1"/>
    <xf numFmtId="0" fontId="1" fillId="4" borderId="4" xfId="0" applyFont="1" applyFill="1" applyBorder="1" applyAlignment="1">
      <alignment horizontal="left"/>
    </xf>
    <xf numFmtId="0" fontId="2" fillId="4" borderId="5" xfId="0" applyFont="1" applyFill="1" applyBorder="1" applyAlignment="1"/>
    <xf numFmtId="2" fontId="17" fillId="0" borderId="0" xfId="2" applyNumberFormat="1" applyFont="1" applyProtection="1"/>
    <xf numFmtId="0" fontId="17" fillId="0" borderId="0" xfId="2" applyNumberFormat="1" applyFont="1" applyAlignment="1">
      <alignment horizontal="center"/>
    </xf>
    <xf numFmtId="1" fontId="17" fillId="0" borderId="0" xfId="2" applyNumberFormat="1" applyFont="1" applyBorder="1" applyAlignment="1">
      <alignment horizontal="center"/>
    </xf>
    <xf numFmtId="3" fontId="17" fillId="0" borderId="0" xfId="2" applyNumberFormat="1" applyFont="1" applyAlignment="1" applyProtection="1">
      <alignment horizontal="center"/>
    </xf>
    <xf numFmtId="4" fontId="17" fillId="0" borderId="0" xfId="2" applyNumberFormat="1" applyFont="1" applyProtection="1"/>
    <xf numFmtId="2" fontId="17" fillId="0" borderId="0" xfId="2" applyNumberFormat="1" applyFont="1" applyFill="1" applyProtection="1"/>
    <xf numFmtId="2" fontId="17" fillId="0" borderId="0" xfId="2" applyNumberFormat="1" applyFont="1" applyFill="1" applyBorder="1" applyProtection="1"/>
    <xf numFmtId="2" fontId="18" fillId="0" borderId="0" xfId="2" applyNumberFormat="1" applyFont="1" applyProtection="1"/>
    <xf numFmtId="0" fontId="18" fillId="0" borderId="0" xfId="2" applyNumberFormat="1" applyFont="1" applyAlignment="1">
      <alignment horizontal="center"/>
    </xf>
    <xf numFmtId="2" fontId="18" fillId="0" borderId="0" xfId="2" applyNumberFormat="1" applyFont="1" applyFill="1" applyBorder="1" applyProtection="1"/>
    <xf numFmtId="0" fontId="19" fillId="0" borderId="0" xfId="2" applyNumberFormat="1" applyFont="1" applyAlignment="1">
      <alignment horizontal="center"/>
    </xf>
    <xf numFmtId="1" fontId="19" fillId="0" borderId="0" xfId="2" applyNumberFormat="1" applyFont="1" applyBorder="1" applyAlignment="1">
      <alignment horizontal="center"/>
    </xf>
    <xf numFmtId="3" fontId="18" fillId="0" borderId="0" xfId="2" applyNumberFormat="1" applyFont="1" applyAlignment="1" applyProtection="1">
      <alignment horizontal="center"/>
    </xf>
    <xf numFmtId="4" fontId="18" fillId="0" borderId="0" xfId="2" applyNumberFormat="1" applyFont="1" applyProtection="1"/>
    <xf numFmtId="2" fontId="18" fillId="0" borderId="0" xfId="2" applyNumberFormat="1" applyFont="1" applyFill="1" applyProtection="1"/>
    <xf numFmtId="2" fontId="18" fillId="0" borderId="28" xfId="2" applyNumberFormat="1" applyFont="1" applyFill="1" applyBorder="1" applyProtection="1"/>
    <xf numFmtId="2" fontId="19" fillId="0" borderId="0" xfId="2" applyNumberFormat="1" applyFont="1" applyAlignment="1" applyProtection="1">
      <alignment horizontal="center"/>
    </xf>
    <xf numFmtId="0" fontId="19" fillId="5" borderId="30" xfId="2" applyNumberFormat="1" applyFont="1" applyFill="1" applyBorder="1" applyAlignment="1">
      <alignment horizontal="center"/>
    </xf>
    <xf numFmtId="1" fontId="19" fillId="5" borderId="31" xfId="2" applyNumberFormat="1" applyFont="1" applyFill="1" applyBorder="1" applyAlignment="1">
      <alignment horizontal="center"/>
    </xf>
    <xf numFmtId="3" fontId="19" fillId="5" borderId="31" xfId="2" applyNumberFormat="1" applyFont="1" applyFill="1" applyBorder="1" applyAlignment="1" applyProtection="1">
      <alignment horizontal="center"/>
    </xf>
    <xf numFmtId="2" fontId="19" fillId="0" borderId="38" xfId="2" applyNumberFormat="1" applyFont="1" applyFill="1" applyBorder="1" applyAlignment="1" applyProtection="1">
      <alignment horizontal="center"/>
    </xf>
    <xf numFmtId="0" fontId="19" fillId="5" borderId="39" xfId="2" applyNumberFormat="1" applyFont="1" applyFill="1" applyBorder="1" applyAlignment="1">
      <alignment horizontal="center"/>
    </xf>
    <xf numFmtId="1" fontId="19" fillId="5" borderId="38" xfId="2" applyNumberFormat="1" applyFont="1" applyFill="1" applyBorder="1" applyAlignment="1">
      <alignment horizontal="center"/>
    </xf>
    <xf numFmtId="2" fontId="19" fillId="5" borderId="22" xfId="2" applyNumberFormat="1" applyFont="1" applyFill="1" applyBorder="1" applyAlignment="1" applyProtection="1">
      <alignment horizontal="center"/>
    </xf>
    <xf numFmtId="2" fontId="19" fillId="5" borderId="3" xfId="2" applyNumberFormat="1" applyFont="1" applyFill="1" applyBorder="1" applyAlignment="1" applyProtection="1">
      <alignment horizontal="center"/>
    </xf>
    <xf numFmtId="2" fontId="19" fillId="5" borderId="40" xfId="2" applyNumberFormat="1" applyFont="1" applyFill="1" applyBorder="1" applyAlignment="1" applyProtection="1">
      <alignment horizontal="center"/>
    </xf>
    <xf numFmtId="4" fontId="19" fillId="5" borderId="41" xfId="2" applyNumberFormat="1" applyFont="1" applyFill="1" applyBorder="1" applyAlignment="1" applyProtection="1">
      <alignment horizontal="center"/>
    </xf>
    <xf numFmtId="2" fontId="19" fillId="5" borderId="41" xfId="2" applyNumberFormat="1" applyFont="1" applyFill="1" applyBorder="1" applyAlignment="1" applyProtection="1">
      <alignment horizontal="center"/>
    </xf>
    <xf numFmtId="2" fontId="19" fillId="5" borderId="0" xfId="2" applyNumberFormat="1" applyFont="1" applyFill="1" applyBorder="1" applyAlignment="1" applyProtection="1">
      <alignment horizontal="center"/>
    </xf>
    <xf numFmtId="2" fontId="19" fillId="5" borderId="42" xfId="2" applyNumberFormat="1" applyFont="1" applyFill="1" applyBorder="1" applyAlignment="1" applyProtection="1">
      <alignment horizontal="center"/>
    </xf>
    <xf numFmtId="2" fontId="19" fillId="5" borderId="43" xfId="2" applyNumberFormat="1" applyFont="1" applyFill="1" applyBorder="1" applyAlignment="1" applyProtection="1">
      <alignment horizontal="center"/>
    </xf>
    <xf numFmtId="0" fontId="17" fillId="0" borderId="0" xfId="0" applyFont="1"/>
    <xf numFmtId="1" fontId="17" fillId="0" borderId="44" xfId="2" applyNumberFormat="1" applyFont="1" applyBorder="1" applyAlignment="1">
      <alignment horizontal="center"/>
    </xf>
    <xf numFmtId="2" fontId="17" fillId="0" borderId="2" xfId="0" applyNumberFormat="1" applyFont="1" applyBorder="1"/>
    <xf numFmtId="0" fontId="17" fillId="0" borderId="2" xfId="0" applyFont="1" applyBorder="1"/>
    <xf numFmtId="4" fontId="17" fillId="0" borderId="46" xfId="0" applyNumberFormat="1" applyFont="1" applyBorder="1"/>
    <xf numFmtId="2" fontId="17" fillId="0" borderId="45" xfId="0" applyNumberFormat="1" applyFont="1" applyBorder="1"/>
    <xf numFmtId="2" fontId="17" fillId="0" borderId="46" xfId="0" applyNumberFormat="1" applyFont="1" applyBorder="1"/>
    <xf numFmtId="0" fontId="17" fillId="0" borderId="46" xfId="0" applyFont="1" applyBorder="1"/>
    <xf numFmtId="0" fontId="17" fillId="0" borderId="45" xfId="0" applyFont="1" applyBorder="1"/>
    <xf numFmtId="0" fontId="17" fillId="0" borderId="38" xfId="0" applyFont="1" applyBorder="1"/>
    <xf numFmtId="169" fontId="17" fillId="0" borderId="0" xfId="0" applyNumberFormat="1" applyFont="1"/>
    <xf numFmtId="169" fontId="17" fillId="0" borderId="38" xfId="2" applyNumberFormat="1" applyFont="1" applyBorder="1" applyAlignment="1">
      <alignment horizontal="center"/>
    </xf>
    <xf numFmtId="169" fontId="17" fillId="0" borderId="38" xfId="0" applyNumberFormat="1" applyFont="1" applyBorder="1" applyAlignment="1">
      <alignment horizontal="center"/>
    </xf>
    <xf numFmtId="169" fontId="17" fillId="0" borderId="0" xfId="0" applyNumberFormat="1" applyFont="1" applyBorder="1"/>
    <xf numFmtId="2" fontId="17" fillId="0" borderId="0" xfId="0" applyNumberFormat="1" applyFont="1" applyBorder="1"/>
    <xf numFmtId="169" fontId="17" fillId="0" borderId="47" xfId="0" applyNumberFormat="1" applyFont="1" applyBorder="1"/>
    <xf numFmtId="2" fontId="17" fillId="0" borderId="40" xfId="0" applyNumberFormat="1" applyFont="1" applyBorder="1"/>
    <xf numFmtId="169" fontId="17" fillId="0" borderId="40" xfId="0" applyNumberFormat="1" applyFont="1" applyBorder="1"/>
    <xf numFmtId="169" fontId="17" fillId="0" borderId="38" xfId="0" applyNumberFormat="1" applyFont="1" applyBorder="1"/>
    <xf numFmtId="0" fontId="20" fillId="0" borderId="0" xfId="0" applyFont="1"/>
    <xf numFmtId="1" fontId="20" fillId="0" borderId="38" xfId="2" applyNumberFormat="1" applyFont="1" applyBorder="1" applyAlignment="1">
      <alignment horizontal="center"/>
    </xf>
    <xf numFmtId="3" fontId="20" fillId="0" borderId="38" xfId="0" applyNumberFormat="1" applyFont="1" applyBorder="1" applyAlignment="1">
      <alignment horizontal="center"/>
    </xf>
    <xf numFmtId="2" fontId="20" fillId="0" borderId="0" xfId="0" applyNumberFormat="1" applyFont="1" applyBorder="1"/>
    <xf numFmtId="0" fontId="20" fillId="0" borderId="0" xfId="0" applyFont="1" applyBorder="1"/>
    <xf numFmtId="4" fontId="20" fillId="0" borderId="47" xfId="0" applyNumberFormat="1" applyFont="1" applyBorder="1"/>
    <xf numFmtId="2" fontId="20" fillId="0" borderId="40" xfId="0" applyNumberFormat="1" applyFont="1" applyBorder="1"/>
    <xf numFmtId="2" fontId="20" fillId="0" borderId="47" xfId="0" applyNumberFormat="1" applyFont="1" applyBorder="1"/>
    <xf numFmtId="1" fontId="20" fillId="0" borderId="47" xfId="0" applyNumberFormat="1" applyFont="1" applyBorder="1"/>
    <xf numFmtId="2" fontId="20" fillId="0" borderId="0" xfId="0" applyNumberFormat="1" applyFont="1" applyBorder="1" applyAlignment="1">
      <alignment horizontal="center"/>
    </xf>
    <xf numFmtId="2" fontId="20" fillId="0" borderId="40" xfId="0" applyNumberFormat="1" applyFont="1" applyBorder="1" applyAlignment="1">
      <alignment horizontal="center"/>
    </xf>
    <xf numFmtId="0" fontId="20" fillId="0" borderId="47" xfId="0" applyFont="1" applyBorder="1"/>
    <xf numFmtId="0" fontId="20" fillId="0" borderId="40" xfId="0" applyFont="1" applyBorder="1"/>
    <xf numFmtId="0" fontId="20" fillId="0" borderId="38" xfId="0" applyFont="1" applyBorder="1"/>
    <xf numFmtId="1" fontId="17" fillId="0" borderId="38" xfId="2" applyNumberFormat="1" applyFont="1" applyBorder="1" applyAlignment="1">
      <alignment horizontal="center"/>
    </xf>
    <xf numFmtId="3" fontId="17" fillId="0" borderId="38" xfId="0" applyNumberFormat="1" applyFont="1" applyBorder="1" applyAlignment="1">
      <alignment horizontal="center"/>
    </xf>
    <xf numFmtId="0" fontId="17" fillId="0" borderId="0" xfId="0" applyFont="1" applyBorder="1"/>
    <xf numFmtId="4" fontId="17" fillId="0" borderId="47" xfId="0" applyNumberFormat="1" applyFont="1" applyBorder="1"/>
    <xf numFmtId="2" fontId="17" fillId="0" borderId="47" xfId="0" applyNumberFormat="1" applyFont="1" applyBorder="1"/>
    <xf numFmtId="0" fontId="17" fillId="0" borderId="47" xfId="0" applyFont="1" applyBorder="1"/>
    <xf numFmtId="0" fontId="17" fillId="0" borderId="40" xfId="0" applyFont="1" applyBorder="1"/>
    <xf numFmtId="1" fontId="17" fillId="0" borderId="48" xfId="2" applyNumberFormat="1" applyFont="1" applyBorder="1" applyAlignment="1">
      <alignment horizontal="center"/>
    </xf>
    <xf numFmtId="3" fontId="17" fillId="0" borderId="48" xfId="0" applyNumberFormat="1" applyFont="1" applyBorder="1" applyAlignment="1">
      <alignment horizontal="center"/>
    </xf>
    <xf numFmtId="2" fontId="17" fillId="0" borderId="19" xfId="0" applyNumberFormat="1" applyFont="1" applyBorder="1"/>
    <xf numFmtId="2" fontId="17" fillId="0" borderId="49" xfId="0" applyNumberFormat="1" applyFont="1" applyBorder="1"/>
    <xf numFmtId="4" fontId="17" fillId="0" borderId="50" xfId="0" applyNumberFormat="1" applyFont="1" applyBorder="1"/>
    <xf numFmtId="2" fontId="17" fillId="0" borderId="50" xfId="0" applyNumberFormat="1" applyFont="1" applyBorder="1"/>
    <xf numFmtId="1" fontId="20" fillId="0" borderId="44" xfId="2" applyNumberFormat="1" applyFont="1" applyBorder="1" applyAlignment="1">
      <alignment horizontal="center"/>
    </xf>
    <xf numFmtId="3" fontId="20" fillId="0" borderId="44" xfId="0" applyNumberFormat="1" applyFont="1" applyBorder="1" applyAlignment="1">
      <alignment horizontal="center"/>
    </xf>
    <xf numFmtId="2" fontId="20" fillId="0" borderId="2" xfId="0" applyNumberFormat="1" applyFont="1" applyBorder="1"/>
    <xf numFmtId="2" fontId="20" fillId="0" borderId="45" xfId="0" applyNumberFormat="1" applyFont="1" applyBorder="1"/>
    <xf numFmtId="2" fontId="20" fillId="0" borderId="46" xfId="0" applyNumberFormat="1" applyFont="1" applyBorder="1"/>
    <xf numFmtId="1" fontId="20" fillId="0" borderId="46" xfId="0" applyNumberFormat="1" applyFont="1" applyBorder="1"/>
    <xf numFmtId="2" fontId="20" fillId="0" borderId="45" xfId="0" applyNumberFormat="1" applyFont="1" applyBorder="1" applyAlignment="1">
      <alignment horizontal="center"/>
    </xf>
    <xf numFmtId="0" fontId="17" fillId="0" borderId="47" xfId="0" applyNumberFormat="1" applyFont="1" applyBorder="1"/>
    <xf numFmtId="1" fontId="17" fillId="0" borderId="38" xfId="2" applyNumberFormat="1" applyFont="1" applyFill="1" applyBorder="1" applyAlignment="1">
      <alignment horizontal="center"/>
    </xf>
    <xf numFmtId="2" fontId="20" fillId="0" borderId="2" xfId="0" applyNumberFormat="1" applyFont="1" applyFill="1" applyBorder="1"/>
    <xf numFmtId="1" fontId="20" fillId="0" borderId="46" xfId="0" applyNumberFormat="1" applyFont="1" applyFill="1" applyBorder="1"/>
    <xf numFmtId="2" fontId="20" fillId="0" borderId="45" xfId="0" applyNumberFormat="1" applyFont="1" applyFill="1" applyBorder="1" applyAlignment="1">
      <alignment horizontal="center"/>
    </xf>
    <xf numFmtId="2" fontId="17" fillId="0" borderId="0" xfId="0" applyNumberFormat="1" applyFont="1" applyFill="1" applyBorder="1"/>
    <xf numFmtId="2" fontId="17" fillId="0" borderId="47" xfId="0" applyNumberFormat="1" applyFont="1" applyFill="1" applyBorder="1"/>
    <xf numFmtId="2" fontId="17" fillId="0" borderId="40" xfId="0" applyNumberFormat="1" applyFont="1" applyFill="1" applyBorder="1"/>
    <xf numFmtId="2" fontId="17" fillId="0" borderId="19" xfId="0" applyNumberFormat="1" applyFont="1" applyFill="1" applyBorder="1"/>
    <xf numFmtId="2" fontId="17" fillId="0" borderId="50" xfId="0" applyNumberFormat="1" applyFont="1" applyFill="1" applyBorder="1"/>
    <xf numFmtId="2" fontId="17" fillId="0" borderId="49" xfId="0" applyNumberFormat="1" applyFont="1" applyFill="1" applyBorder="1"/>
    <xf numFmtId="1" fontId="17" fillId="0" borderId="19" xfId="2" applyNumberFormat="1" applyFont="1" applyBorder="1" applyAlignment="1">
      <alignment horizontal="center"/>
    </xf>
    <xf numFmtId="2" fontId="17" fillId="0" borderId="27" xfId="0" applyNumberFormat="1" applyFont="1" applyBorder="1"/>
    <xf numFmtId="2" fontId="17" fillId="0" borderId="28" xfId="0" applyNumberFormat="1" applyFont="1" applyBorder="1"/>
    <xf numFmtId="2" fontId="17" fillId="0" borderId="29" xfId="0" applyNumberFormat="1" applyFont="1" applyBorder="1"/>
    <xf numFmtId="0" fontId="17" fillId="0" borderId="29" xfId="0" applyFont="1" applyBorder="1"/>
    <xf numFmtId="1" fontId="17" fillId="0" borderId="0" xfId="2" applyNumberFormat="1" applyFont="1" applyAlignment="1">
      <alignment horizontal="center"/>
    </xf>
    <xf numFmtId="3" fontId="17" fillId="0" borderId="0" xfId="0" applyNumberFormat="1" applyFont="1" applyAlignment="1">
      <alignment horizontal="center"/>
    </xf>
    <xf numFmtId="4" fontId="17" fillId="0" borderId="0" xfId="0" applyNumberFormat="1" applyFont="1" applyBorder="1"/>
    <xf numFmtId="2" fontId="17" fillId="0" borderId="0" xfId="0" applyNumberFormat="1" applyFont="1"/>
    <xf numFmtId="4" fontId="17" fillId="0" borderId="0" xfId="0" applyNumberFormat="1" applyFont="1"/>
    <xf numFmtId="0" fontId="1" fillId="0" borderId="4" xfId="0" applyFont="1" applyFill="1" applyBorder="1" applyAlignment="1"/>
    <xf numFmtId="39" fontId="8" fillId="0" borderId="2" xfId="0" applyNumberFormat="1" applyFont="1" applyBorder="1"/>
    <xf numFmtId="39" fontId="8" fillId="0" borderId="3" xfId="0" applyNumberFormat="1" applyFont="1" applyBorder="1"/>
    <xf numFmtId="39" fontId="10" fillId="0" borderId="0" xfId="0" applyNumberFormat="1" applyFont="1" applyFill="1" applyBorder="1"/>
    <xf numFmtId="39" fontId="1" fillId="0" borderId="0" xfId="0" applyNumberFormat="1" applyFont="1" applyBorder="1" applyAlignment="1">
      <alignment horizontal="right"/>
    </xf>
    <xf numFmtId="39" fontId="1" fillId="0" borderId="5" xfId="0" applyNumberFormat="1" applyFont="1" applyFill="1" applyBorder="1" applyAlignment="1">
      <alignment horizontal="right"/>
    </xf>
    <xf numFmtId="39" fontId="1" fillId="0" borderId="0" xfId="0" applyNumberFormat="1" applyFont="1" applyFill="1" applyBorder="1" applyAlignment="1">
      <alignment horizontal="right"/>
    </xf>
    <xf numFmtId="39" fontId="8" fillId="0" borderId="3" xfId="0" applyNumberFormat="1" applyFont="1" applyBorder="1" applyAlignment="1">
      <alignment horizontal="right"/>
    </xf>
    <xf numFmtId="39" fontId="2" fillId="0" borderId="19" xfId="0" applyNumberFormat="1" applyFont="1" applyBorder="1" applyAlignment="1">
      <alignment horizontal="right"/>
    </xf>
    <xf numFmtId="39" fontId="10" fillId="0" borderId="19" xfId="0" applyNumberFormat="1" applyFont="1" applyBorder="1"/>
    <xf numFmtId="0" fontId="0" fillId="0" borderId="0" xfId="0" applyAlignment="1">
      <alignment horizontal="right"/>
    </xf>
    <xf numFmtId="39" fontId="10" fillId="0" borderId="19" xfId="0" applyNumberFormat="1" applyFont="1" applyFill="1" applyBorder="1"/>
    <xf numFmtId="0" fontId="8" fillId="0" borderId="3" xfId="0" applyFont="1" applyFill="1" applyBorder="1" applyAlignment="1">
      <alignment horizontal="right"/>
    </xf>
    <xf numFmtId="0" fontId="8" fillId="0" borderId="5" xfId="0" applyFont="1" applyFill="1" applyBorder="1" applyAlignment="1">
      <alignment horizontal="right"/>
    </xf>
    <xf numFmtId="39" fontId="2" fillId="0" borderId="5" xfId="0" applyNumberFormat="1" applyFont="1" applyBorder="1"/>
    <xf numFmtId="39" fontId="2" fillId="0" borderId="0" xfId="0" applyNumberFormat="1" applyFont="1" applyBorder="1" applyAlignment="1">
      <alignment horizontal="center"/>
    </xf>
    <xf numFmtId="39" fontId="2" fillId="0" borderId="0" xfId="0" applyNumberFormat="1" applyFont="1"/>
    <xf numFmtId="165" fontId="23" fillId="0" borderId="0" xfId="0" applyNumberFormat="1" applyFont="1" applyAlignment="1">
      <alignment horizontal="right"/>
    </xf>
    <xf numFmtId="165" fontId="23" fillId="0" borderId="0" xfId="0" applyNumberFormat="1" applyFont="1" applyAlignment="1">
      <alignment horizontal="right" shrinkToFit="1"/>
    </xf>
    <xf numFmtId="0" fontId="25" fillId="0" borderId="0" xfId="0" applyFont="1"/>
    <xf numFmtId="49" fontId="0" fillId="0" borderId="0" xfId="0" applyNumberFormat="1" applyAlignment="1">
      <alignment horizontal="center"/>
    </xf>
    <xf numFmtId="0" fontId="1" fillId="4" borderId="1" xfId="0" applyFont="1" applyFill="1" applyBorder="1" applyAlignment="1">
      <alignment horizontal="left"/>
    </xf>
    <xf numFmtId="0" fontId="2" fillId="4" borderId="3" xfId="0" applyFont="1" applyFill="1" applyBorder="1" applyAlignment="1"/>
    <xf numFmtId="164" fontId="2" fillId="4" borderId="1" xfId="0" quotePrefix="1" applyNumberFormat="1" applyFont="1" applyFill="1" applyBorder="1" applyAlignment="1">
      <alignment horizontal="center" shrinkToFit="1"/>
    </xf>
    <xf numFmtId="164" fontId="2" fillId="4" borderId="3" xfId="0" quotePrefix="1" applyNumberFormat="1" applyFont="1" applyFill="1" applyBorder="1" applyAlignment="1">
      <alignment horizontal="center" shrinkToFit="1"/>
    </xf>
    <xf numFmtId="164" fontId="2" fillId="4" borderId="2" xfId="0" quotePrefix="1" applyNumberFormat="1" applyFont="1" applyFill="1" applyBorder="1" applyAlignment="1">
      <alignment horizontal="center" shrinkToFit="1"/>
    </xf>
    <xf numFmtId="165" fontId="2" fillId="4" borderId="3" xfId="0" quotePrefix="1" applyNumberFormat="1" applyFont="1" applyFill="1" applyBorder="1" applyAlignment="1">
      <alignment horizontal="center" shrinkToFit="1"/>
    </xf>
    <xf numFmtId="165" fontId="2" fillId="4" borderId="1" xfId="0" quotePrefix="1" applyNumberFormat="1" applyFont="1" applyFill="1" applyBorder="1" applyAlignment="1">
      <alignment horizontal="center" shrinkToFit="1"/>
    </xf>
    <xf numFmtId="164" fontId="2" fillId="4" borderId="4" xfId="0" quotePrefix="1" applyNumberFormat="1" applyFont="1" applyFill="1" applyBorder="1" applyAlignment="1">
      <alignment horizontal="center" shrinkToFit="1"/>
    </xf>
    <xf numFmtId="164" fontId="2" fillId="4" borderId="5" xfId="0" applyNumberFormat="1" applyFont="1" applyFill="1" applyBorder="1" applyAlignment="1">
      <alignment horizontal="center" shrinkToFit="1"/>
    </xf>
    <xf numFmtId="164" fontId="2" fillId="4" borderId="0" xfId="0" applyNumberFormat="1" applyFont="1" applyFill="1" applyBorder="1" applyAlignment="1">
      <alignment horizontal="center" shrinkToFit="1"/>
    </xf>
    <xf numFmtId="165" fontId="2" fillId="4" borderId="5" xfId="0" applyNumberFormat="1" applyFont="1" applyFill="1" applyBorder="1" applyAlignment="1">
      <alignment horizontal="center" shrinkToFit="1"/>
    </xf>
    <xf numFmtId="165" fontId="2" fillId="4" borderId="4" xfId="0" applyNumberFormat="1" applyFont="1" applyFill="1" applyBorder="1" applyAlignment="1">
      <alignment horizontal="center" shrinkToFit="1"/>
    </xf>
    <xf numFmtId="164" fontId="2" fillId="4" borderId="4" xfId="0" applyNumberFormat="1" applyFont="1" applyFill="1" applyBorder="1" applyAlignment="1">
      <alignment horizontal="center" shrinkToFit="1"/>
    </xf>
    <xf numFmtId="0" fontId="27" fillId="0" borderId="5" xfId="0" applyFont="1" applyBorder="1"/>
    <xf numFmtId="0" fontId="10" fillId="0" borderId="4" xfId="0" applyFont="1" applyBorder="1"/>
    <xf numFmtId="0" fontId="10" fillId="0" borderId="4" xfId="0" applyFont="1" applyFill="1" applyBorder="1"/>
    <xf numFmtId="0" fontId="10" fillId="0" borderId="19" xfId="0" applyFont="1" applyBorder="1"/>
    <xf numFmtId="0" fontId="1" fillId="4" borderId="20" xfId="0" applyFont="1" applyFill="1" applyBorder="1" applyAlignment="1">
      <alignment horizontal="left"/>
    </xf>
    <xf numFmtId="0" fontId="2" fillId="4" borderId="21" xfId="0" applyFont="1" applyFill="1" applyBorder="1" applyAlignment="1"/>
    <xf numFmtId="164" fontId="2" fillId="4" borderId="20" xfId="0" applyNumberFormat="1" applyFont="1" applyFill="1" applyBorder="1" applyAlignment="1">
      <alignment horizontal="center" shrinkToFit="1"/>
    </xf>
    <xf numFmtId="164" fontId="2" fillId="4" borderId="21" xfId="0" applyNumberFormat="1" applyFont="1" applyFill="1" applyBorder="1" applyAlignment="1">
      <alignment horizontal="center" shrinkToFit="1"/>
    </xf>
    <xf numFmtId="164" fontId="2" fillId="4" borderId="19" xfId="0" applyNumberFormat="1" applyFont="1" applyFill="1" applyBorder="1" applyAlignment="1">
      <alignment horizontal="center" shrinkToFit="1"/>
    </xf>
    <xf numFmtId="165" fontId="2" fillId="4" borderId="21" xfId="0" applyNumberFormat="1" applyFont="1" applyFill="1" applyBorder="1" applyAlignment="1">
      <alignment horizontal="center" shrinkToFit="1"/>
    </xf>
    <xf numFmtId="165" fontId="2" fillId="4" borderId="20" xfId="0" applyNumberFormat="1" applyFont="1" applyFill="1" applyBorder="1" applyAlignment="1">
      <alignment horizontal="center" shrinkToFit="1"/>
    </xf>
    <xf numFmtId="0" fontId="28" fillId="0" borderId="4" xfId="0" applyFont="1" applyBorder="1" applyAlignment="1"/>
    <xf numFmtId="0" fontId="29" fillId="0" borderId="4" xfId="0" applyFont="1" applyBorder="1"/>
    <xf numFmtId="0" fontId="28" fillId="0" borderId="4" xfId="0" applyFont="1" applyBorder="1" applyAlignment="1">
      <alignment horizontal="left"/>
    </xf>
    <xf numFmtId="0" fontId="10" fillId="0" borderId="22" xfId="0" applyFont="1" applyBorder="1"/>
    <xf numFmtId="39" fontId="10" fillId="0" borderId="3" xfId="0" applyNumberFormat="1" applyFont="1" applyFill="1" applyBorder="1"/>
    <xf numFmtId="39" fontId="10" fillId="0" borderId="2" xfId="0" applyNumberFormat="1" applyFont="1" applyFill="1" applyBorder="1"/>
    <xf numFmtId="39" fontId="10" fillId="0" borderId="3" xfId="0" applyNumberFormat="1" applyFont="1" applyBorder="1"/>
    <xf numFmtId="39" fontId="10" fillId="0" borderId="2" xfId="0" applyNumberFormat="1" applyFont="1" applyBorder="1"/>
    <xf numFmtId="39" fontId="10" fillId="0" borderId="5" xfId="0" applyNumberFormat="1" applyFont="1" applyFill="1" applyBorder="1"/>
    <xf numFmtId="0" fontId="11" fillId="0" borderId="4" xfId="0" applyFont="1" applyBorder="1" applyAlignment="1">
      <alignment horizontal="left"/>
    </xf>
    <xf numFmtId="164" fontId="10" fillId="0" borderId="0" xfId="0" applyNumberFormat="1" applyFont="1"/>
    <xf numFmtId="167" fontId="2" fillId="0" borderId="23" xfId="0" applyNumberFormat="1" applyFont="1" applyBorder="1" applyAlignment="1">
      <alignment horizontal="right"/>
    </xf>
    <xf numFmtId="169" fontId="2" fillId="0" borderId="21" xfId="0" applyNumberFormat="1" applyFont="1" applyFill="1" applyBorder="1" applyAlignment="1">
      <alignment horizontal="right"/>
    </xf>
    <xf numFmtId="169" fontId="2" fillId="0" borderId="20" xfId="0" applyNumberFormat="1" applyFont="1" applyFill="1" applyBorder="1" applyAlignment="1">
      <alignment horizontal="right"/>
    </xf>
    <xf numFmtId="2" fontId="2" fillId="0" borderId="19" xfId="0" applyNumberFormat="1" applyFont="1" applyBorder="1" applyAlignment="1">
      <alignment horizontal="right"/>
    </xf>
    <xf numFmtId="0" fontId="1" fillId="0" borderId="5" xfId="0" applyFont="1" applyFill="1" applyBorder="1" applyAlignment="1">
      <alignment horizontal="left"/>
    </xf>
    <xf numFmtId="176" fontId="2" fillId="0" borderId="0" xfId="0" applyNumberFormat="1" applyFont="1" applyBorder="1" applyAlignment="1">
      <alignment horizontal="left"/>
    </xf>
    <xf numFmtId="177" fontId="2" fillId="0" borderId="0" xfId="0" applyNumberFormat="1" applyFont="1" applyBorder="1"/>
    <xf numFmtId="10" fontId="10" fillId="0" borderId="0" xfId="0" applyNumberFormat="1" applyFont="1" applyFill="1" applyBorder="1"/>
    <xf numFmtId="177" fontId="2" fillId="4" borderId="3" xfId="0" quotePrefix="1" applyNumberFormat="1" applyFont="1" applyFill="1" applyBorder="1" applyAlignment="1">
      <alignment horizontal="center" shrinkToFit="1"/>
    </xf>
    <xf numFmtId="177" fontId="2" fillId="4" borderId="5" xfId="0" applyNumberFormat="1" applyFont="1" applyFill="1" applyBorder="1" applyAlignment="1">
      <alignment horizontal="center" shrinkToFit="1"/>
    </xf>
    <xf numFmtId="177" fontId="2" fillId="4" borderId="21" xfId="0" applyNumberFormat="1" applyFont="1" applyFill="1" applyBorder="1" applyAlignment="1">
      <alignment horizontal="center" shrinkToFit="1"/>
    </xf>
    <xf numFmtId="177" fontId="10" fillId="0" borderId="0" xfId="0" applyNumberFormat="1" applyFont="1" applyFill="1"/>
    <xf numFmtId="177" fontId="10" fillId="0" borderId="0" xfId="0" applyNumberFormat="1" applyFont="1" applyFill="1" applyBorder="1"/>
    <xf numFmtId="0" fontId="28" fillId="0" borderId="5" xfId="0" applyFont="1" applyBorder="1" applyAlignment="1">
      <alignment horizontal="left"/>
    </xf>
    <xf numFmtId="0" fontId="11" fillId="0" borderId="0" xfId="0" applyFont="1" applyFill="1" applyAlignment="1">
      <alignment horizontal="left"/>
    </xf>
    <xf numFmtId="37" fontId="10" fillId="0" borderId="0" xfId="0" applyNumberFormat="1" applyFont="1" applyFill="1" applyBorder="1"/>
    <xf numFmtId="0" fontId="10" fillId="0" borderId="19" xfId="0" applyFont="1" applyFill="1" applyBorder="1"/>
    <xf numFmtId="2" fontId="1" fillId="0" borderId="5" xfId="0" applyNumberFormat="1" applyFont="1" applyBorder="1" applyAlignment="1">
      <alignment horizontal="left"/>
    </xf>
    <xf numFmtId="0" fontId="10" fillId="0" borderId="5" xfId="0" applyFont="1" applyFill="1" applyBorder="1"/>
    <xf numFmtId="0" fontId="10" fillId="0" borderId="21" xfId="0" applyFont="1" applyFill="1" applyBorder="1"/>
    <xf numFmtId="176" fontId="2" fillId="0" borderId="5" xfId="0" applyNumberFormat="1" applyFont="1" applyBorder="1" applyAlignment="1">
      <alignment horizontal="left"/>
    </xf>
    <xf numFmtId="37" fontId="10" fillId="0" borderId="5" xfId="0" applyNumberFormat="1" applyFont="1" applyFill="1" applyBorder="1"/>
    <xf numFmtId="10" fontId="10" fillId="0" borderId="5" xfId="0" applyNumberFormat="1" applyFont="1" applyFill="1" applyBorder="1"/>
    <xf numFmtId="177" fontId="10" fillId="0" borderId="3" xfId="0" applyNumberFormat="1" applyFont="1" applyFill="1" applyBorder="1"/>
    <xf numFmtId="177" fontId="10" fillId="0" borderId="5" xfId="0" applyNumberFormat="1" applyFont="1" applyFill="1" applyBorder="1"/>
    <xf numFmtId="177" fontId="10" fillId="0" borderId="21" xfId="0" applyNumberFormat="1" applyFont="1" applyFill="1" applyBorder="1"/>
    <xf numFmtId="0" fontId="2" fillId="0" borderId="0" xfId="0" applyFont="1" applyFill="1" applyBorder="1" applyAlignment="1"/>
    <xf numFmtId="176" fontId="2" fillId="0" borderId="4" xfId="0" applyNumberFormat="1" applyFont="1" applyBorder="1" applyAlignment="1">
      <alignment horizontal="left"/>
    </xf>
    <xf numFmtId="178" fontId="2" fillId="0" borderId="5" xfId="0" applyNumberFormat="1" applyFont="1" applyBorder="1"/>
    <xf numFmtId="0" fontId="10" fillId="0" borderId="1" xfId="0" applyFont="1" applyFill="1" applyBorder="1"/>
    <xf numFmtId="177" fontId="2" fillId="0" borderId="4" xfId="0" applyNumberFormat="1" applyFont="1" applyBorder="1"/>
    <xf numFmtId="0" fontId="10" fillId="0" borderId="5" xfId="0" applyFont="1" applyFill="1" applyBorder="1" applyAlignment="1">
      <alignment horizontal="center"/>
    </xf>
    <xf numFmtId="0" fontId="10" fillId="0" borderId="0" xfId="0" applyFont="1" applyFill="1" applyBorder="1" applyAlignment="1">
      <alignment horizontal="center"/>
    </xf>
    <xf numFmtId="177" fontId="10" fillId="0" borderId="5" xfId="0" applyNumberFormat="1" applyFont="1" applyFill="1" applyBorder="1" applyAlignment="1">
      <alignment horizontal="center"/>
    </xf>
    <xf numFmtId="10" fontId="2" fillId="0" borderId="5" xfId="0" quotePrefix="1" applyNumberFormat="1" applyFont="1" applyFill="1" applyBorder="1" applyAlignment="1">
      <alignment horizontal="right"/>
    </xf>
    <xf numFmtId="10" fontId="2" fillId="0" borderId="0" xfId="0" applyNumberFormat="1" applyFont="1" applyFill="1" applyBorder="1"/>
    <xf numFmtId="0" fontId="9" fillId="0" borderId="3" xfId="0" applyFont="1" applyFill="1" applyBorder="1"/>
    <xf numFmtId="0" fontId="1" fillId="0" borderId="21" xfId="0" applyFont="1" applyFill="1" applyBorder="1" applyAlignment="1">
      <alignment horizontal="left"/>
    </xf>
    <xf numFmtId="2" fontId="2" fillId="0" borderId="19" xfId="0" applyNumberFormat="1" applyFont="1" applyFill="1" applyBorder="1" applyAlignment="1">
      <alignment horizontal="right"/>
    </xf>
    <xf numFmtId="0" fontId="8" fillId="3" borderId="3" xfId="0" applyFont="1" applyFill="1" applyBorder="1" applyAlignment="1">
      <alignment horizontal="center"/>
    </xf>
    <xf numFmtId="0" fontId="8" fillId="3" borderId="5" xfId="0" applyFont="1" applyFill="1" applyBorder="1" applyAlignment="1">
      <alignment horizontal="center"/>
    </xf>
    <xf numFmtId="2" fontId="10" fillId="3" borderId="5" xfId="0" applyNumberFormat="1" applyFont="1" applyFill="1" applyBorder="1" applyAlignment="1">
      <alignment horizontal="center"/>
    </xf>
    <xf numFmtId="2" fontId="10" fillId="3" borderId="21" xfId="0" applyNumberFormat="1" applyFont="1" applyFill="1" applyBorder="1" applyAlignment="1">
      <alignment horizontal="center"/>
    </xf>
    <xf numFmtId="0" fontId="8" fillId="0" borderId="0" xfId="0" applyFont="1" applyFill="1" applyBorder="1" applyAlignment="1">
      <alignment horizontal="center"/>
    </xf>
    <xf numFmtId="0" fontId="8" fillId="0" borderId="0" xfId="0" applyFont="1" applyAlignment="1">
      <alignment horizontal="center"/>
    </xf>
    <xf numFmtId="164" fontId="10" fillId="3" borderId="3" xfId="0" applyNumberFormat="1" applyFont="1" applyFill="1" applyBorder="1" applyAlignment="1">
      <alignment horizontal="center"/>
    </xf>
    <xf numFmtId="164" fontId="10" fillId="3" borderId="5" xfId="0" applyNumberFormat="1" applyFont="1" applyFill="1" applyBorder="1" applyAlignment="1">
      <alignment horizontal="center"/>
    </xf>
    <xf numFmtId="164" fontId="2" fillId="3" borderId="5" xfId="0" applyNumberFormat="1" applyFont="1" applyFill="1" applyBorder="1" applyAlignment="1">
      <alignment horizontal="center"/>
    </xf>
    <xf numFmtId="164" fontId="2" fillId="3" borderId="21" xfId="0" applyNumberFormat="1" applyFont="1" applyFill="1" applyBorder="1" applyAlignment="1">
      <alignment horizontal="center"/>
    </xf>
    <xf numFmtId="0" fontId="10" fillId="3" borderId="5" xfId="0" applyFont="1" applyFill="1" applyBorder="1" applyAlignment="1">
      <alignment horizontal="center"/>
    </xf>
    <xf numFmtId="0" fontId="10" fillId="0" borderId="0" xfId="0" applyFont="1" applyAlignment="1">
      <alignment horizontal="center"/>
    </xf>
    <xf numFmtId="2" fontId="10" fillId="3" borderId="3" xfId="0" applyNumberFormat="1" applyFont="1" applyFill="1" applyBorder="1" applyAlignment="1">
      <alignment horizontal="center"/>
    </xf>
    <xf numFmtId="2" fontId="10" fillId="0" borderId="0" xfId="0" applyNumberFormat="1" applyFont="1" applyFill="1" applyBorder="1" applyAlignment="1">
      <alignment horizontal="center"/>
    </xf>
    <xf numFmtId="2" fontId="10" fillId="0" borderId="0" xfId="0" applyNumberFormat="1" applyFont="1" applyBorder="1" applyAlignment="1">
      <alignment horizontal="center"/>
    </xf>
    <xf numFmtId="2" fontId="10" fillId="0" borderId="0" xfId="0" applyNumberFormat="1" applyFont="1" applyAlignment="1">
      <alignment horizontal="center"/>
    </xf>
    <xf numFmtId="166" fontId="10" fillId="3" borderId="5" xfId="0" applyNumberFormat="1" applyFont="1" applyFill="1" applyBorder="1" applyAlignment="1">
      <alignment horizontal="center"/>
    </xf>
    <xf numFmtId="172" fontId="8" fillId="3" borderId="5" xfId="0" applyNumberFormat="1" applyFont="1" applyFill="1" applyBorder="1" applyAlignment="1">
      <alignment horizontal="center"/>
    </xf>
    <xf numFmtId="10" fontId="10" fillId="3" borderId="5" xfId="0" applyNumberFormat="1" applyFont="1" applyFill="1" applyBorder="1" applyAlignment="1">
      <alignment horizontal="center"/>
    </xf>
    <xf numFmtId="10" fontId="10" fillId="3" borderId="21" xfId="0" applyNumberFormat="1" applyFont="1" applyFill="1" applyBorder="1" applyAlignment="1">
      <alignment horizontal="center"/>
    </xf>
    <xf numFmtId="10" fontId="10" fillId="0" borderId="0" xfId="0" applyNumberFormat="1" applyFont="1" applyFill="1" applyBorder="1" applyAlignment="1">
      <alignment horizontal="center"/>
    </xf>
    <xf numFmtId="0" fontId="11" fillId="0" borderId="1" xfId="0" applyFont="1" applyFill="1" applyBorder="1"/>
    <xf numFmtId="0" fontId="10" fillId="0" borderId="3" xfId="0" applyFont="1" applyFill="1" applyBorder="1"/>
    <xf numFmtId="172" fontId="10" fillId="0" borderId="0" xfId="0" applyNumberFormat="1" applyFont="1" applyFill="1" applyBorder="1"/>
    <xf numFmtId="173" fontId="1" fillId="0" borderId="4" xfId="0" applyNumberFormat="1" applyFont="1" applyFill="1" applyBorder="1" applyAlignment="1">
      <alignment horizontal="left"/>
    </xf>
    <xf numFmtId="3" fontId="1" fillId="0" borderId="4" xfId="0" applyNumberFormat="1" applyFont="1" applyFill="1" applyBorder="1" applyAlignment="1">
      <alignment horizontal="left"/>
    </xf>
    <xf numFmtId="3" fontId="1" fillId="0" borderId="20" xfId="0" applyNumberFormat="1" applyFont="1" applyFill="1" applyBorder="1" applyAlignment="1">
      <alignment horizontal="left"/>
    </xf>
    <xf numFmtId="0" fontId="11" fillId="0" borderId="0" xfId="0" applyFont="1" applyFill="1"/>
    <xf numFmtId="0" fontId="10" fillId="3" borderId="3" xfId="0" applyFont="1" applyFill="1" applyBorder="1"/>
    <xf numFmtId="0" fontId="10" fillId="3" borderId="5" xfId="0" applyFont="1" applyFill="1" applyBorder="1"/>
    <xf numFmtId="166" fontId="10" fillId="3" borderId="5" xfId="0" applyNumberFormat="1" applyFont="1" applyFill="1" applyBorder="1"/>
    <xf numFmtId="0" fontId="10" fillId="0" borderId="3" xfId="0" applyFont="1" applyFill="1" applyBorder="1" applyAlignment="1">
      <alignment horizontal="right"/>
    </xf>
    <xf numFmtId="0" fontId="10" fillId="0" borderId="0" xfId="0" applyFont="1" applyFill="1" applyBorder="1" applyAlignment="1">
      <alignment horizontal="right"/>
    </xf>
    <xf numFmtId="0" fontId="10" fillId="0" borderId="0" xfId="0" applyFont="1" applyFill="1" applyAlignment="1">
      <alignment horizontal="right"/>
    </xf>
    <xf numFmtId="0" fontId="8" fillId="3" borderId="22" xfId="0" applyFont="1" applyFill="1" applyBorder="1" applyAlignment="1">
      <alignment horizontal="center"/>
    </xf>
    <xf numFmtId="0" fontId="8" fillId="3" borderId="6" xfId="0" applyFont="1" applyFill="1" applyBorder="1" applyAlignment="1">
      <alignment horizontal="center"/>
    </xf>
    <xf numFmtId="2" fontId="10" fillId="3" borderId="6" xfId="0" applyNumberFormat="1" applyFont="1" applyFill="1" applyBorder="1" applyAlignment="1">
      <alignment horizontal="center"/>
    </xf>
    <xf numFmtId="165" fontId="2" fillId="3" borderId="5" xfId="0" applyNumberFormat="1" applyFont="1" applyFill="1" applyBorder="1" applyAlignment="1">
      <alignment horizontal="center"/>
    </xf>
    <xf numFmtId="2" fontId="10" fillId="3" borderId="23" xfId="0" applyNumberFormat="1" applyFont="1" applyFill="1" applyBorder="1" applyAlignment="1">
      <alignment horizontal="center"/>
    </xf>
    <xf numFmtId="0" fontId="8" fillId="0" borderId="0" xfId="0" applyFont="1" applyFill="1" applyAlignment="1">
      <alignment horizontal="center"/>
    </xf>
    <xf numFmtId="2" fontId="10" fillId="0" borderId="0" xfId="0" applyNumberFormat="1" applyFont="1" applyFill="1" applyAlignment="1">
      <alignment horizontal="center"/>
    </xf>
    <xf numFmtId="9" fontId="8" fillId="0" borderId="21" xfId="0" applyNumberFormat="1" applyFont="1" applyFill="1" applyBorder="1" applyAlignment="1"/>
    <xf numFmtId="0" fontId="0" fillId="0" borderId="0" xfId="0" applyAlignment="1">
      <alignment horizontal="center"/>
    </xf>
    <xf numFmtId="0" fontId="2" fillId="3" borderId="5" xfId="0" applyFont="1" applyFill="1" applyBorder="1" applyAlignment="1">
      <alignment horizontal="center"/>
    </xf>
    <xf numFmtId="39" fontId="8" fillId="0" borderId="5" xfId="0" applyNumberFormat="1" applyFont="1" applyFill="1" applyBorder="1"/>
    <xf numFmtId="39" fontId="8" fillId="0" borderId="5" xfId="0" applyNumberFormat="1" applyFont="1" applyFill="1" applyBorder="1" applyAlignment="1">
      <alignment horizontal="right"/>
    </xf>
    <xf numFmtId="0" fontId="9" fillId="0" borderId="1" xfId="0" applyFont="1" applyFill="1" applyBorder="1"/>
    <xf numFmtId="0" fontId="9" fillId="0" borderId="4" xfId="0" applyFont="1" applyFill="1" applyBorder="1"/>
    <xf numFmtId="39" fontId="10" fillId="0" borderId="0" xfId="0" applyNumberFormat="1" applyFont="1" applyFill="1" applyBorder="1" applyAlignment="1">
      <alignment horizontal="center"/>
    </xf>
    <xf numFmtId="0" fontId="2" fillId="0" borderId="6" xfId="0" applyFont="1" applyFill="1" applyBorder="1" applyAlignment="1"/>
    <xf numFmtId="0" fontId="3" fillId="0" borderId="6" xfId="0" applyFont="1" applyFill="1" applyBorder="1" applyAlignment="1"/>
    <xf numFmtId="164" fontId="2" fillId="0" borderId="0" xfId="0" applyNumberFormat="1" applyFont="1" applyFill="1" applyBorder="1" applyAlignment="1">
      <alignment horizontal="left"/>
    </xf>
    <xf numFmtId="164" fontId="2" fillId="0" borderId="5" xfId="0" applyNumberFormat="1" applyFont="1" applyFill="1" applyBorder="1" applyAlignment="1">
      <alignment horizontal="left"/>
    </xf>
    <xf numFmtId="166" fontId="10" fillId="0" borderId="0" xfId="0" applyNumberFormat="1" applyFont="1" applyFill="1" applyBorder="1" applyAlignment="1">
      <alignment horizontal="left" vertical="center"/>
    </xf>
    <xf numFmtId="0" fontId="1" fillId="0" borderId="5" xfId="0" applyFont="1" applyBorder="1" applyAlignment="1">
      <alignment vertical="top" wrapText="1"/>
    </xf>
    <xf numFmtId="0" fontId="1" fillId="0" borderId="0" xfId="0" applyFont="1" applyBorder="1" applyAlignment="1">
      <alignment horizontal="left"/>
    </xf>
    <xf numFmtId="40" fontId="2" fillId="0" borderId="4" xfId="0" applyNumberFormat="1" applyFont="1" applyFill="1" applyBorder="1" applyAlignment="1">
      <alignment horizontal="right"/>
    </xf>
    <xf numFmtId="40" fontId="2" fillId="0" borderId="5" xfId="0" applyNumberFormat="1" applyFont="1" applyBorder="1"/>
    <xf numFmtId="40" fontId="2" fillId="0" borderId="4" xfId="0" applyNumberFormat="1" applyFont="1" applyBorder="1" applyAlignment="1">
      <alignment horizontal="right"/>
    </xf>
    <xf numFmtId="40" fontId="10" fillId="0" borderId="5" xfId="0" applyNumberFormat="1" applyFont="1" applyBorder="1"/>
    <xf numFmtId="0" fontId="3" fillId="0" borderId="21" xfId="0" applyFont="1" applyFill="1" applyBorder="1" applyAlignment="1"/>
    <xf numFmtId="0" fontId="1" fillId="0" borderId="19" xfId="0" applyFont="1" applyFill="1" applyBorder="1" applyAlignment="1"/>
    <xf numFmtId="0" fontId="0" fillId="0" borderId="2" xfId="0" applyBorder="1" applyAlignment="1">
      <alignment horizontal="centerContinuous"/>
    </xf>
    <xf numFmtId="49" fontId="0" fillId="0" borderId="22" xfId="0" applyNumberFormat="1" applyBorder="1" applyAlignment="1">
      <alignment horizontal="centerContinuous"/>
    </xf>
    <xf numFmtId="0" fontId="22" fillId="0" borderId="0" xfId="0" applyFont="1" applyBorder="1" applyAlignment="1">
      <alignment horizontal="centerContinuous" vertical="top"/>
    </xf>
    <xf numFmtId="0" fontId="7" fillId="0" borderId="0" xfId="0" applyFont="1" applyBorder="1"/>
    <xf numFmtId="0" fontId="26" fillId="0" borderId="0" xfId="0" applyFont="1" applyBorder="1"/>
    <xf numFmtId="0" fontId="7" fillId="0" borderId="0" xfId="0" applyFont="1" applyBorder="1" applyAlignment="1">
      <alignment shrinkToFit="1"/>
    </xf>
    <xf numFmtId="0" fontId="7" fillId="0" borderId="0" xfId="0" applyFont="1" applyBorder="1" applyAlignment="1"/>
    <xf numFmtId="0" fontId="0" fillId="0" borderId="19" xfId="0" applyBorder="1"/>
    <xf numFmtId="49" fontId="24" fillId="0" borderId="23" xfId="0" applyNumberFormat="1" applyFont="1" applyBorder="1" applyAlignment="1">
      <alignment horizontal="center" vertical="top" shrinkToFit="1"/>
    </xf>
    <xf numFmtId="49" fontId="26" fillId="0" borderId="5" xfId="0" applyNumberFormat="1" applyFont="1" applyBorder="1" applyAlignment="1">
      <alignment horizontal="center"/>
    </xf>
    <xf numFmtId="49" fontId="0" fillId="0" borderId="21" xfId="0" applyNumberFormat="1" applyBorder="1" applyAlignment="1">
      <alignment horizontal="center"/>
    </xf>
    <xf numFmtId="0" fontId="7" fillId="0" borderId="5" xfId="0" applyFont="1" applyBorder="1" applyAlignment="1">
      <alignment horizontal="center"/>
    </xf>
    <xf numFmtId="0" fontId="7" fillId="0" borderId="5" xfId="0" applyFont="1" applyBorder="1" applyAlignment="1">
      <alignment horizontal="center" shrinkToFit="1"/>
    </xf>
    <xf numFmtId="0" fontId="0" fillId="0" borderId="21" xfId="0" applyBorder="1" applyAlignment="1">
      <alignment horizontal="center"/>
    </xf>
    <xf numFmtId="0" fontId="30" fillId="0" borderId="1" xfId="0" applyFont="1" applyBorder="1" applyAlignment="1">
      <alignment horizontal="center"/>
    </xf>
    <xf numFmtId="0" fontId="24" fillId="0" borderId="19" xfId="0" applyFont="1" applyBorder="1" applyAlignment="1">
      <alignment horizontal="center" vertical="top"/>
    </xf>
    <xf numFmtId="0" fontId="24" fillId="0" borderId="5" xfId="0" applyFont="1" applyBorder="1" applyAlignment="1">
      <alignment horizontal="center" vertical="top"/>
    </xf>
    <xf numFmtId="49" fontId="24" fillId="0" borderId="5" xfId="0" applyNumberFormat="1" applyFont="1" applyBorder="1" applyAlignment="1">
      <alignment horizontal="center" vertical="top" shrinkToFit="1"/>
    </xf>
    <xf numFmtId="0" fontId="22" fillId="0" borderId="20" xfId="0" applyFont="1" applyBorder="1" applyAlignment="1">
      <alignment vertical="top"/>
    </xf>
    <xf numFmtId="0" fontId="7" fillId="0" borderId="21" xfId="0" applyFont="1" applyBorder="1" applyAlignment="1">
      <alignment horizontal="center"/>
    </xf>
    <xf numFmtId="0" fontId="26" fillId="0" borderId="19" xfId="0" applyFont="1" applyBorder="1"/>
    <xf numFmtId="49" fontId="26" fillId="0" borderId="21" xfId="0" applyNumberFormat="1" applyFont="1" applyBorder="1" applyAlignment="1">
      <alignment horizontal="center"/>
    </xf>
    <xf numFmtId="179" fontId="2" fillId="0" borderId="5" xfId="0" applyNumberFormat="1" applyFont="1" applyFill="1" applyBorder="1" applyAlignment="1">
      <alignment horizontal="right"/>
    </xf>
    <xf numFmtId="0" fontId="1" fillId="0" borderId="1" xfId="0" applyFont="1" applyBorder="1" applyAlignment="1">
      <alignment horizontal="left"/>
    </xf>
    <xf numFmtId="0" fontId="2" fillId="0" borderId="3" xfId="0" applyFont="1" applyBorder="1" applyAlignment="1"/>
    <xf numFmtId="164" fontId="2" fillId="0" borderId="2" xfId="0" applyNumberFormat="1" applyFont="1" applyBorder="1"/>
    <xf numFmtId="164" fontId="2" fillId="0" borderId="2" xfId="0" applyNumberFormat="1" applyFont="1" applyFill="1" applyBorder="1"/>
    <xf numFmtId="0" fontId="31" fillId="0" borderId="4" xfId="0" applyFont="1" applyFill="1" applyBorder="1" applyAlignment="1">
      <alignment horizontal="left"/>
    </xf>
    <xf numFmtId="0" fontId="9" fillId="0" borderId="20" xfId="0" applyFont="1" applyFill="1" applyBorder="1"/>
    <xf numFmtId="0" fontId="8" fillId="0" borderId="21" xfId="0" applyFont="1" applyFill="1" applyBorder="1"/>
    <xf numFmtId="0" fontId="11" fillId="0" borderId="5" xfId="0" applyFont="1" applyFill="1" applyBorder="1"/>
    <xf numFmtId="0" fontId="11" fillId="0" borderId="21" xfId="0" applyFont="1" applyFill="1" applyBorder="1"/>
    <xf numFmtId="0" fontId="8" fillId="3" borderId="23" xfId="0" applyFont="1" applyFill="1" applyBorder="1" applyAlignment="1">
      <alignment horizontal="center"/>
    </xf>
    <xf numFmtId="169" fontId="2" fillId="0" borderId="0" xfId="0" applyNumberFormat="1" applyFont="1"/>
    <xf numFmtId="169" fontId="2" fillId="0" borderId="0" xfId="0" applyNumberFormat="1" applyFont="1" applyBorder="1"/>
    <xf numFmtId="169" fontId="2" fillId="0" borderId="0" xfId="0" applyNumberFormat="1" applyFont="1" applyFill="1" applyBorder="1"/>
    <xf numFmtId="169" fontId="1" fillId="0" borderId="0" xfId="0" applyNumberFormat="1" applyFont="1" applyBorder="1"/>
    <xf numFmtId="2" fontId="1" fillId="0" borderId="5" xfId="0" applyNumberFormat="1" applyFont="1" applyBorder="1" applyAlignment="1">
      <alignment horizontal="right"/>
    </xf>
    <xf numFmtId="39" fontId="1" fillId="0" borderId="0" xfId="0" applyNumberFormat="1" applyFont="1" applyBorder="1"/>
    <xf numFmtId="39" fontId="1" fillId="0" borderId="5" xfId="0" applyNumberFormat="1" applyFont="1" applyBorder="1" applyAlignment="1">
      <alignment horizontal="right"/>
    </xf>
    <xf numFmtId="39" fontId="11" fillId="0" borderId="0" xfId="0" applyNumberFormat="1" applyFont="1" applyBorder="1"/>
    <xf numFmtId="0" fontId="8" fillId="0" borderId="6" xfId="0" applyFont="1" applyBorder="1" applyAlignment="1">
      <alignment horizontal="center"/>
    </xf>
    <xf numFmtId="0" fontId="9" fillId="0" borderId="5" xfId="0" applyFont="1" applyBorder="1"/>
    <xf numFmtId="0" fontId="8" fillId="0" borderId="0" xfId="0" applyFont="1" applyBorder="1" applyAlignment="1">
      <alignment horizontal="right"/>
    </xf>
    <xf numFmtId="0" fontId="9" fillId="0" borderId="21" xfId="0" applyFont="1" applyBorder="1"/>
    <xf numFmtId="0" fontId="8" fillId="0" borderId="22" xfId="0" applyFont="1" applyBorder="1"/>
    <xf numFmtId="0" fontId="1" fillId="0" borderId="6" xfId="0" applyFont="1" applyBorder="1" applyAlignment="1"/>
    <xf numFmtId="0" fontId="2" fillId="0" borderId="6" xfId="0" applyFont="1" applyBorder="1" applyAlignment="1"/>
    <xf numFmtId="0" fontId="1" fillId="0" borderId="6" xfId="0" applyFont="1" applyBorder="1" applyAlignment="1">
      <alignment horizontal="left"/>
    </xf>
    <xf numFmtId="0" fontId="3" fillId="0" borderId="6" xfId="0" applyNumberFormat="1" applyFont="1" applyBorder="1" applyAlignment="1"/>
    <xf numFmtId="0" fontId="3" fillId="0" borderId="6" xfId="0" applyFont="1" applyBorder="1" applyAlignment="1"/>
    <xf numFmtId="0" fontId="1" fillId="0" borderId="6" xfId="0" applyFont="1" applyFill="1" applyBorder="1" applyAlignment="1"/>
    <xf numFmtId="0" fontId="2" fillId="0" borderId="6" xfId="1" applyFont="1" applyFill="1" applyBorder="1" applyAlignment="1"/>
    <xf numFmtId="0" fontId="2" fillId="0" borderId="6" xfId="0" applyFont="1" applyBorder="1" applyAlignment="1">
      <alignment horizontal="left"/>
    </xf>
    <xf numFmtId="0" fontId="3" fillId="0" borderId="6" xfId="0" applyFont="1" applyBorder="1" applyAlignment="1">
      <alignment horizontal="left"/>
    </xf>
    <xf numFmtId="0" fontId="9" fillId="0" borderId="3" xfId="0" applyFont="1" applyBorder="1"/>
    <xf numFmtId="0" fontId="1" fillId="0" borderId="5" xfId="0" applyFont="1" applyBorder="1"/>
    <xf numFmtId="0" fontId="8" fillId="0" borderId="1" xfId="0" applyFont="1" applyFill="1" applyBorder="1" applyAlignment="1">
      <alignment horizontal="left"/>
    </xf>
    <xf numFmtId="0" fontId="2" fillId="0" borderId="20" xfId="0" quotePrefix="1" applyFont="1" applyFill="1" applyBorder="1" applyAlignment="1">
      <alignment horizontal="left"/>
    </xf>
    <xf numFmtId="0" fontId="8" fillId="0" borderId="0" xfId="0" applyFont="1" applyFill="1" applyAlignment="1">
      <alignment horizontal="left"/>
    </xf>
    <xf numFmtId="0" fontId="31" fillId="0" borderId="4" xfId="0" applyFont="1" applyBorder="1" applyAlignment="1">
      <alignment horizontal="left"/>
    </xf>
    <xf numFmtId="39" fontId="3" fillId="0" borderId="0" xfId="0" applyNumberFormat="1" applyFont="1" applyFill="1" applyBorder="1" applyAlignment="1">
      <alignment horizontal="right"/>
    </xf>
    <xf numFmtId="39" fontId="3" fillId="0" borderId="5" xfId="0" applyNumberFormat="1" applyFont="1" applyFill="1" applyBorder="1" applyAlignment="1">
      <alignment horizontal="right"/>
    </xf>
    <xf numFmtId="39" fontId="3" fillId="0" borderId="0" xfId="0" applyNumberFormat="1" applyFont="1" applyFill="1" applyBorder="1"/>
    <xf numFmtId="39" fontId="27" fillId="0" borderId="0" xfId="0" applyNumberFormat="1" applyFont="1" applyFill="1" applyBorder="1"/>
    <xf numFmtId="2" fontId="27" fillId="3" borderId="5" xfId="0" applyNumberFormat="1" applyFont="1" applyFill="1" applyBorder="1" applyAlignment="1">
      <alignment horizontal="center"/>
    </xf>
    <xf numFmtId="0" fontId="36" fillId="0" borderId="0" xfId="0" applyFont="1" applyFill="1" applyBorder="1"/>
    <xf numFmtId="39" fontId="10" fillId="0" borderId="0" xfId="0" applyNumberFormat="1" applyFont="1"/>
    <xf numFmtId="39" fontId="2" fillId="0" borderId="21" xfId="0" applyNumberFormat="1" applyFont="1" applyBorder="1"/>
    <xf numFmtId="175" fontId="2" fillId="0" borderId="0" xfId="0" applyNumberFormat="1" applyFont="1" applyFill="1" applyBorder="1" applyAlignment="1">
      <alignment horizontal="right"/>
    </xf>
    <xf numFmtId="165" fontId="2" fillId="4" borderId="1" xfId="0" applyNumberFormat="1" applyFont="1" applyFill="1" applyBorder="1" applyAlignment="1">
      <alignment horizontal="center" shrinkToFit="1"/>
    </xf>
    <xf numFmtId="10" fontId="2" fillId="0" borderId="0" xfId="0" applyNumberFormat="1" applyFont="1"/>
    <xf numFmtId="10" fontId="10" fillId="0" borderId="0" xfId="0" applyNumberFormat="1" applyFont="1"/>
    <xf numFmtId="10" fontId="10" fillId="0" borderId="0" xfId="0" applyNumberFormat="1" applyFont="1" applyBorder="1"/>
    <xf numFmtId="10" fontId="2" fillId="0" borderId="4" xfId="0" applyNumberFormat="1" applyFont="1" applyBorder="1" applyAlignment="1">
      <alignment horizontal="right"/>
    </xf>
    <xf numFmtId="174" fontId="2" fillId="0" borderId="5" xfId="0" applyNumberFormat="1" applyFont="1" applyFill="1" applyBorder="1" applyAlignment="1">
      <alignment horizontal="right"/>
    </xf>
    <xf numFmtId="164" fontId="2" fillId="4" borderId="3" xfId="0" applyNumberFormat="1" applyFont="1" applyFill="1" applyBorder="1" applyAlignment="1">
      <alignment horizontal="center" shrinkToFit="1"/>
    </xf>
    <xf numFmtId="165" fontId="10" fillId="0" borderId="3" xfId="0" applyNumberFormat="1" applyFont="1" applyBorder="1"/>
    <xf numFmtId="165" fontId="2" fillId="0" borderId="5" xfId="0" applyNumberFormat="1" applyFont="1" applyBorder="1"/>
    <xf numFmtId="2" fontId="2" fillId="0" borderId="5" xfId="0" applyNumberFormat="1" applyFont="1" applyBorder="1"/>
    <xf numFmtId="2" fontId="10" fillId="0" borderId="5" xfId="0" applyNumberFormat="1" applyFont="1" applyBorder="1"/>
    <xf numFmtId="40" fontId="2" fillId="0" borderId="21" xfId="0" applyNumberFormat="1" applyFont="1" applyBorder="1"/>
    <xf numFmtId="165" fontId="2" fillId="0" borderId="5" xfId="0" applyNumberFormat="1" applyFont="1" applyFill="1" applyBorder="1" applyAlignment="1">
      <alignment horizontal="center"/>
    </xf>
    <xf numFmtId="171" fontId="2" fillId="0" borderId="5" xfId="0" applyNumberFormat="1" applyFont="1" applyFill="1" applyBorder="1" applyAlignment="1">
      <alignment horizontal="center"/>
    </xf>
    <xf numFmtId="2" fontId="2" fillId="0" borderId="5" xfId="0" applyNumberFormat="1" applyFont="1" applyFill="1" applyBorder="1" applyAlignment="1">
      <alignment horizontal="center"/>
    </xf>
    <xf numFmtId="171" fontId="2" fillId="0" borderId="5" xfId="0" applyNumberFormat="1" applyFont="1" applyFill="1" applyBorder="1" applyAlignment="1">
      <alignment horizontal="center" shrinkToFit="1"/>
    </xf>
    <xf numFmtId="166" fontId="10" fillId="0" borderId="5" xfId="0" applyNumberFormat="1" applyFont="1" applyBorder="1"/>
    <xf numFmtId="9" fontId="10" fillId="0" borderId="5" xfId="0" applyNumberFormat="1" applyFont="1" applyBorder="1"/>
    <xf numFmtId="40" fontId="2" fillId="0" borderId="5" xfId="0" applyNumberFormat="1" applyFont="1" applyFill="1" applyBorder="1" applyAlignment="1">
      <alignment horizontal="center"/>
    </xf>
    <xf numFmtId="40" fontId="10" fillId="0" borderId="21" xfId="0" applyNumberFormat="1" applyFont="1" applyBorder="1"/>
    <xf numFmtId="10" fontId="1" fillId="3" borderId="3" xfId="0" applyNumberFormat="1" applyFont="1" applyFill="1" applyBorder="1" applyAlignment="1">
      <alignment horizontal="center" shrinkToFit="1"/>
    </xf>
    <xf numFmtId="10" fontId="2" fillId="3" borderId="5" xfId="0" applyNumberFormat="1" applyFont="1" applyFill="1" applyBorder="1" applyAlignment="1">
      <alignment horizontal="center" shrinkToFit="1"/>
    </xf>
    <xf numFmtId="10" fontId="2" fillId="3" borderId="21" xfId="0" applyNumberFormat="1" applyFont="1" applyFill="1" applyBorder="1" applyAlignment="1">
      <alignment horizontal="center" shrinkToFit="1"/>
    </xf>
    <xf numFmtId="10" fontId="10" fillId="3" borderId="3" xfId="0" applyNumberFormat="1" applyFont="1" applyFill="1" applyBorder="1" applyAlignment="1">
      <alignment horizontal="center"/>
    </xf>
    <xf numFmtId="10" fontId="10" fillId="0" borderId="0" xfId="0" applyNumberFormat="1" applyFont="1" applyFill="1" applyAlignment="1">
      <alignment horizontal="center"/>
    </xf>
    <xf numFmtId="39" fontId="10" fillId="0" borderId="4" xfId="0" applyNumberFormat="1" applyFont="1" applyFill="1" applyBorder="1"/>
    <xf numFmtId="0" fontId="8" fillId="0" borderId="2" xfId="0" applyFont="1" applyBorder="1" applyAlignment="1">
      <alignment horizontal="right"/>
    </xf>
    <xf numFmtId="171" fontId="2" fillId="0" borderId="0" xfId="0" applyNumberFormat="1" applyFont="1" applyFill="1" applyBorder="1" applyAlignment="1">
      <alignment horizontal="right"/>
    </xf>
    <xf numFmtId="2" fontId="2" fillId="0" borderId="4" xfId="0" applyNumberFormat="1" applyFont="1" applyBorder="1" applyAlignment="1">
      <alignment horizontal="right"/>
    </xf>
    <xf numFmtId="2" fontId="10" fillId="0" borderId="21" xfId="0" applyNumberFormat="1" applyFont="1" applyBorder="1"/>
    <xf numFmtId="165" fontId="2" fillId="0" borderId="21" xfId="0" applyNumberFormat="1" applyFont="1" applyBorder="1"/>
    <xf numFmtId="166" fontId="10" fillId="0" borderId="21" xfId="0" applyNumberFormat="1" applyFont="1" applyBorder="1"/>
    <xf numFmtId="175" fontId="2" fillId="0" borderId="5" xfId="0" applyNumberFormat="1" applyFont="1" applyBorder="1"/>
    <xf numFmtId="175" fontId="2" fillId="0" borderId="21" xfId="0" applyNumberFormat="1" applyFont="1" applyBorder="1"/>
    <xf numFmtId="175" fontId="10" fillId="0" borderId="5" xfId="0" applyNumberFormat="1" applyFont="1" applyBorder="1"/>
    <xf numFmtId="175" fontId="10" fillId="0" borderId="21" xfId="0" applyNumberFormat="1" applyFont="1" applyBorder="1"/>
    <xf numFmtId="39" fontId="2" fillId="0" borderId="21" xfId="0" applyNumberFormat="1" applyFont="1" applyFill="1" applyBorder="1"/>
    <xf numFmtId="166" fontId="10" fillId="0" borderId="5" xfId="0" applyNumberFormat="1" applyFont="1" applyFill="1" applyBorder="1"/>
    <xf numFmtId="166" fontId="10" fillId="0" borderId="5" xfId="0" applyNumberFormat="1" applyFont="1" applyFill="1" applyBorder="1" applyAlignment="1">
      <alignment horizontal="center"/>
    </xf>
    <xf numFmtId="166" fontId="10" fillId="0" borderId="21" xfId="0" applyNumberFormat="1" applyFont="1" applyFill="1" applyBorder="1"/>
    <xf numFmtId="166" fontId="10" fillId="0" borderId="5" xfId="0" applyNumberFormat="1" applyFont="1" applyFill="1" applyBorder="1" applyAlignment="1">
      <alignment horizontal="left" vertical="center"/>
    </xf>
    <xf numFmtId="172" fontId="10" fillId="0" borderId="5" xfId="0" applyNumberFormat="1" applyFont="1" applyFill="1" applyBorder="1"/>
    <xf numFmtId="39" fontId="10" fillId="0" borderId="21" xfId="0" applyNumberFormat="1" applyFont="1" applyFill="1" applyBorder="1"/>
    <xf numFmtId="172" fontId="8" fillId="0" borderId="6" xfId="0" applyNumberFormat="1" applyFont="1" applyFill="1" applyBorder="1"/>
    <xf numFmtId="39" fontId="10" fillId="0" borderId="6" xfId="0" applyNumberFormat="1" applyFont="1" applyBorder="1"/>
    <xf numFmtId="39" fontId="10" fillId="0" borderId="23" xfId="0" applyNumberFormat="1" applyFont="1" applyBorder="1"/>
    <xf numFmtId="39" fontId="8" fillId="0" borderId="6" xfId="0" applyNumberFormat="1" applyFont="1" applyFill="1" applyBorder="1"/>
    <xf numFmtId="0" fontId="8" fillId="0" borderId="6" xfId="0" applyFont="1" applyFill="1" applyBorder="1"/>
    <xf numFmtId="0" fontId="8" fillId="0" borderId="23" xfId="0" applyFont="1" applyFill="1" applyBorder="1"/>
    <xf numFmtId="166" fontId="10" fillId="0" borderId="3" xfId="0" applyNumberFormat="1" applyFont="1" applyBorder="1"/>
    <xf numFmtId="0" fontId="8" fillId="0" borderId="22" xfId="0" applyFont="1" applyFill="1" applyBorder="1" applyAlignment="1">
      <alignment horizontal="right"/>
    </xf>
    <xf numFmtId="171" fontId="2" fillId="0" borderId="6" xfId="0" applyNumberFormat="1" applyFont="1" applyFill="1" applyBorder="1" applyAlignment="1">
      <alignment horizontal="right"/>
    </xf>
    <xf numFmtId="39" fontId="2" fillId="0" borderId="6" xfId="0" applyNumberFormat="1" applyFont="1" applyFill="1" applyBorder="1" applyAlignment="1">
      <alignment horizontal="right"/>
    </xf>
    <xf numFmtId="39" fontId="8" fillId="0" borderId="6" xfId="0" applyNumberFormat="1" applyFont="1" applyFill="1" applyBorder="1" applyAlignment="1">
      <alignment horizontal="right"/>
    </xf>
    <xf numFmtId="39" fontId="2" fillId="0" borderId="23" xfId="0" applyNumberFormat="1" applyFont="1" applyFill="1" applyBorder="1" applyAlignment="1">
      <alignment horizontal="right"/>
    </xf>
    <xf numFmtId="39" fontId="8" fillId="0" borderId="5" xfId="0" applyNumberFormat="1" applyFont="1" applyBorder="1"/>
    <xf numFmtId="39" fontId="10" fillId="0" borderId="5" xfId="0" applyNumberFormat="1" applyFont="1" applyBorder="1" applyAlignment="1">
      <alignment horizontal="center"/>
    </xf>
    <xf numFmtId="171" fontId="8" fillId="0" borderId="5" xfId="0" applyNumberFormat="1" applyFont="1" applyFill="1" applyBorder="1"/>
    <xf numFmtId="39" fontId="3" fillId="0" borderId="5" xfId="0" applyNumberFormat="1" applyFont="1" applyFill="1" applyBorder="1"/>
    <xf numFmtId="39" fontId="27" fillId="0" borderId="5" xfId="0" applyNumberFormat="1" applyFont="1" applyFill="1" applyBorder="1"/>
    <xf numFmtId="0" fontId="38" fillId="0" borderId="0" xfId="0" applyFont="1"/>
    <xf numFmtId="0" fontId="8" fillId="0" borderId="4" xfId="0" applyFont="1" applyBorder="1"/>
    <xf numFmtId="0" fontId="2" fillId="0" borderId="4" xfId="0" applyFont="1" applyFill="1" applyBorder="1" applyAlignment="1">
      <alignment horizontal="right"/>
    </xf>
    <xf numFmtId="2" fontId="2" fillId="0" borderId="4" xfId="0" applyNumberFormat="1" applyFont="1" applyFill="1" applyBorder="1" applyAlignment="1">
      <alignment horizontal="right"/>
    </xf>
    <xf numFmtId="0" fontId="2" fillId="0" borderId="4" xfId="0" applyFont="1" applyFill="1" applyBorder="1" applyAlignment="1">
      <alignment horizontal="right" shrinkToFit="1"/>
    </xf>
    <xf numFmtId="0" fontId="8" fillId="0" borderId="4" xfId="0" applyFont="1" applyBorder="1" applyAlignment="1">
      <alignment horizontal="right"/>
    </xf>
    <xf numFmtId="40" fontId="8" fillId="0" borderId="4" xfId="0" applyNumberFormat="1" applyFont="1" applyBorder="1" applyAlignment="1">
      <alignment horizontal="right"/>
    </xf>
    <xf numFmtId="40" fontId="8" fillId="0" borderId="4" xfId="0" applyNumberFormat="1" applyFont="1" applyFill="1" applyBorder="1" applyAlignment="1">
      <alignment horizontal="right"/>
    </xf>
    <xf numFmtId="40" fontId="2" fillId="0" borderId="20" xfId="0" applyNumberFormat="1" applyFont="1" applyBorder="1" applyAlignment="1">
      <alignment horizontal="right"/>
    </xf>
    <xf numFmtId="0" fontId="1" fillId="0" borderId="0" xfId="0" applyFont="1" applyAlignment="1">
      <alignment vertical="top"/>
    </xf>
    <xf numFmtId="0" fontId="31" fillId="0" borderId="4" xfId="0" applyFont="1" applyFill="1" applyBorder="1" applyAlignment="1">
      <alignment horizontal="left" vertical="top"/>
    </xf>
    <xf numFmtId="0" fontId="39" fillId="0" borderId="5" xfId="0" applyFont="1" applyFill="1" applyBorder="1"/>
    <xf numFmtId="4" fontId="2" fillId="0" borderId="5" xfId="0" applyNumberFormat="1" applyFont="1" applyFill="1" applyBorder="1" applyAlignment="1">
      <alignment horizontal="right"/>
    </xf>
    <xf numFmtId="164" fontId="2" fillId="0" borderId="22" xfId="0" applyNumberFormat="1" applyFont="1" applyBorder="1"/>
    <xf numFmtId="179" fontId="2" fillId="0" borderId="6" xfId="0" applyNumberFormat="1" applyFont="1" applyFill="1" applyBorder="1" applyAlignment="1">
      <alignment horizontal="right"/>
    </xf>
    <xf numFmtId="9" fontId="2" fillId="0" borderId="6" xfId="0" applyNumberFormat="1" applyFont="1" applyFill="1" applyBorder="1" applyAlignment="1">
      <alignment horizontal="right"/>
    </xf>
    <xf numFmtId="166" fontId="10" fillId="0" borderId="0" xfId="0" applyNumberFormat="1" applyFont="1" applyFill="1" applyBorder="1" applyAlignment="1">
      <alignment horizontal="center"/>
    </xf>
    <xf numFmtId="0" fontId="41" fillId="0" borderId="4" xfId="0" applyFont="1" applyBorder="1" applyAlignment="1">
      <alignment horizontal="left"/>
    </xf>
    <xf numFmtId="2" fontId="2" fillId="0" borderId="19" xfId="0" applyNumberFormat="1" applyFont="1" applyFill="1" applyBorder="1"/>
    <xf numFmtId="0" fontId="2" fillId="0" borderId="20" xfId="0" applyFont="1" applyFill="1" applyBorder="1" applyAlignment="1">
      <alignment horizontal="left"/>
    </xf>
    <xf numFmtId="0" fontId="4" fillId="0" borderId="5" xfId="0" applyFont="1" applyFill="1" applyBorder="1" applyAlignment="1"/>
    <xf numFmtId="0" fontId="36" fillId="0" borderId="5" xfId="0" applyFont="1" applyBorder="1"/>
    <xf numFmtId="0" fontId="37" fillId="0" borderId="5" xfId="0" applyFont="1" applyFill="1" applyBorder="1"/>
    <xf numFmtId="165" fontId="2" fillId="0" borderId="4" xfId="0" applyNumberFormat="1" applyFont="1" applyFill="1" applyBorder="1"/>
    <xf numFmtId="2" fontId="2" fillId="0" borderId="4" xfId="0" applyNumberFormat="1" applyFont="1" applyFill="1" applyBorder="1"/>
    <xf numFmtId="40" fontId="2" fillId="0" borderId="4" xfId="0" applyNumberFormat="1" applyFont="1" applyBorder="1"/>
    <xf numFmtId="165" fontId="2" fillId="0" borderId="4" xfId="0" applyNumberFormat="1" applyFont="1" applyBorder="1"/>
    <xf numFmtId="40" fontId="8" fillId="0" borderId="4" xfId="0" applyNumberFormat="1" applyFont="1" applyBorder="1"/>
    <xf numFmtId="40" fontId="2" fillId="0" borderId="4" xfId="0" applyNumberFormat="1" applyFont="1" applyFill="1" applyBorder="1"/>
    <xf numFmtId="40" fontId="2" fillId="0" borderId="20" xfId="0" applyNumberFormat="1" applyFont="1" applyBorder="1"/>
    <xf numFmtId="40" fontId="2" fillId="0" borderId="0" xfId="0" applyNumberFormat="1" applyFont="1" applyBorder="1"/>
    <xf numFmtId="40" fontId="8" fillId="0" borderId="4" xfId="0" applyNumberFormat="1" applyFont="1" applyFill="1" applyBorder="1"/>
    <xf numFmtId="40" fontId="2" fillId="0" borderId="5" xfId="0" applyNumberFormat="1" applyFont="1" applyBorder="1" applyAlignment="1">
      <alignment horizontal="right"/>
    </xf>
    <xf numFmtId="40" fontId="8" fillId="0" borderId="5" xfId="0" applyNumberFormat="1" applyFont="1" applyFill="1" applyBorder="1" applyAlignment="1">
      <alignment horizontal="right"/>
    </xf>
    <xf numFmtId="2" fontId="2" fillId="0" borderId="0" xfId="0" applyNumberFormat="1" applyFont="1" applyBorder="1" applyAlignment="1">
      <alignment horizontal="center"/>
    </xf>
    <xf numFmtId="39" fontId="2" fillId="0" borderId="4" xfId="0" applyNumberFormat="1" applyFont="1" applyFill="1" applyBorder="1"/>
    <xf numFmtId="0" fontId="8" fillId="0" borderId="22" xfId="0" applyFont="1" applyFill="1" applyBorder="1"/>
    <xf numFmtId="0" fontId="2" fillId="0" borderId="6" xfId="0" applyFont="1" applyFill="1" applyBorder="1"/>
    <xf numFmtId="39" fontId="2" fillId="0" borderId="6" xfId="0" applyNumberFormat="1" applyFont="1" applyFill="1" applyBorder="1"/>
    <xf numFmtId="39" fontId="2" fillId="0" borderId="23" xfId="0" applyNumberFormat="1" applyFont="1" applyFill="1" applyBorder="1"/>
    <xf numFmtId="0" fontId="4" fillId="0" borderId="4" xfId="0" applyFont="1" applyFill="1" applyBorder="1" applyAlignment="1">
      <alignment horizontal="left"/>
    </xf>
    <xf numFmtId="164" fontId="3" fillId="0" borderId="0" xfId="0" applyNumberFormat="1" applyFont="1" applyFill="1" applyBorder="1" applyAlignment="1">
      <alignment horizontal="right"/>
    </xf>
    <xf numFmtId="164" fontId="3" fillId="0" borderId="5" xfId="0" applyNumberFormat="1" applyFont="1" applyFill="1" applyBorder="1" applyAlignment="1">
      <alignment horizontal="right"/>
    </xf>
    <xf numFmtId="165" fontId="3" fillId="0" borderId="5" xfId="0" applyNumberFormat="1" applyFont="1" applyFill="1" applyBorder="1"/>
    <xf numFmtId="39" fontId="2" fillId="6" borderId="0" xfId="0" applyNumberFormat="1" applyFont="1" applyFill="1" applyBorder="1"/>
    <xf numFmtId="0" fontId="8" fillId="0" borderId="21" xfId="0" applyFont="1" applyFill="1" applyBorder="1" applyAlignment="1">
      <alignment horizontal="right"/>
    </xf>
    <xf numFmtId="39" fontId="10" fillId="0" borderId="6" xfId="0" applyNumberFormat="1" applyFont="1" applyBorder="1" applyAlignment="1">
      <alignment horizontal="center"/>
    </xf>
    <xf numFmtId="0" fontId="3" fillId="0" borderId="5" xfId="0" applyFont="1" applyFill="1" applyBorder="1" applyAlignment="1">
      <alignment vertical="center" wrapText="1"/>
    </xf>
    <xf numFmtId="0" fontId="2" fillId="0" borderId="4" xfId="0" applyFont="1" applyFill="1" applyBorder="1" applyAlignment="1"/>
    <xf numFmtId="3" fontId="19" fillId="5" borderId="38" xfId="2" applyNumberFormat="1" applyFont="1" applyFill="1" applyBorder="1" applyAlignment="1" applyProtection="1">
      <alignment horizontal="center"/>
    </xf>
    <xf numFmtId="3" fontId="17" fillId="0" borderId="44" xfId="0" applyNumberFormat="1" applyFont="1" applyBorder="1" applyAlignment="1">
      <alignment horizontal="center"/>
    </xf>
    <xf numFmtId="39" fontId="2" fillId="0" borderId="4" xfId="0" applyNumberFormat="1" applyFont="1" applyFill="1" applyBorder="1" applyAlignment="1">
      <alignment horizontal="center"/>
    </xf>
    <xf numFmtId="2" fontId="2" fillId="0" borderId="5" xfId="0" applyNumberFormat="1" applyFont="1" applyBorder="1" applyAlignment="1">
      <alignment horizontal="left"/>
    </xf>
    <xf numFmtId="170" fontId="1" fillId="0" borderId="5" xfId="0" applyNumberFormat="1" applyFont="1" applyBorder="1" applyAlignment="1">
      <alignment horizontal="left"/>
    </xf>
    <xf numFmtId="0" fontId="10" fillId="0" borderId="5" xfId="0" applyFont="1" applyBorder="1" applyAlignment="1">
      <alignment horizontal="right"/>
    </xf>
    <xf numFmtId="0" fontId="1" fillId="0" borderId="4" xfId="0" applyFont="1" applyBorder="1" applyAlignment="1">
      <alignment vertical="top"/>
    </xf>
    <xf numFmtId="0" fontId="2" fillId="0" borderId="5" xfId="0" applyFont="1" applyBorder="1" applyAlignment="1">
      <alignment horizontal="left" wrapText="1"/>
    </xf>
    <xf numFmtId="0" fontId="3" fillId="0" borderId="5" xfId="0" applyFont="1" applyBorder="1" applyAlignment="1">
      <alignment horizontal="left" vertical="top" wrapText="1" indent="1"/>
    </xf>
    <xf numFmtId="0" fontId="2" fillId="0" borderId="5" xfId="1" applyFont="1" applyFill="1" applyBorder="1" applyAlignment="1">
      <alignment wrapText="1"/>
    </xf>
    <xf numFmtId="0" fontId="2" fillId="0" borderId="23" xfId="0" applyFont="1" applyBorder="1" applyAlignment="1"/>
    <xf numFmtId="39" fontId="11" fillId="0" borderId="0" xfId="0" applyNumberFormat="1" applyFont="1" applyBorder="1" applyAlignment="1">
      <alignment horizontal="center"/>
    </xf>
    <xf numFmtId="39" fontId="10" fillId="0" borderId="5" xfId="0" applyNumberFormat="1" applyFont="1" applyFill="1" applyBorder="1" applyAlignment="1">
      <alignment horizontal="center"/>
    </xf>
    <xf numFmtId="10" fontId="2" fillId="0" borderId="6" xfId="0" applyNumberFormat="1" applyFont="1" applyFill="1" applyBorder="1"/>
    <xf numFmtId="10" fontId="2" fillId="0" borderId="6" xfId="0" applyNumberFormat="1" applyFont="1" applyFill="1" applyBorder="1" applyAlignment="1">
      <alignment horizontal="right"/>
    </xf>
    <xf numFmtId="39" fontId="1" fillId="0" borderId="5" xfId="0" applyNumberFormat="1" applyFont="1" applyFill="1" applyBorder="1" applyAlignment="1">
      <alignment horizontal="center"/>
    </xf>
    <xf numFmtId="39" fontId="1" fillId="0" borderId="5" xfId="0" applyNumberFormat="1" applyFont="1" applyBorder="1" applyAlignment="1">
      <alignment horizontal="center"/>
    </xf>
    <xf numFmtId="39" fontId="11" fillId="0" borderId="5" xfId="0" applyNumberFormat="1" applyFont="1" applyBorder="1" applyAlignment="1">
      <alignment horizontal="center"/>
    </xf>
    <xf numFmtId="39" fontId="11" fillId="0" borderId="6" xfId="0" applyNumberFormat="1" applyFont="1" applyBorder="1" applyAlignment="1">
      <alignment horizontal="center"/>
    </xf>
    <xf numFmtId="0" fontId="28" fillId="0" borderId="4" xfId="0" applyFont="1" applyFill="1" applyBorder="1" applyAlignment="1">
      <alignment horizontal="left"/>
    </xf>
    <xf numFmtId="0" fontId="33" fillId="0" borderId="5" xfId="0" applyFont="1" applyFill="1" applyBorder="1" applyAlignment="1"/>
    <xf numFmtId="39" fontId="2" fillId="0" borderId="20" xfId="0" applyNumberFormat="1" applyFont="1" applyFill="1" applyBorder="1"/>
    <xf numFmtId="39" fontId="2" fillId="0" borderId="20" xfId="0" applyNumberFormat="1" applyFont="1" applyFill="1" applyBorder="1" applyAlignment="1">
      <alignment horizontal="right"/>
    </xf>
    <xf numFmtId="2" fontId="2" fillId="0" borderId="21" xfId="0" applyNumberFormat="1" applyFont="1" applyFill="1" applyBorder="1"/>
    <xf numFmtId="2" fontId="2" fillId="0" borderId="21" xfId="0" applyNumberFormat="1" applyFont="1" applyBorder="1"/>
    <xf numFmtId="0" fontId="8" fillId="0" borderId="1" xfId="0" applyFont="1" applyBorder="1"/>
    <xf numFmtId="167" fontId="2" fillId="7" borderId="6" xfId="0" applyNumberFormat="1" applyFont="1" applyFill="1" applyBorder="1" applyAlignment="1">
      <alignment horizontal="right"/>
    </xf>
    <xf numFmtId="167" fontId="2" fillId="7" borderId="5" xfId="0" applyNumberFormat="1" applyFont="1" applyFill="1" applyBorder="1" applyAlignment="1">
      <alignment horizontal="right"/>
    </xf>
    <xf numFmtId="167" fontId="2" fillId="7" borderId="4" xfId="0" applyNumberFormat="1" applyFont="1" applyFill="1" applyBorder="1" applyAlignment="1">
      <alignment horizontal="right"/>
    </xf>
    <xf numFmtId="39" fontId="2" fillId="7" borderId="5" xfId="0" applyNumberFormat="1" applyFont="1" applyFill="1" applyBorder="1" applyAlignment="1">
      <alignment horizontal="right"/>
    </xf>
    <xf numFmtId="39" fontId="2" fillId="7" borderId="0" xfId="0" applyNumberFormat="1" applyFont="1" applyFill="1" applyBorder="1" applyAlignment="1">
      <alignment horizontal="right"/>
    </xf>
    <xf numFmtId="167" fontId="2" fillId="0" borderId="6" xfId="0" applyNumberFormat="1" applyFont="1" applyFill="1" applyBorder="1" applyAlignment="1">
      <alignment horizontal="right"/>
    </xf>
    <xf numFmtId="10" fontId="2" fillId="0" borderId="23" xfId="0" applyNumberFormat="1" applyFont="1" applyBorder="1" applyAlignment="1">
      <alignment horizontal="right"/>
    </xf>
    <xf numFmtId="10" fontId="2" fillId="0" borderId="21" xfId="0" applyNumberFormat="1" applyFont="1" applyBorder="1" applyAlignment="1">
      <alignment horizontal="right"/>
    </xf>
    <xf numFmtId="0" fontId="3" fillId="0" borderId="21" xfId="0" applyFont="1" applyBorder="1" applyAlignment="1">
      <alignment horizontal="left"/>
    </xf>
    <xf numFmtId="39" fontId="2" fillId="0" borderId="4" xfId="0" applyNumberFormat="1" applyFont="1" applyBorder="1" applyAlignment="1"/>
    <xf numFmtId="39" fontId="2" fillId="0" borderId="5" xfId="0" applyNumberFormat="1" applyFont="1" applyBorder="1" applyAlignment="1"/>
    <xf numFmtId="0" fontId="11" fillId="0" borderId="4" xfId="0" applyFont="1" applyFill="1" applyBorder="1" applyAlignment="1">
      <alignment horizontal="left"/>
    </xf>
    <xf numFmtId="177" fontId="10" fillId="0" borderId="5" xfId="0" applyNumberFormat="1" applyFont="1" applyFill="1" applyBorder="1" applyAlignment="1">
      <alignment horizontal="right"/>
    </xf>
    <xf numFmtId="177" fontId="10" fillId="0" borderId="3" xfId="0" applyNumberFormat="1" applyFont="1" applyFill="1" applyBorder="1" applyAlignment="1">
      <alignment horizontal="right"/>
    </xf>
    <xf numFmtId="166" fontId="10" fillId="0" borderId="5" xfId="0" applyNumberFormat="1" applyFont="1" applyBorder="1" applyAlignment="1">
      <alignment horizontal="right"/>
    </xf>
    <xf numFmtId="10" fontId="10" fillId="0" borderId="5" xfId="0" applyNumberFormat="1" applyFont="1" applyFill="1" applyBorder="1" applyAlignment="1">
      <alignment horizontal="right"/>
    </xf>
    <xf numFmtId="177" fontId="10" fillId="0" borderId="21" xfId="0" applyNumberFormat="1" applyFont="1" applyFill="1" applyBorder="1" applyAlignment="1">
      <alignment horizontal="right"/>
    </xf>
    <xf numFmtId="177" fontId="10" fillId="0" borderId="0" xfId="0" applyNumberFormat="1" applyFont="1" applyFill="1" applyBorder="1" applyAlignment="1">
      <alignment horizontal="right"/>
    </xf>
    <xf numFmtId="177" fontId="10" fillId="0" borderId="0" xfId="0" applyNumberFormat="1" applyFont="1" applyFill="1" applyAlignment="1">
      <alignment horizontal="right"/>
    </xf>
    <xf numFmtId="0" fontId="11" fillId="0" borderId="1" xfId="0" applyFont="1" applyFill="1" applyBorder="1" applyAlignment="1">
      <alignment horizontal="left"/>
    </xf>
    <xf numFmtId="0" fontId="1" fillId="0" borderId="5" xfId="0" applyFont="1" applyFill="1" applyBorder="1" applyAlignment="1">
      <alignment vertical="center"/>
    </xf>
    <xf numFmtId="0" fontId="1" fillId="0" borderId="5" xfId="0" applyFont="1" applyBorder="1" applyAlignment="1">
      <alignment horizontal="justify"/>
    </xf>
    <xf numFmtId="0" fontId="2" fillId="0" borderId="5" xfId="0" applyFont="1" applyBorder="1" applyAlignment="1">
      <alignment horizontal="justify"/>
    </xf>
    <xf numFmtId="0" fontId="3" fillId="0" borderId="5" xfId="0" applyFont="1" applyBorder="1" applyAlignment="1">
      <alignment horizontal="justify"/>
    </xf>
    <xf numFmtId="0" fontId="27" fillId="0" borderId="5" xfId="0" applyFont="1" applyFill="1" applyBorder="1"/>
    <xf numFmtId="0" fontId="2" fillId="0" borderId="5" xfId="0" applyFont="1" applyBorder="1"/>
    <xf numFmtId="0" fontId="3" fillId="0" borderId="5" xfId="0" applyFont="1" applyBorder="1"/>
    <xf numFmtId="0" fontId="3" fillId="0" borderId="5" xfId="0" applyFont="1" applyBorder="1" applyAlignment="1">
      <alignment horizontal="left"/>
    </xf>
    <xf numFmtId="0" fontId="3" fillId="0" borderId="21" xfId="0" applyFont="1" applyBorder="1"/>
    <xf numFmtId="0" fontId="2" fillId="0" borderId="21" xfId="0" applyFont="1" applyBorder="1"/>
    <xf numFmtId="165" fontId="2" fillId="2" borderId="3" xfId="0" applyNumberFormat="1" applyFont="1" applyFill="1" applyBorder="1" applyAlignment="1">
      <alignment horizontal="center" shrinkToFit="1"/>
    </xf>
    <xf numFmtId="2" fontId="2" fillId="2" borderId="5" xfId="0" applyNumberFormat="1" applyFont="1" applyFill="1" applyBorder="1" applyAlignment="1">
      <alignment horizontal="center"/>
    </xf>
    <xf numFmtId="0" fontId="2" fillId="0" borderId="0" xfId="0" applyFont="1" applyFill="1" applyAlignment="1">
      <alignment horizontal="center"/>
    </xf>
    <xf numFmtId="181" fontId="2" fillId="0" borderId="5" xfId="0" applyNumberFormat="1" applyFont="1" applyFill="1" applyBorder="1" applyAlignment="1">
      <alignment horizontal="right"/>
    </xf>
    <xf numFmtId="0" fontId="3" fillId="0" borderId="4" xfId="0" applyNumberFormat="1" applyFont="1" applyFill="1" applyBorder="1" applyAlignment="1">
      <alignment horizontal="justify" vertical="top" wrapText="1" readingOrder="1"/>
    </xf>
    <xf numFmtId="175" fontId="2" fillId="0" borderId="4" xfId="0" applyNumberFormat="1" applyFont="1" applyBorder="1"/>
    <xf numFmtId="0" fontId="3" fillId="0" borderId="4" xfId="0" applyFont="1" applyFill="1" applyBorder="1" applyAlignment="1"/>
    <xf numFmtId="164" fontId="2" fillId="0" borderId="23" xfId="0" applyNumberFormat="1" applyFont="1" applyFill="1" applyBorder="1" applyAlignment="1">
      <alignment horizontal="right"/>
    </xf>
    <xf numFmtId="10" fontId="2" fillId="0" borderId="20" xfId="0" applyNumberFormat="1" applyFont="1" applyFill="1" applyBorder="1" applyAlignment="1">
      <alignment horizontal="right"/>
    </xf>
    <xf numFmtId="39" fontId="2" fillId="0" borderId="4" xfId="0" applyNumberFormat="1" applyFont="1" applyFill="1" applyBorder="1" applyAlignment="1">
      <alignment horizontal="right"/>
    </xf>
    <xf numFmtId="175" fontId="2" fillId="0" borderId="4" xfId="0" applyNumberFormat="1" applyFont="1" applyFill="1" applyBorder="1"/>
    <xf numFmtId="175" fontId="2" fillId="0" borderId="20" xfId="0" applyNumberFormat="1" applyFont="1" applyBorder="1"/>
    <xf numFmtId="39" fontId="2" fillId="0" borderId="4" xfId="0" applyNumberFormat="1" applyFont="1" applyBorder="1"/>
    <xf numFmtId="39" fontId="1" fillId="0" borderId="0" xfId="0" applyNumberFormat="1" applyFont="1" applyFill="1" applyBorder="1" applyAlignment="1">
      <alignment horizontal="center"/>
    </xf>
    <xf numFmtId="4" fontId="2" fillId="0" borderId="0" xfId="0" applyNumberFormat="1" applyFont="1" applyFill="1" applyBorder="1" applyAlignment="1">
      <alignment horizontal="right"/>
    </xf>
    <xf numFmtId="0" fontId="1" fillId="6" borderId="5" xfId="0" applyFont="1" applyFill="1" applyBorder="1" applyAlignment="1"/>
    <xf numFmtId="164" fontId="3" fillId="6" borderId="0" xfId="0" applyNumberFormat="1" applyFont="1" applyFill="1" applyBorder="1" applyAlignment="1">
      <alignment horizontal="right"/>
    </xf>
    <xf numFmtId="164" fontId="3" fillId="6" borderId="5" xfId="0" applyNumberFormat="1" applyFont="1" applyFill="1" applyBorder="1" applyAlignment="1">
      <alignment horizontal="right"/>
    </xf>
    <xf numFmtId="165" fontId="3" fillId="6" borderId="5" xfId="0" applyNumberFormat="1" applyFont="1" applyFill="1" applyBorder="1"/>
    <xf numFmtId="0" fontId="3" fillId="0" borderId="5" xfId="0" applyFont="1" applyFill="1" applyBorder="1" applyAlignment="1">
      <alignment wrapText="1"/>
    </xf>
    <xf numFmtId="0" fontId="28" fillId="0" borderId="4" xfId="0" applyFont="1" applyBorder="1" applyAlignment="1">
      <alignment horizontal="center"/>
    </xf>
    <xf numFmtId="0" fontId="28" fillId="0" borderId="4" xfId="0" applyFont="1" applyFill="1" applyBorder="1" applyAlignment="1">
      <alignment horizontal="center"/>
    </xf>
    <xf numFmtId="0" fontId="11" fillId="0" borderId="20" xfId="0" applyFont="1" applyBorder="1"/>
    <xf numFmtId="0" fontId="10" fillId="0" borderId="21" xfId="0" applyFont="1" applyBorder="1"/>
    <xf numFmtId="2" fontId="10" fillId="0" borderId="21" xfId="0" applyNumberFormat="1" applyFont="1" applyFill="1" applyBorder="1"/>
    <xf numFmtId="2" fontId="10" fillId="0" borderId="21" xfId="0" applyNumberFormat="1" applyFont="1" applyBorder="1" applyAlignment="1">
      <alignment horizontal="right"/>
    </xf>
    <xf numFmtId="0" fontId="14" fillId="0" borderId="4" xfId="0" applyFont="1" applyFill="1" applyBorder="1" applyAlignment="1">
      <alignment horizontal="left"/>
    </xf>
    <xf numFmtId="181" fontId="2" fillId="0" borderId="0" xfId="0" applyNumberFormat="1" applyFont="1" applyFill="1" applyBorder="1" applyAlignment="1">
      <alignment horizontal="right"/>
    </xf>
    <xf numFmtId="181" fontId="2" fillId="0" borderId="6" xfId="0" applyNumberFormat="1" applyFont="1" applyFill="1" applyBorder="1" applyAlignment="1">
      <alignment horizontal="right"/>
    </xf>
    <xf numFmtId="43" fontId="2" fillId="0" borderId="1" xfId="2" applyFont="1" applyBorder="1"/>
    <xf numFmtId="43" fontId="2" fillId="0" borderId="4" xfId="2" applyFont="1" applyBorder="1" applyAlignment="1">
      <alignment horizontal="right"/>
    </xf>
    <xf numFmtId="43" fontId="2" fillId="0" borderId="5" xfId="2" applyFont="1" applyFill="1" applyBorder="1" applyAlignment="1">
      <alignment horizontal="right"/>
    </xf>
    <xf numFmtId="43" fontId="2" fillId="0" borderId="0" xfId="2" applyFont="1"/>
    <xf numFmtId="0" fontId="1" fillId="0" borderId="0" xfId="0" applyFont="1" applyFill="1" applyAlignment="1">
      <alignment horizontal="center" vertical="top"/>
    </xf>
    <xf numFmtId="9" fontId="2" fillId="0" borderId="0" xfId="3" applyFont="1" applyFill="1" applyBorder="1" applyAlignment="1">
      <alignment horizontal="right"/>
    </xf>
    <xf numFmtId="169" fontId="2" fillId="0" borderId="0" xfId="0" applyNumberFormat="1" applyFont="1" applyFill="1"/>
    <xf numFmtId="169" fontId="2" fillId="0" borderId="0" xfId="0" applyNumberFormat="1" applyFont="1" applyFill="1" applyAlignment="1">
      <alignment horizontal="center"/>
    </xf>
    <xf numFmtId="180" fontId="2" fillId="0" borderId="5" xfId="0" applyNumberFormat="1" applyFont="1" applyFill="1" applyBorder="1" applyAlignment="1">
      <alignment horizontal="right"/>
    </xf>
    <xf numFmtId="0" fontId="33" fillId="0" borderId="5" xfId="0" applyFont="1" applyFill="1" applyBorder="1" applyAlignment="1">
      <alignment wrapText="1"/>
    </xf>
    <xf numFmtId="0" fontId="3" fillId="0" borderId="4" xfId="0" applyFont="1" applyFill="1" applyBorder="1" applyAlignment="1">
      <alignment horizontal="justify" vertical="top" wrapText="1"/>
    </xf>
    <xf numFmtId="0" fontId="6" fillId="0" borderId="5" xfId="0" applyFont="1" applyFill="1" applyBorder="1"/>
    <xf numFmtId="0" fontId="6" fillId="0" borderId="21" xfId="0" applyFont="1" applyFill="1" applyBorder="1"/>
    <xf numFmtId="169" fontId="2" fillId="0" borderId="19" xfId="0" applyNumberFormat="1" applyFont="1" applyFill="1" applyBorder="1" applyAlignment="1">
      <alignment horizontal="right"/>
    </xf>
    <xf numFmtId="165" fontId="2" fillId="0" borderId="21" xfId="0" applyNumberFormat="1" applyFont="1" applyFill="1" applyBorder="1" applyAlignment="1">
      <alignment horizontal="right"/>
    </xf>
    <xf numFmtId="43" fontId="2" fillId="0" borderId="21" xfId="2" applyFont="1" applyFill="1" applyBorder="1" applyAlignment="1">
      <alignment horizontal="right"/>
    </xf>
    <xf numFmtId="0" fontId="1" fillId="0" borderId="4" xfId="0" applyFont="1" applyFill="1" applyBorder="1" applyAlignment="1">
      <alignment horizontal="left" vertical="top"/>
    </xf>
    <xf numFmtId="0" fontId="3" fillId="0" borderId="5" xfId="0" applyFont="1" applyFill="1" applyBorder="1" applyAlignment="1">
      <alignment vertical="justify" wrapText="1"/>
    </xf>
    <xf numFmtId="0" fontId="1" fillId="0" borderId="5" xfId="0" applyFont="1" applyFill="1" applyBorder="1" applyAlignment="1">
      <alignment vertical="justify" wrapText="1"/>
    </xf>
    <xf numFmtId="0" fontId="4" fillId="0" borderId="4" xfId="0" applyFont="1" applyFill="1" applyBorder="1" applyAlignment="1">
      <alignment horizontal="left" vertical="top"/>
    </xf>
    <xf numFmtId="0" fontId="3" fillId="0" borderId="5" xfId="0" applyFont="1" applyFill="1" applyBorder="1" applyAlignment="1">
      <alignment horizontal="left" vertical="top" wrapText="1"/>
    </xf>
    <xf numFmtId="168" fontId="2" fillId="0" borderId="0" xfId="0" applyNumberFormat="1" applyFont="1" applyFill="1" applyBorder="1" applyAlignment="1">
      <alignment horizontal="right"/>
    </xf>
    <xf numFmtId="0" fontId="3" fillId="0" borderId="5" xfId="0" applyFont="1" applyFill="1" applyBorder="1" applyAlignment="1">
      <alignment horizontal="justify" vertical="top" wrapText="1"/>
    </xf>
    <xf numFmtId="0" fontId="3" fillId="0" borderId="5" xfId="0" applyFont="1" applyFill="1" applyBorder="1" applyAlignment="1">
      <alignment horizontal="justify" wrapText="1"/>
    </xf>
    <xf numFmtId="0" fontId="4" fillId="0" borderId="4" xfId="0" applyFont="1" applyFill="1" applyBorder="1" applyAlignment="1">
      <alignment horizontal="left" vertical="justify"/>
    </xf>
    <xf numFmtId="0" fontId="3" fillId="0" borderId="5" xfId="0" applyNumberFormat="1" applyFont="1" applyFill="1" applyBorder="1" applyAlignment="1">
      <alignment vertical="justify" wrapText="1"/>
    </xf>
    <xf numFmtId="0" fontId="2" fillId="0" borderId="5" xfId="0" applyFont="1" applyFill="1" applyBorder="1" applyAlignment="1">
      <alignment horizontal="justify" vertical="top" wrapText="1"/>
    </xf>
    <xf numFmtId="166" fontId="2" fillId="0" borderId="0" xfId="0" quotePrefix="1" applyNumberFormat="1" applyFont="1" applyFill="1" applyBorder="1" applyAlignment="1">
      <alignment horizontal="right"/>
    </xf>
    <xf numFmtId="166" fontId="2" fillId="0" borderId="5" xfId="0" quotePrefix="1" applyNumberFormat="1" applyFont="1" applyFill="1" applyBorder="1" applyAlignment="1">
      <alignment horizontal="right"/>
    </xf>
    <xf numFmtId="0" fontId="2" fillId="0" borderId="5" xfId="0" applyNumberFormat="1" applyFont="1" applyFill="1" applyBorder="1" applyAlignment="1">
      <alignment horizontal="justify" vertical="top" wrapText="1"/>
    </xf>
    <xf numFmtId="166" fontId="2" fillId="0" borderId="0" xfId="0" applyNumberFormat="1" applyFont="1" applyFill="1" applyBorder="1" applyAlignment="1">
      <alignment horizontal="right"/>
    </xf>
    <xf numFmtId="9" fontId="2" fillId="0" borderId="5" xfId="0" applyNumberFormat="1" applyFont="1" applyFill="1" applyBorder="1" applyAlignment="1">
      <alignment horizontal="right"/>
    </xf>
    <xf numFmtId="0" fontId="1" fillId="0" borderId="20" xfId="0" applyFont="1" applyFill="1" applyBorder="1" applyAlignment="1">
      <alignment horizontal="left" vertical="justify"/>
    </xf>
    <xf numFmtId="0" fontId="1" fillId="0" borderId="4" xfId="0" applyFont="1" applyFill="1" applyBorder="1" applyAlignment="1">
      <alignment horizontal="justify"/>
    </xf>
    <xf numFmtId="43" fontId="2" fillId="0" borderId="0" xfId="2" applyFont="1" applyFill="1" applyBorder="1" applyAlignment="1">
      <alignment horizontal="right"/>
    </xf>
    <xf numFmtId="9" fontId="2" fillId="0" borderId="0" xfId="0" applyNumberFormat="1" applyFont="1" applyFill="1" applyBorder="1" applyAlignment="1">
      <alignment horizontal="right"/>
    </xf>
    <xf numFmtId="0" fontId="1" fillId="0" borderId="4" xfId="0" applyFont="1" applyFill="1" applyBorder="1"/>
    <xf numFmtId="165" fontId="2" fillId="0" borderId="3" xfId="0" applyNumberFormat="1" applyFont="1" applyFill="1" applyBorder="1" applyAlignment="1">
      <alignment horizontal="right"/>
    </xf>
    <xf numFmtId="0" fontId="1" fillId="0" borderId="5" xfId="0" applyFont="1" applyFill="1" applyBorder="1" applyAlignment="1">
      <alignment horizontal="justify" vertical="top" wrapText="1"/>
    </xf>
    <xf numFmtId="0" fontId="1" fillId="0" borderId="4" xfId="0" applyFont="1" applyFill="1" applyBorder="1" applyAlignment="1">
      <alignment horizontal="left" vertical="top" wrapText="1"/>
    </xf>
    <xf numFmtId="4" fontId="2" fillId="0" borderId="0" xfId="0" applyNumberFormat="1" applyFont="1" applyFill="1" applyBorder="1" applyAlignment="1">
      <alignment horizontal="right" wrapText="1"/>
    </xf>
    <xf numFmtId="4" fontId="2" fillId="0" borderId="5" xfId="0" applyNumberFormat="1" applyFont="1" applyFill="1" applyBorder="1" applyAlignment="1">
      <alignment horizontal="right" wrapText="1"/>
    </xf>
    <xf numFmtId="0" fontId="2" fillId="0" borderId="5" xfId="0" applyFont="1" applyFill="1" applyBorder="1" applyAlignment="1">
      <alignment horizontal="left" vertical="justify"/>
    </xf>
    <xf numFmtId="0" fontId="1" fillId="0" borderId="4" xfId="0" applyFont="1" applyFill="1" applyBorder="1" applyAlignment="1">
      <alignment horizontal="left" wrapText="1"/>
    </xf>
    <xf numFmtId="0" fontId="3" fillId="0" borderId="5" xfId="0" applyFont="1" applyFill="1" applyBorder="1" applyAlignment="1">
      <alignment horizontal="left" vertical="justify"/>
    </xf>
    <xf numFmtId="0" fontId="1" fillId="0" borderId="5" xfId="0" applyFont="1" applyFill="1" applyBorder="1" applyAlignment="1">
      <alignment wrapText="1"/>
    </xf>
    <xf numFmtId="0" fontId="3" fillId="0" borderId="5" xfId="0" applyFont="1" applyFill="1" applyBorder="1" applyAlignment="1">
      <alignment vertical="top" wrapText="1"/>
    </xf>
    <xf numFmtId="0" fontId="6" fillId="0" borderId="5" xfId="0" applyFont="1" applyFill="1" applyBorder="1" applyAlignment="1">
      <alignment wrapText="1"/>
    </xf>
    <xf numFmtId="0" fontId="6" fillId="0" borderId="5" xfId="0" applyFont="1" applyFill="1" applyBorder="1" applyAlignment="1">
      <alignment vertical="justify"/>
    </xf>
    <xf numFmtId="0" fontId="3" fillId="0" borderId="5" xfId="0" applyFont="1" applyFill="1" applyBorder="1" applyAlignment="1">
      <alignment vertical="justify"/>
    </xf>
    <xf numFmtId="0" fontId="2" fillId="0" borderId="5" xfId="0" applyFont="1" applyFill="1" applyBorder="1" applyAlignment="1">
      <alignment vertical="justify"/>
    </xf>
    <xf numFmtId="170" fontId="1" fillId="0" borderId="4" xfId="0" applyNumberFormat="1" applyFont="1" applyFill="1" applyBorder="1" applyAlignment="1">
      <alignment horizontal="left" vertical="justify"/>
    </xf>
    <xf numFmtId="0" fontId="2" fillId="0" borderId="5" xfId="0" applyFont="1" applyFill="1" applyBorder="1" applyAlignment="1">
      <alignment vertical="justify" wrapText="1"/>
    </xf>
    <xf numFmtId="0" fontId="2" fillId="0" borderId="5" xfId="0" applyFont="1" applyFill="1" applyBorder="1" applyAlignment="1">
      <alignment horizontal="left" vertical="justify" wrapText="1"/>
    </xf>
    <xf numFmtId="0" fontId="2" fillId="0" borderId="5" xfId="0" applyFont="1" applyFill="1" applyBorder="1" applyAlignment="1">
      <alignment vertical="top"/>
    </xf>
    <xf numFmtId="0" fontId="2" fillId="0" borderId="21" xfId="0" applyFont="1" applyFill="1" applyBorder="1" applyAlignment="1">
      <alignment wrapText="1"/>
    </xf>
    <xf numFmtId="164" fontId="2" fillId="0" borderId="19" xfId="0" applyNumberFormat="1" applyFont="1" applyFill="1" applyBorder="1"/>
    <xf numFmtId="0" fontId="17" fillId="0" borderId="2" xfId="2" applyNumberFormat="1" applyFont="1" applyBorder="1" applyAlignment="1">
      <alignment horizontal="center"/>
    </xf>
    <xf numFmtId="169" fontId="17" fillId="0" borderId="0" xfId="2" applyNumberFormat="1" applyFont="1" applyBorder="1" applyAlignment="1">
      <alignment horizontal="center"/>
    </xf>
    <xf numFmtId="0" fontId="20" fillId="0" borderId="0" xfId="2" applyNumberFormat="1" applyFont="1" applyBorder="1" applyAlignment="1">
      <alignment horizontal="left"/>
    </xf>
    <xf numFmtId="0" fontId="17" fillId="0" borderId="0" xfId="2" applyNumberFormat="1" applyFont="1" applyBorder="1" applyAlignment="1">
      <alignment horizontal="center"/>
    </xf>
    <xf numFmtId="0" fontId="17" fillId="0" borderId="19" xfId="2" applyNumberFormat="1" applyFont="1" applyBorder="1" applyAlignment="1">
      <alignment horizontal="center"/>
    </xf>
    <xf numFmtId="0" fontId="20" fillId="0" borderId="2" xfId="2" applyNumberFormat="1" applyFont="1" applyBorder="1" applyAlignment="1">
      <alignment horizontal="left"/>
    </xf>
    <xf numFmtId="0" fontId="20" fillId="0" borderId="0" xfId="2" applyNumberFormat="1" applyFont="1" applyBorder="1" applyAlignment="1">
      <alignment horizontal="center"/>
    </xf>
    <xf numFmtId="0" fontId="17" fillId="0" borderId="0" xfId="2" applyNumberFormat="1" applyFont="1" applyFill="1" applyBorder="1" applyAlignment="1">
      <alignment horizontal="center"/>
    </xf>
    <xf numFmtId="0" fontId="17" fillId="0" borderId="19" xfId="2" applyNumberFormat="1" applyFont="1" applyBorder="1" applyAlignment="1">
      <alignment horizontal="left"/>
    </xf>
    <xf numFmtId="0" fontId="20" fillId="0" borderId="2" xfId="2" applyNumberFormat="1" applyFont="1" applyBorder="1" applyAlignment="1"/>
    <xf numFmtId="0" fontId="17" fillId="0" borderId="27" xfId="2" applyNumberFormat="1" applyFont="1" applyBorder="1" applyAlignment="1">
      <alignment horizontal="center"/>
    </xf>
    <xf numFmtId="1" fontId="17" fillId="0" borderId="51" xfId="2" applyNumberFormat="1" applyFont="1" applyBorder="1" applyAlignment="1">
      <alignment horizontal="center"/>
    </xf>
    <xf numFmtId="3" fontId="17" fillId="0" borderId="51" xfId="0" applyNumberFormat="1" applyFont="1" applyBorder="1" applyAlignment="1">
      <alignment horizontal="center"/>
    </xf>
    <xf numFmtId="4" fontId="17" fillId="0" borderId="27" xfId="0" applyNumberFormat="1" applyFont="1" applyBorder="1"/>
    <xf numFmtId="169" fontId="39" fillId="0" borderId="0" xfId="0" applyNumberFormat="1" applyFont="1" applyBorder="1"/>
    <xf numFmtId="169" fontId="39" fillId="0" borderId="0" xfId="0" applyNumberFormat="1" applyFont="1"/>
    <xf numFmtId="181" fontId="2" fillId="0" borderId="5" xfId="0" applyNumberFormat="1" applyFont="1" applyBorder="1"/>
    <xf numFmtId="43" fontId="2" fillId="0" borderId="5" xfId="2" applyFont="1" applyBorder="1"/>
    <xf numFmtId="2" fontId="39" fillId="2" borderId="5" xfId="0" applyNumberFormat="1" applyFont="1" applyFill="1" applyBorder="1" applyAlignment="1">
      <alignment horizontal="center"/>
    </xf>
    <xf numFmtId="2" fontId="39" fillId="2" borderId="21" xfId="0" applyNumberFormat="1" applyFont="1" applyFill="1" applyBorder="1" applyAlignment="1">
      <alignment horizontal="center"/>
    </xf>
    <xf numFmtId="182" fontId="2" fillId="0" borderId="5" xfId="2" applyNumberFormat="1" applyFont="1" applyFill="1" applyBorder="1" applyAlignment="1">
      <alignment horizontal="right"/>
    </xf>
    <xf numFmtId="164" fontId="2" fillId="8" borderId="0" xfId="0" applyNumberFormat="1" applyFont="1" applyFill="1" applyBorder="1" applyAlignment="1">
      <alignment horizontal="right"/>
    </xf>
    <xf numFmtId="0" fontId="25" fillId="9" borderId="5" xfId="0" applyFont="1" applyFill="1" applyBorder="1"/>
    <xf numFmtId="43" fontId="2" fillId="8" borderId="0" xfId="0" applyNumberFormat="1" applyFont="1" applyFill="1" applyBorder="1" applyAlignment="1">
      <alignment horizontal="right"/>
    </xf>
    <xf numFmtId="0" fontId="25" fillId="8" borderId="5" xfId="0" applyFont="1" applyFill="1" applyBorder="1"/>
    <xf numFmtId="0" fontId="25" fillId="10" borderId="5" xfId="0" applyFont="1" applyFill="1" applyBorder="1"/>
    <xf numFmtId="43" fontId="2" fillId="0" borderId="5" xfId="0" applyNumberFormat="1" applyFont="1" applyFill="1" applyBorder="1" applyAlignment="1">
      <alignment horizontal="right"/>
    </xf>
    <xf numFmtId="43" fontId="2" fillId="0" borderId="0" xfId="0" applyNumberFormat="1" applyFont="1" applyFill="1" applyBorder="1" applyAlignment="1">
      <alignment horizontal="right"/>
    </xf>
    <xf numFmtId="164" fontId="2" fillId="0" borderId="21" xfId="0" applyNumberFormat="1" applyFont="1" applyBorder="1" applyAlignment="1">
      <alignment horizontal="right"/>
    </xf>
    <xf numFmtId="9" fontId="2" fillId="8" borderId="6" xfId="0" applyNumberFormat="1" applyFont="1" applyFill="1" applyBorder="1" applyAlignment="1">
      <alignment horizontal="right"/>
    </xf>
    <xf numFmtId="164" fontId="2" fillId="0" borderId="19" xfId="0" applyNumberFormat="1" applyFont="1" applyBorder="1"/>
    <xf numFmtId="164" fontId="2" fillId="0" borderId="21" xfId="0" applyNumberFormat="1" applyFont="1" applyBorder="1"/>
    <xf numFmtId="0" fontId="5" fillId="0" borderId="5" xfId="0" applyFont="1" applyFill="1" applyBorder="1" applyAlignment="1">
      <alignment wrapText="1"/>
    </xf>
    <xf numFmtId="0" fontId="31" fillId="0" borderId="5" xfId="0" applyFont="1" applyFill="1" applyBorder="1" applyAlignment="1">
      <alignment vertical="top"/>
    </xf>
    <xf numFmtId="0" fontId="0" fillId="0" borderId="5" xfId="0" applyBorder="1" applyAlignment="1"/>
    <xf numFmtId="0" fontId="0" fillId="0" borderId="21" xfId="0" applyBorder="1" applyAlignment="1"/>
    <xf numFmtId="0" fontId="2" fillId="0" borderId="19" xfId="0" applyFont="1" applyFill="1" applyBorder="1"/>
    <xf numFmtId="0" fontId="2" fillId="0" borderId="21" xfId="0" applyFont="1" applyFill="1" applyBorder="1"/>
    <xf numFmtId="0" fontId="32" fillId="0" borderId="6" xfId="0" applyFont="1" applyFill="1" applyBorder="1" applyAlignment="1">
      <alignment vertical="top" wrapText="1"/>
    </xf>
    <xf numFmtId="0" fontId="2" fillId="0" borderId="1" xfId="0" applyFont="1" applyFill="1" applyBorder="1" applyAlignment="1">
      <alignment horizontal="justify" vertical="top" wrapText="1"/>
    </xf>
    <xf numFmtId="166" fontId="2" fillId="0" borderId="2" xfId="0" quotePrefix="1" applyNumberFormat="1" applyFont="1" applyFill="1" applyBorder="1" applyAlignment="1">
      <alignment horizontal="right"/>
    </xf>
    <xf numFmtId="165" fontId="2" fillId="0" borderId="2" xfId="0" applyNumberFormat="1" applyFont="1" applyFill="1" applyBorder="1" applyAlignment="1">
      <alignment horizontal="right"/>
    </xf>
    <xf numFmtId="43" fontId="2" fillId="0" borderId="2" xfId="2" applyFont="1" applyFill="1" applyBorder="1" applyAlignment="1">
      <alignment horizontal="right"/>
    </xf>
    <xf numFmtId="9" fontId="2" fillId="0" borderId="2" xfId="0" applyNumberFormat="1" applyFont="1" applyFill="1" applyBorder="1" applyAlignment="1">
      <alignment horizontal="right"/>
    </xf>
    <xf numFmtId="0" fontId="1" fillId="0" borderId="3" xfId="0" applyFont="1" applyFill="1" applyBorder="1" applyAlignment="1">
      <alignment horizontal="justify" vertical="top" wrapText="1"/>
    </xf>
    <xf numFmtId="164" fontId="2" fillId="0" borderId="2" xfId="0" applyNumberFormat="1" applyFont="1" applyFill="1" applyBorder="1" applyAlignment="1">
      <alignment horizontal="right"/>
    </xf>
    <xf numFmtId="164" fontId="2" fillId="0" borderId="3" xfId="0" applyNumberFormat="1" applyFont="1" applyFill="1" applyBorder="1" applyAlignment="1">
      <alignment horizontal="right"/>
    </xf>
    <xf numFmtId="43" fontId="2" fillId="0" borderId="3" xfId="2" applyFont="1" applyFill="1" applyBorder="1" applyAlignment="1">
      <alignment horizontal="right"/>
    </xf>
    <xf numFmtId="0" fontId="3" fillId="0" borderId="0" xfId="0" applyFont="1" applyFill="1" applyBorder="1" applyAlignment="1">
      <alignment vertical="top" wrapText="1"/>
    </xf>
    <xf numFmtId="179" fontId="2" fillId="0" borderId="0" xfId="0" applyNumberFormat="1" applyFont="1" applyFill="1" applyBorder="1" applyAlignment="1">
      <alignment horizontal="right"/>
    </xf>
    <xf numFmtId="0" fontId="1" fillId="0" borderId="5" xfId="0" applyFont="1" applyFill="1" applyBorder="1" applyAlignment="1">
      <alignment horizontal="left" vertical="top"/>
    </xf>
    <xf numFmtId="180" fontId="2" fillId="0" borderId="4" xfId="0" applyNumberFormat="1" applyFont="1" applyFill="1" applyBorder="1" applyAlignment="1">
      <alignment horizontal="right"/>
    </xf>
    <xf numFmtId="0" fontId="3" fillId="0" borderId="6" xfId="0" applyFont="1" applyFill="1" applyBorder="1"/>
    <xf numFmtId="39" fontId="2" fillId="0" borderId="6" xfId="0" applyNumberFormat="1" applyFont="1" applyBorder="1" applyAlignment="1">
      <alignment horizontal="right"/>
    </xf>
    <xf numFmtId="39" fontId="2" fillId="0" borderId="6" xfId="0" applyNumberFormat="1" applyFont="1" applyBorder="1" applyAlignment="1">
      <alignment horizontal="center"/>
    </xf>
    <xf numFmtId="0" fontId="1" fillId="0" borderId="0" xfId="0" applyFont="1" applyFill="1" applyAlignment="1">
      <alignment horizontal="center" vertical="top"/>
    </xf>
    <xf numFmtId="165" fontId="2" fillId="6" borderId="5" xfId="0" applyNumberFormat="1" applyFont="1" applyFill="1" applyBorder="1"/>
    <xf numFmtId="164" fontId="2" fillId="6" borderId="0" xfId="0" applyNumberFormat="1" applyFont="1" applyFill="1" applyBorder="1" applyAlignment="1">
      <alignment horizontal="right"/>
    </xf>
    <xf numFmtId="164" fontId="2" fillId="6" borderId="5" xfId="0" applyNumberFormat="1" applyFont="1" applyFill="1" applyBorder="1" applyAlignment="1">
      <alignment horizontal="right"/>
    </xf>
    <xf numFmtId="10" fontId="2" fillId="6" borderId="5" xfId="0" applyNumberFormat="1" applyFont="1" applyFill="1" applyBorder="1"/>
    <xf numFmtId="37" fontId="11" fillId="0" borderId="5" xfId="0" applyNumberFormat="1" applyFont="1" applyFill="1" applyBorder="1" applyAlignment="1">
      <alignment horizontal="center"/>
    </xf>
    <xf numFmtId="0" fontId="0" fillId="0" borderId="39" xfId="0" applyBorder="1"/>
    <xf numFmtId="0" fontId="0" fillId="0" borderId="0" xfId="0" applyBorder="1"/>
    <xf numFmtId="0" fontId="0" fillId="0" borderId="54" xfId="0" applyBorder="1"/>
    <xf numFmtId="0" fontId="0" fillId="0" borderId="39" xfId="0" applyBorder="1" applyAlignment="1">
      <alignment horizontal="center"/>
    </xf>
    <xf numFmtId="0" fontId="0" fillId="0" borderId="0" xfId="0" applyBorder="1" applyAlignment="1">
      <alignment horizontal="center"/>
    </xf>
    <xf numFmtId="16" fontId="0" fillId="0" borderId="0" xfId="0" applyNumberFormat="1" applyBorder="1" applyAlignment="1">
      <alignment horizontal="center"/>
    </xf>
    <xf numFmtId="0" fontId="0" fillId="0" borderId="54" xfId="0" applyBorder="1" applyAlignment="1">
      <alignment horizontal="center"/>
    </xf>
    <xf numFmtId="3" fontId="0" fillId="0" borderId="58" xfId="0" applyNumberFormat="1" applyBorder="1"/>
    <xf numFmtId="4" fontId="0" fillId="0" borderId="0" xfId="0" applyNumberFormat="1" applyBorder="1"/>
    <xf numFmtId="10" fontId="0" fillId="0" borderId="54" xfId="0" applyNumberFormat="1" applyBorder="1"/>
    <xf numFmtId="0" fontId="0" fillId="0" borderId="39" xfId="0" applyFill="1" applyBorder="1"/>
    <xf numFmtId="0" fontId="0" fillId="0" borderId="0" xfId="0" applyFill="1" applyBorder="1"/>
    <xf numFmtId="4" fontId="0" fillId="0" borderId="0" xfId="0" applyNumberFormat="1" applyFill="1" applyBorder="1"/>
    <xf numFmtId="10" fontId="0" fillId="0" borderId="54" xfId="0" applyNumberFormat="1" applyFill="1" applyBorder="1"/>
    <xf numFmtId="0" fontId="0" fillId="0" borderId="0" xfId="0" applyFill="1"/>
    <xf numFmtId="4" fontId="43" fillId="0" borderId="59" xfId="0" applyNumberFormat="1" applyFont="1" applyBorder="1"/>
    <xf numFmtId="0" fontId="0" fillId="6" borderId="0" xfId="0" applyFill="1" applyBorder="1"/>
    <xf numFmtId="4" fontId="0" fillId="6" borderId="0" xfId="0" applyNumberFormat="1" applyFill="1" applyBorder="1"/>
    <xf numFmtId="0" fontId="0" fillId="0" borderId="60" xfId="0" applyBorder="1"/>
    <xf numFmtId="0" fontId="0" fillId="0" borderId="61" xfId="0" applyBorder="1"/>
    <xf numFmtId="0" fontId="0" fillId="0" borderId="62" xfId="0" applyBorder="1"/>
    <xf numFmtId="2" fontId="0" fillId="6" borderId="0" xfId="0" applyNumberFormat="1" applyFill="1" applyBorder="1"/>
    <xf numFmtId="9" fontId="10" fillId="0" borderId="0" xfId="0" applyNumberFormat="1" applyFont="1" applyFill="1" applyBorder="1"/>
    <xf numFmtId="10" fontId="3" fillId="0" borderId="5" xfId="0" applyNumberFormat="1" applyFont="1" applyFill="1" applyBorder="1"/>
    <xf numFmtId="9" fontId="10" fillId="0" borderId="5" xfId="0" applyNumberFormat="1" applyFont="1" applyFill="1" applyBorder="1"/>
    <xf numFmtId="166" fontId="10" fillId="0" borderId="5" xfId="0" applyNumberFormat="1" applyFont="1" applyFill="1" applyBorder="1" applyAlignment="1">
      <alignment horizontal="right"/>
    </xf>
    <xf numFmtId="2" fontId="1" fillId="0" borderId="5" xfId="0" applyNumberFormat="1" applyFont="1" applyBorder="1" applyAlignment="1">
      <alignment horizontal="center"/>
    </xf>
    <xf numFmtId="164" fontId="2" fillId="0" borderId="1" xfId="0" applyNumberFormat="1" applyFont="1" applyBorder="1"/>
    <xf numFmtId="181" fontId="2" fillId="8" borderId="6" xfId="0" applyNumberFormat="1" applyFont="1" applyFill="1" applyBorder="1" applyAlignment="1">
      <alignment horizontal="right"/>
    </xf>
    <xf numFmtId="181" fontId="2" fillId="0" borderId="4" xfId="0" applyNumberFormat="1" applyFont="1" applyFill="1" applyBorder="1" applyAlignment="1">
      <alignment horizontal="right"/>
    </xf>
    <xf numFmtId="0" fontId="2" fillId="0" borderId="4" xfId="0" applyFont="1" applyBorder="1"/>
    <xf numFmtId="2" fontId="2" fillId="0" borderId="4" xfId="0" applyNumberFormat="1" applyFont="1" applyFill="1" applyBorder="1" applyAlignment="1">
      <alignment horizontal="center"/>
    </xf>
    <xf numFmtId="43" fontId="2" fillId="0" borderId="4" xfId="0" applyNumberFormat="1" applyFont="1" applyFill="1" applyBorder="1" applyAlignment="1">
      <alignment horizontal="right"/>
    </xf>
    <xf numFmtId="164" fontId="2" fillId="0" borderId="20" xfId="0" applyNumberFormat="1" applyFont="1" applyFill="1" applyBorder="1" applyAlignment="1">
      <alignment horizontal="right"/>
    </xf>
    <xf numFmtId="9" fontId="2" fillId="0" borderId="4" xfId="0" applyNumberFormat="1" applyFont="1" applyFill="1" applyBorder="1" applyAlignment="1">
      <alignment horizontal="right"/>
    </xf>
    <xf numFmtId="0" fontId="40" fillId="0" borderId="5" xfId="0" applyFont="1" applyFill="1" applyBorder="1" applyAlignment="1">
      <alignment horizontal="left" vertical="top" wrapText="1"/>
    </xf>
    <xf numFmtId="164" fontId="2" fillId="0" borderId="1" xfId="0" applyNumberFormat="1" applyFont="1" applyFill="1" applyBorder="1" applyAlignment="1">
      <alignment horizontal="right"/>
    </xf>
    <xf numFmtId="4" fontId="2" fillId="0" borderId="4" xfId="0" applyNumberFormat="1" applyFont="1" applyFill="1" applyBorder="1" applyAlignment="1">
      <alignment horizontal="right"/>
    </xf>
    <xf numFmtId="4" fontId="2" fillId="0" borderId="6" xfId="0" applyNumberFormat="1" applyFont="1" applyFill="1" applyBorder="1" applyAlignment="1">
      <alignment horizontal="right"/>
    </xf>
    <xf numFmtId="2" fontId="1" fillId="0" borderId="21" xfId="0" applyNumberFormat="1" applyFont="1" applyBorder="1" applyAlignment="1">
      <alignment horizontal="center"/>
    </xf>
    <xf numFmtId="164" fontId="1" fillId="0" borderId="5" xfId="0" applyNumberFormat="1" applyFont="1" applyFill="1" applyBorder="1" applyAlignment="1">
      <alignment horizontal="center"/>
    </xf>
    <xf numFmtId="0" fontId="5" fillId="0" borderId="21" xfId="0" applyFont="1" applyFill="1" applyBorder="1" applyAlignment="1">
      <alignment vertical="top" wrapText="1"/>
    </xf>
    <xf numFmtId="0" fontId="2" fillId="0" borderId="20" xfId="0" applyFont="1" applyFill="1" applyBorder="1" applyAlignment="1"/>
    <xf numFmtId="39" fontId="2" fillId="0" borderId="20" xfId="0" applyNumberFormat="1" applyFont="1" applyBorder="1" applyAlignment="1">
      <alignment horizontal="right"/>
    </xf>
    <xf numFmtId="39" fontId="10" fillId="0" borderId="20" xfId="0" applyNumberFormat="1" applyFont="1" applyBorder="1"/>
    <xf numFmtId="183" fontId="2" fillId="0" borderId="4" xfId="0" applyNumberFormat="1" applyFont="1" applyFill="1" applyBorder="1" applyAlignment="1">
      <alignment horizontal="right"/>
    </xf>
    <xf numFmtId="39" fontId="1" fillId="0" borderId="4" xfId="0" applyNumberFormat="1" applyFont="1" applyFill="1" applyBorder="1" applyAlignment="1">
      <alignment horizontal="center"/>
    </xf>
    <xf numFmtId="39" fontId="1" fillId="0" borderId="20" xfId="0" applyNumberFormat="1" applyFont="1" applyFill="1" applyBorder="1" applyAlignment="1">
      <alignment horizontal="center"/>
    </xf>
    <xf numFmtId="0" fontId="11" fillId="0" borderId="5" xfId="0" applyFont="1" applyBorder="1"/>
    <xf numFmtId="0" fontId="3" fillId="0" borderId="21" xfId="0" applyFont="1" applyFill="1" applyBorder="1" applyAlignment="1">
      <alignment horizontal="justify"/>
    </xf>
    <xf numFmtId="0" fontId="4" fillId="0" borderId="20" xfId="0" applyFont="1" applyFill="1" applyBorder="1" applyAlignment="1">
      <alignment horizontal="left" vertical="justify"/>
    </xf>
    <xf numFmtId="0" fontId="3" fillId="0" borderId="21" xfId="0" applyFont="1" applyFill="1" applyBorder="1" applyAlignment="1">
      <alignment vertical="justify"/>
    </xf>
    <xf numFmtId="179" fontId="2" fillId="0" borderId="23" xfId="0" applyNumberFormat="1" applyFont="1" applyFill="1" applyBorder="1" applyAlignment="1">
      <alignment horizontal="right"/>
    </xf>
    <xf numFmtId="39" fontId="2" fillId="0" borderId="4" xfId="0" applyNumberFormat="1" applyFont="1" applyBorder="1" applyAlignment="1">
      <alignment horizontal="right"/>
    </xf>
    <xf numFmtId="0" fontId="14" fillId="0" borderId="21" xfId="0" applyFont="1" applyFill="1" applyBorder="1" applyAlignment="1">
      <alignment horizontal="left"/>
    </xf>
    <xf numFmtId="0" fontId="21" fillId="0" borderId="4" xfId="0" applyFont="1" applyBorder="1" applyAlignment="1">
      <alignment horizontal="center" vertical="top"/>
    </xf>
    <xf numFmtId="0" fontId="21" fillId="0" borderId="0" xfId="0" applyFont="1" applyBorder="1" applyAlignment="1">
      <alignment horizontal="center" vertical="top"/>
    </xf>
    <xf numFmtId="0" fontId="21" fillId="0" borderId="6" xfId="0" applyFont="1" applyBorder="1" applyAlignment="1">
      <alignment horizontal="center" vertical="top"/>
    </xf>
    <xf numFmtId="0" fontId="1" fillId="0" borderId="0" xfId="0" applyFont="1" applyBorder="1" applyAlignment="1">
      <alignment horizontal="center"/>
    </xf>
    <xf numFmtId="0" fontId="1" fillId="0" borderId="0" xfId="0" applyFont="1" applyAlignment="1">
      <alignment horizontal="center" vertical="top"/>
    </xf>
    <xf numFmtId="0" fontId="1" fillId="0" borderId="19" xfId="0" applyFont="1" applyBorder="1" applyAlignment="1">
      <alignment horizontal="center" vertical="top"/>
    </xf>
    <xf numFmtId="0" fontId="40" fillId="0" borderId="4" xfId="0" applyFont="1" applyFill="1" applyBorder="1" applyAlignment="1">
      <alignment horizontal="left" vertical="top" wrapText="1"/>
    </xf>
    <xf numFmtId="0" fontId="40" fillId="0" borderId="0" xfId="0" applyFont="1" applyFill="1" applyBorder="1" applyAlignment="1">
      <alignment horizontal="left" vertical="top" wrapText="1"/>
    </xf>
    <xf numFmtId="0" fontId="1" fillId="0" borderId="19" xfId="0" applyFont="1" applyFill="1" applyBorder="1" applyAlignment="1">
      <alignment horizontal="center" vertical="top"/>
    </xf>
    <xf numFmtId="0" fontId="33" fillId="0" borderId="0" xfId="0" applyFont="1" applyBorder="1" applyAlignment="1">
      <alignment horizontal="left" wrapText="1"/>
    </xf>
    <xf numFmtId="0" fontId="33" fillId="0" borderId="6" xfId="0" applyFont="1" applyBorder="1" applyAlignment="1">
      <alignment horizontal="left" wrapText="1"/>
    </xf>
    <xf numFmtId="0" fontId="34" fillId="0" borderId="0" xfId="0" applyFont="1" applyBorder="1" applyAlignment="1">
      <alignment horizontal="left" vertical="center" wrapText="1"/>
    </xf>
    <xf numFmtId="0" fontId="34" fillId="0" borderId="6" xfId="0" applyFont="1" applyBorder="1" applyAlignment="1">
      <alignment horizontal="left" vertical="center" wrapText="1"/>
    </xf>
    <xf numFmtId="0" fontId="34" fillId="0" borderId="19" xfId="0" applyFont="1" applyBorder="1" applyAlignment="1">
      <alignment horizontal="left" vertical="center" wrapText="1"/>
    </xf>
    <xf numFmtId="0" fontId="34" fillId="0" borderId="23" xfId="0" applyFont="1" applyBorder="1" applyAlignment="1">
      <alignment horizontal="left" vertical="center" wrapText="1"/>
    </xf>
    <xf numFmtId="39" fontId="2" fillId="0" borderId="4" xfId="0" applyNumberFormat="1" applyFont="1" applyFill="1" applyBorder="1" applyAlignment="1">
      <alignment horizontal="center"/>
    </xf>
    <xf numFmtId="39" fontId="2" fillId="0" borderId="0" xfId="0" applyNumberFormat="1" applyFont="1" applyFill="1" applyBorder="1" applyAlignment="1">
      <alignment horizontal="center"/>
    </xf>
    <xf numFmtId="2" fontId="19" fillId="5" borderId="24" xfId="2" applyNumberFormat="1" applyFont="1" applyFill="1" applyBorder="1" applyAlignment="1" applyProtection="1">
      <alignment horizontal="center"/>
    </xf>
    <xf numFmtId="2" fontId="19" fillId="5" borderId="25" xfId="2" applyNumberFormat="1" applyFont="1" applyFill="1" applyBorder="1" applyAlignment="1" applyProtection="1">
      <alignment horizontal="center"/>
    </xf>
    <xf numFmtId="2" fontId="19" fillId="5" borderId="26" xfId="2" applyNumberFormat="1" applyFont="1" applyFill="1" applyBorder="1" applyAlignment="1" applyProtection="1">
      <alignment horizontal="center"/>
    </xf>
    <xf numFmtId="2" fontId="19" fillId="5" borderId="27" xfId="2" applyNumberFormat="1" applyFont="1" applyFill="1" applyBorder="1" applyAlignment="1" applyProtection="1">
      <alignment horizontal="center"/>
    </xf>
    <xf numFmtId="2" fontId="19" fillId="5" borderId="28" xfId="2" applyNumberFormat="1" applyFont="1" applyFill="1" applyBorder="1" applyAlignment="1" applyProtection="1">
      <alignment horizontal="center"/>
    </xf>
    <xf numFmtId="2" fontId="19" fillId="5" borderId="29" xfId="2" applyNumberFormat="1" applyFont="1" applyFill="1" applyBorder="1" applyAlignment="1" applyProtection="1">
      <alignment horizontal="center"/>
    </xf>
    <xf numFmtId="2" fontId="19" fillId="5" borderId="33" xfId="2" applyNumberFormat="1" applyFont="1" applyFill="1" applyBorder="1" applyAlignment="1" applyProtection="1">
      <alignment horizontal="center"/>
    </xf>
    <xf numFmtId="2" fontId="19" fillId="5" borderId="34" xfId="2" applyNumberFormat="1" applyFont="1" applyFill="1" applyBorder="1" applyAlignment="1" applyProtection="1">
      <alignment horizontal="center"/>
    </xf>
    <xf numFmtId="2" fontId="19" fillId="5" borderId="32" xfId="2" applyNumberFormat="1" applyFont="1" applyFill="1" applyBorder="1" applyAlignment="1" applyProtection="1">
      <alignment horizontal="center"/>
    </xf>
    <xf numFmtId="2" fontId="19" fillId="5" borderId="35" xfId="2" applyNumberFormat="1" applyFont="1" applyFill="1" applyBorder="1" applyAlignment="1" applyProtection="1">
      <alignment horizontal="center"/>
    </xf>
    <xf numFmtId="2" fontId="19" fillId="5" borderId="36" xfId="2" applyNumberFormat="1" applyFont="1" applyFill="1" applyBorder="1" applyAlignment="1" applyProtection="1">
      <alignment horizontal="center"/>
    </xf>
    <xf numFmtId="2" fontId="19" fillId="5" borderId="37" xfId="2" applyNumberFormat="1" applyFont="1" applyFill="1" applyBorder="1" applyAlignment="1" applyProtection="1">
      <alignment horizontal="center"/>
    </xf>
    <xf numFmtId="0" fontId="43" fillId="4" borderId="52" xfId="0" applyFont="1" applyFill="1" applyBorder="1" applyAlignment="1">
      <alignment horizontal="center"/>
    </xf>
    <xf numFmtId="0" fontId="43" fillId="4" borderId="33" xfId="0" applyFont="1" applyFill="1" applyBorder="1" applyAlignment="1">
      <alignment horizontal="center"/>
    </xf>
    <xf numFmtId="0" fontId="43" fillId="4" borderId="53" xfId="0" applyFont="1" applyFill="1" applyBorder="1" applyAlignment="1">
      <alignment horizontal="center"/>
    </xf>
    <xf numFmtId="0" fontId="43" fillId="4" borderId="55" xfId="0" applyFont="1" applyFill="1" applyBorder="1" applyAlignment="1">
      <alignment horizontal="center"/>
    </xf>
    <xf numFmtId="0" fontId="43" fillId="4" borderId="56" xfId="0" applyFont="1" applyFill="1" applyBorder="1" applyAlignment="1">
      <alignment horizontal="center"/>
    </xf>
    <xf numFmtId="0" fontId="43" fillId="4" borderId="57" xfId="0" applyFont="1" applyFill="1" applyBorder="1" applyAlignment="1">
      <alignment horizontal="center"/>
    </xf>
    <xf numFmtId="0" fontId="7" fillId="4" borderId="10" xfId="0" applyFont="1" applyFill="1" applyBorder="1" applyAlignment="1">
      <alignment horizontal="center"/>
    </xf>
    <xf numFmtId="0" fontId="7" fillId="4" borderId="0" xfId="0" applyFont="1" applyFill="1" applyBorder="1" applyAlignment="1">
      <alignment horizontal="center"/>
    </xf>
    <xf numFmtId="0" fontId="7" fillId="4" borderId="11" xfId="0" applyFont="1" applyFill="1" applyBorder="1" applyAlignment="1">
      <alignment horizontal="center"/>
    </xf>
  </cellXfs>
  <cellStyles count="4">
    <cellStyle name="Comma" xfId="2" builtinId="3"/>
    <cellStyle name="Normal" xfId="0" builtinId="0"/>
    <cellStyle name="Normal_Gemeenskap" xfId="1"/>
    <cellStyle name="Percent" xfId="3" builtinId="5"/>
  </cellStyles>
  <dxfs count="0"/>
  <tableStyles count="0" defaultTableStyle="TableStyleMedium9" defaultPivotStyle="PivotStyleLight16"/>
  <colors>
    <mruColors>
      <color rgb="FFFFFF99"/>
      <color rgb="FFFFFF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16</xdr:col>
      <xdr:colOff>190500</xdr:colOff>
      <xdr:row>126</xdr:row>
      <xdr:rowOff>9525</xdr:rowOff>
    </xdr:from>
    <xdr:to>
      <xdr:col>21</xdr:col>
      <xdr:colOff>390525</xdr:colOff>
      <xdr:row>139</xdr:row>
      <xdr:rowOff>47625</xdr:rowOff>
    </xdr:to>
    <xdr:pic>
      <xdr:nvPicPr>
        <xdr:cNvPr id="2"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10106025" y="20231100"/>
          <a:ext cx="3343275" cy="3600450"/>
        </a:xfrm>
        <a:prstGeom prst="rect">
          <a:avLst/>
        </a:prstGeom>
        <a:noFill/>
        <a:ln w="9525">
          <a:noFill/>
          <a:miter lim="800000"/>
          <a:headEnd/>
          <a:tailEnd/>
        </a:ln>
      </xdr:spPr>
    </xdr:pic>
    <xdr:clientData/>
  </xdr:twoCellAnchor>
  <xdr:twoCellAnchor editAs="oneCell">
    <xdr:from>
      <xdr:col>1</xdr:col>
      <xdr:colOff>95250</xdr:colOff>
      <xdr:row>125</xdr:row>
      <xdr:rowOff>57150</xdr:rowOff>
    </xdr:from>
    <xdr:to>
      <xdr:col>1</xdr:col>
      <xdr:colOff>3990488</xdr:colOff>
      <xdr:row>125</xdr:row>
      <xdr:rowOff>3028950</xdr:rowOff>
    </xdr:to>
    <xdr:pic>
      <xdr:nvPicPr>
        <xdr:cNvPr id="3" name="Picture 2"/>
        <xdr:cNvPicPr>
          <a:picLocks noChangeAspect="1"/>
        </xdr:cNvPicPr>
      </xdr:nvPicPr>
      <xdr:blipFill>
        <a:blip xmlns:r="http://schemas.openxmlformats.org/officeDocument/2006/relationships" r:embed="rId2" cstate="print"/>
        <a:stretch>
          <a:fillRect/>
        </a:stretch>
      </xdr:blipFill>
      <xdr:spPr>
        <a:xfrm>
          <a:off x="742950" y="23031450"/>
          <a:ext cx="3895238" cy="27809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ntong\Documents\1.Holiday11.12\4%20Tariff%202012%202013\GHaa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0.%20Tariff.workbook\3.%20Tariff.2011.2012\A1%20Schedule%20-%20Ver%202%203%20%20%20-%2002%20December%20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ontong.BVMUN\Documents\1.%20January%202013\5%20Tariff%202013%202014\Budget.tables\Revenue.BVM%20A1%20Schedule%20Ver%202%205%20-%20Draft%20Budget%202013-20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rontong.BVMUN\AppData\Local\Microsoft\Windows\Temporary%20Internet%20Files\Content.Outlook\E1VJJ6ZL\Draft.Tariffs.2014%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rontong.BVMUN\AppData\Roaming\Microsoft\Excel\Draft.Tariffs.2013%202014.Ap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 val="A1 Schedule - Ver 2 4 - Decembe"/>
    </sheetNames>
    <sheetDataSet>
      <sheetData sheetId="0" refreshError="1"/>
      <sheetData sheetId="1" refreshError="1"/>
      <sheetData sheetId="2">
        <row r="2">
          <cell r="B2" t="str">
            <v>2010/11</v>
          </cell>
        </row>
        <row r="3">
          <cell r="B3" t="str">
            <v>2009/10</v>
          </cell>
        </row>
        <row r="4">
          <cell r="B4" t="str">
            <v>2008/9</v>
          </cell>
        </row>
        <row r="5">
          <cell r="B5" t="str">
            <v>Current Year 2011/12</v>
          </cell>
        </row>
        <row r="7">
          <cell r="B7" t="str">
            <v>2012/13 Medium Term Revenue &amp; Expenditure Framework</v>
          </cell>
        </row>
        <row r="9">
          <cell r="B9" t="str">
            <v>Audited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30">
          <cell r="B30" t="str">
            <v>Description</v>
          </cell>
        </row>
        <row r="33">
          <cell r="B33" t="str">
            <v>Ref</v>
          </cell>
        </row>
        <row r="34">
          <cell r="B34" t="str">
            <v>References</v>
          </cell>
        </row>
        <row r="93">
          <cell r="B93" t="str">
            <v>Choose name from list</v>
          </cell>
        </row>
        <row r="125">
          <cell r="B125" t="str">
            <v>Supporting Table SA14 Household bills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 val="A1 Schedule - Ver 2 3   - 02 De"/>
    </sheetNames>
    <sheetDataSet>
      <sheetData sheetId="0" refreshError="1"/>
      <sheetData sheetId="1" refreshError="1"/>
      <sheetData sheetId="2" refreshError="1">
        <row r="2">
          <cell r="B2" t="str">
            <v>2009/10</v>
          </cell>
        </row>
        <row r="3">
          <cell r="B3" t="str">
            <v>2008/9</v>
          </cell>
        </row>
        <row r="4">
          <cell r="B4" t="str">
            <v>2007/8</v>
          </cell>
        </row>
        <row r="5">
          <cell r="B5" t="str">
            <v>Current Year 2010/11</v>
          </cell>
        </row>
        <row r="7">
          <cell r="B7" t="str">
            <v>2011/12 Medium Term Revenue &amp; Expenditure Framework</v>
          </cell>
        </row>
        <row r="9">
          <cell r="B9" t="str">
            <v>Audited Outcome</v>
          </cell>
        </row>
        <row r="12">
          <cell r="B12" t="str">
            <v>Original Budget</v>
          </cell>
        </row>
        <row r="13">
          <cell r="B13" t="str">
            <v>Adjusted Budget</v>
          </cell>
        </row>
        <row r="14">
          <cell r="B14" t="str">
            <v>Full Year Forecast</v>
          </cell>
        </row>
        <row r="15">
          <cell r="B15" t="str">
            <v>Budget Year 2011/12</v>
          </cell>
        </row>
        <row r="16">
          <cell r="B16" t="str">
            <v>Budget Year +1 2012/13</v>
          </cell>
        </row>
        <row r="17">
          <cell r="B17" t="str">
            <v>Budget Year +2 2013/14</v>
          </cell>
        </row>
        <row r="30">
          <cell r="B30" t="str">
            <v>Description</v>
          </cell>
        </row>
        <row r="33">
          <cell r="B33" t="str">
            <v>Ref</v>
          </cell>
        </row>
        <row r="34">
          <cell r="B34" t="str">
            <v>References</v>
          </cell>
        </row>
        <row r="93">
          <cell r="B93" t="str">
            <v>Choose name from list</v>
          </cell>
        </row>
        <row r="124">
          <cell r="B124" t="str">
            <v>Supporting Table SA14 Household bills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 val="Revenue"/>
    </sheetNames>
    <sheetDataSet>
      <sheetData sheetId="0"/>
      <sheetData sheetId="1"/>
      <sheetData sheetId="2">
        <row r="2">
          <cell r="B2" t="str">
            <v>2011/12</v>
          </cell>
        </row>
        <row r="9">
          <cell r="B9" t="str">
            <v>Audited Outcome</v>
          </cell>
        </row>
        <row r="13">
          <cell r="B13" t="str">
            <v>Adjusted Budget</v>
          </cell>
        </row>
        <row r="15">
          <cell r="B15" t="str">
            <v>Budget Year 2013/14</v>
          </cell>
        </row>
        <row r="16">
          <cell r="B16" t="str">
            <v>Budget Year +1 2014/15</v>
          </cell>
        </row>
        <row r="17">
          <cell r="B17" t="str">
            <v>Budget Year +2 2015/16</v>
          </cell>
        </row>
        <row r="33">
          <cell r="B33" t="str">
            <v>Ref</v>
          </cell>
        </row>
        <row r="34">
          <cell r="B34" t="str">
            <v>References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lectricity"/>
      <sheetName val="Water"/>
      <sheetName val="Table of % increases"/>
      <sheetName val="Refuse"/>
      <sheetName val="Sewerage"/>
      <sheetName val="Rates"/>
      <sheetName val="Finance"/>
      <sheetName val="Fire"/>
      <sheetName val="Bib"/>
      <sheetName val="Traffic"/>
      <sheetName val="T.Halls"/>
      <sheetName val="Housing"/>
      <sheetName val="Parks&amp;Sport"/>
      <sheetName val="S.Pools"/>
      <sheetName val="Nekkies"/>
      <sheetName val="Miscell"/>
      <sheetName val="TPlan"/>
      <sheetName val="G.yards"/>
      <sheetName val="%.Impact"/>
      <sheetName val="H.Holds"/>
    </sheetNames>
    <sheetDataSet>
      <sheetData sheetId="0" refreshError="1"/>
      <sheetData sheetId="1" refreshError="1"/>
      <sheetData sheetId="2" refreshError="1"/>
      <sheetData sheetId="3" refreshError="1">
        <row r="9">
          <cell r="C9">
            <v>7.3999999999999996E-2</v>
          </cell>
        </row>
        <row r="19">
          <cell r="C19">
            <v>0.14000000000000001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lectricity"/>
      <sheetName val="Water"/>
      <sheetName val="Refuse"/>
      <sheetName val="Sewerage"/>
      <sheetName val="Rates"/>
      <sheetName val="Finance"/>
      <sheetName val="Fire"/>
      <sheetName val="Bib"/>
      <sheetName val="Traffic"/>
      <sheetName val="T.Halls"/>
      <sheetName val="Housing"/>
      <sheetName val="Parks&amp;Sport"/>
      <sheetName val="S.Pools"/>
      <sheetName val="Nekkies"/>
      <sheetName val="Miscell"/>
      <sheetName val="TPlan"/>
      <sheetName val="G.yards"/>
      <sheetName val="H.Holds"/>
      <sheetName val="%.Impact"/>
      <sheetName val="SA14"/>
      <sheetName val="SA14 2012.13"/>
      <sheetName val="Elec.calc"/>
      <sheetName val="Elec.incr"/>
      <sheetName val="Water.calc"/>
      <sheetName val="SA 2013.14"/>
      <sheetName val="Sheet1"/>
      <sheetName val="Table of % increas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2">
          <cell r="E12">
            <v>96000</v>
          </cell>
        </row>
        <row r="19">
          <cell r="E19">
            <v>695000</v>
          </cell>
        </row>
        <row r="105">
          <cell r="E105">
            <v>2151000</v>
          </cell>
        </row>
      </sheetData>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tabSelected="1" topLeftCell="A64" zoomScaleNormal="100" workbookViewId="0">
      <selection activeCell="A4" sqref="A4"/>
    </sheetView>
  </sheetViews>
  <sheetFormatPr defaultRowHeight="15" x14ac:dyDescent="0.25"/>
  <cols>
    <col min="1" max="1" width="6.7109375" style="503" customWidth="1"/>
    <col min="2" max="2" width="86.140625" customWidth="1"/>
    <col min="3" max="3" width="15.28515625" style="386" customWidth="1"/>
  </cols>
  <sheetData>
    <row r="1" spans="1:12" ht="18" x14ac:dyDescent="0.25">
      <c r="A1" s="537" t="s">
        <v>12</v>
      </c>
      <c r="B1" s="523" t="s">
        <v>12</v>
      </c>
      <c r="C1" s="524"/>
    </row>
    <row r="2" spans="1:12" ht="16.5" x14ac:dyDescent="0.25">
      <c r="A2" s="960" t="s">
        <v>5</v>
      </c>
      <c r="B2" s="961"/>
      <c r="C2" s="962"/>
      <c r="D2" s="383"/>
    </row>
    <row r="3" spans="1:12" ht="16.5" x14ac:dyDescent="0.25">
      <c r="A3" s="960" t="s">
        <v>1884</v>
      </c>
      <c r="B3" s="961"/>
      <c r="C3" s="962"/>
      <c r="D3" s="383"/>
    </row>
    <row r="4" spans="1:12" ht="16.5" x14ac:dyDescent="0.25">
      <c r="A4" s="541" t="s">
        <v>12</v>
      </c>
      <c r="B4" s="538" t="s">
        <v>1178</v>
      </c>
      <c r="C4" s="531" t="s">
        <v>1179</v>
      </c>
      <c r="D4" s="384"/>
      <c r="E4" s="385"/>
      <c r="F4" s="385"/>
      <c r="G4" s="385"/>
      <c r="H4" s="385"/>
      <c r="I4" s="385"/>
      <c r="J4" s="385"/>
      <c r="K4" s="385"/>
      <c r="L4" s="385"/>
    </row>
    <row r="5" spans="1:12" ht="16.5" x14ac:dyDescent="0.25">
      <c r="A5" s="539"/>
      <c r="B5" s="525"/>
      <c r="C5" s="540"/>
      <c r="D5" s="384"/>
      <c r="E5" s="385"/>
      <c r="F5" s="385"/>
      <c r="G5" s="385"/>
      <c r="H5" s="385"/>
      <c r="I5" s="385"/>
      <c r="J5" s="385"/>
      <c r="K5" s="385"/>
      <c r="L5" s="385"/>
    </row>
    <row r="6" spans="1:12" ht="15.75" x14ac:dyDescent="0.25">
      <c r="A6" s="534">
        <v>1</v>
      </c>
      <c r="B6" s="526" t="s">
        <v>1367</v>
      </c>
      <c r="C6" s="532" t="s">
        <v>1425</v>
      </c>
    </row>
    <row r="7" spans="1:12" ht="15.75" x14ac:dyDescent="0.25">
      <c r="A7" s="534"/>
      <c r="B7" s="527"/>
      <c r="C7" s="532"/>
    </row>
    <row r="8" spans="1:12" ht="15.75" x14ac:dyDescent="0.25">
      <c r="A8" s="535">
        <v>2</v>
      </c>
      <c r="B8" s="528" t="s">
        <v>1368</v>
      </c>
      <c r="C8" s="532" t="s">
        <v>1867</v>
      </c>
    </row>
    <row r="9" spans="1:12" ht="15.75" x14ac:dyDescent="0.25">
      <c r="A9" s="535"/>
      <c r="B9" s="528"/>
      <c r="C9" s="532"/>
    </row>
    <row r="10" spans="1:12" ht="15.75" x14ac:dyDescent="0.25">
      <c r="A10" s="534">
        <v>3</v>
      </c>
      <c r="B10" s="526" t="s">
        <v>1235</v>
      </c>
      <c r="C10" s="532" t="s">
        <v>1868</v>
      </c>
    </row>
    <row r="11" spans="1:12" ht="15.75" x14ac:dyDescent="0.25">
      <c r="A11" s="534"/>
      <c r="B11" s="526"/>
      <c r="C11" s="532"/>
    </row>
    <row r="12" spans="1:12" ht="15.75" x14ac:dyDescent="0.25">
      <c r="A12" s="534">
        <v>4</v>
      </c>
      <c r="B12" s="526" t="s">
        <v>1234</v>
      </c>
      <c r="C12" s="532" t="s">
        <v>1869</v>
      </c>
    </row>
    <row r="13" spans="1:12" ht="15.75" x14ac:dyDescent="0.25">
      <c r="A13" s="534"/>
      <c r="B13" s="526"/>
      <c r="C13" s="532"/>
    </row>
    <row r="14" spans="1:12" ht="15.75" x14ac:dyDescent="0.25">
      <c r="A14" s="534">
        <v>5</v>
      </c>
      <c r="B14" s="526" t="s">
        <v>1236</v>
      </c>
      <c r="C14" s="532" t="s">
        <v>1870</v>
      </c>
    </row>
    <row r="15" spans="1:12" ht="15.75" x14ac:dyDescent="0.25">
      <c r="A15" s="534"/>
      <c r="B15" s="526"/>
      <c r="C15" s="532"/>
    </row>
    <row r="16" spans="1:12" ht="15.75" x14ac:dyDescent="0.25">
      <c r="A16" s="534">
        <v>6</v>
      </c>
      <c r="B16" s="526" t="s">
        <v>1369</v>
      </c>
      <c r="C16" s="532" t="s">
        <v>1871</v>
      </c>
    </row>
    <row r="17" spans="1:3" ht="15.75" x14ac:dyDescent="0.25">
      <c r="A17" s="534"/>
      <c r="B17" s="527" t="s">
        <v>1180</v>
      </c>
      <c r="C17" s="532"/>
    </row>
    <row r="18" spans="1:3" ht="15.75" x14ac:dyDescent="0.25">
      <c r="A18" s="534"/>
      <c r="B18" s="527" t="s">
        <v>1181</v>
      </c>
      <c r="C18" s="532"/>
    </row>
    <row r="19" spans="1:3" ht="15.75" x14ac:dyDescent="0.25">
      <c r="A19" s="534"/>
      <c r="B19" s="527" t="s">
        <v>1182</v>
      </c>
      <c r="C19" s="532"/>
    </row>
    <row r="20" spans="1:3" ht="15.75" x14ac:dyDescent="0.25">
      <c r="A20" s="534"/>
      <c r="B20" s="527" t="s">
        <v>1183</v>
      </c>
      <c r="C20" s="532"/>
    </row>
    <row r="21" spans="1:3" ht="15.75" x14ac:dyDescent="0.25">
      <c r="A21" s="534"/>
      <c r="B21" s="527" t="s">
        <v>1184</v>
      </c>
      <c r="C21" s="532"/>
    </row>
    <row r="22" spans="1:3" ht="15.75" x14ac:dyDescent="0.25">
      <c r="A22" s="534"/>
      <c r="B22" s="527" t="s">
        <v>1185</v>
      </c>
      <c r="C22" s="532"/>
    </row>
    <row r="23" spans="1:3" ht="15.75" x14ac:dyDescent="0.25">
      <c r="A23" s="534"/>
      <c r="B23" s="527" t="s">
        <v>1370</v>
      </c>
      <c r="C23" s="532"/>
    </row>
    <row r="24" spans="1:3" ht="15.75" x14ac:dyDescent="0.25">
      <c r="A24" s="534"/>
      <c r="B24" s="527" t="s">
        <v>1371</v>
      </c>
      <c r="C24" s="532"/>
    </row>
    <row r="25" spans="1:3" ht="15.75" x14ac:dyDescent="0.25">
      <c r="A25" s="534"/>
      <c r="B25" s="527"/>
      <c r="C25" s="532"/>
    </row>
    <row r="26" spans="1:3" ht="15.75" x14ac:dyDescent="0.25">
      <c r="A26" s="534">
        <v>7</v>
      </c>
      <c r="B26" s="526" t="s">
        <v>1186</v>
      </c>
      <c r="C26" s="532" t="s">
        <v>1872</v>
      </c>
    </row>
    <row r="27" spans="1:3" ht="15.75" x14ac:dyDescent="0.25">
      <c r="A27" s="534" t="s">
        <v>12</v>
      </c>
      <c r="B27" s="527" t="s">
        <v>1187</v>
      </c>
      <c r="C27" s="532"/>
    </row>
    <row r="28" spans="1:3" ht="15.75" x14ac:dyDescent="0.25">
      <c r="A28" s="534"/>
      <c r="B28" s="527" t="s">
        <v>1188</v>
      </c>
      <c r="C28" s="532"/>
    </row>
    <row r="29" spans="1:3" ht="15.75" x14ac:dyDescent="0.25">
      <c r="A29" s="534"/>
      <c r="B29" s="527" t="s">
        <v>1189</v>
      </c>
      <c r="C29" s="532"/>
    </row>
    <row r="30" spans="1:3" ht="15.75" x14ac:dyDescent="0.25">
      <c r="A30" s="534"/>
      <c r="B30" s="527" t="s">
        <v>1190</v>
      </c>
      <c r="C30" s="532"/>
    </row>
    <row r="31" spans="1:3" ht="15.75" x14ac:dyDescent="0.25">
      <c r="A31" s="534"/>
      <c r="B31" s="527" t="s">
        <v>1191</v>
      </c>
      <c r="C31" s="532"/>
    </row>
    <row r="32" spans="1:3" ht="15.75" x14ac:dyDescent="0.25">
      <c r="A32" s="534"/>
      <c r="B32" s="527" t="s">
        <v>1192</v>
      </c>
      <c r="C32" s="532"/>
    </row>
    <row r="33" spans="1:3" ht="15.75" x14ac:dyDescent="0.25">
      <c r="A33" s="534"/>
      <c r="B33" s="527"/>
      <c r="C33" s="532"/>
    </row>
    <row r="34" spans="1:3" ht="15.75" x14ac:dyDescent="0.25">
      <c r="A34" s="534">
        <v>8</v>
      </c>
      <c r="B34" s="526" t="s">
        <v>1193</v>
      </c>
      <c r="C34" s="532" t="s">
        <v>1714</v>
      </c>
    </row>
    <row r="35" spans="1:3" ht="15.75" x14ac:dyDescent="0.25">
      <c r="A35" s="534"/>
      <c r="B35" s="527" t="s">
        <v>1194</v>
      </c>
      <c r="C35" s="532"/>
    </row>
    <row r="36" spans="1:3" ht="15.75" x14ac:dyDescent="0.25">
      <c r="A36" s="534"/>
      <c r="B36" s="527" t="s">
        <v>1195</v>
      </c>
      <c r="C36" s="532"/>
    </row>
    <row r="37" spans="1:3" ht="15.75" x14ac:dyDescent="0.25">
      <c r="A37" s="534"/>
      <c r="B37" s="527" t="s">
        <v>1196</v>
      </c>
      <c r="C37" s="532"/>
    </row>
    <row r="38" spans="1:3" ht="15.75" x14ac:dyDescent="0.25">
      <c r="A38" s="534"/>
      <c r="B38" s="527" t="s">
        <v>1197</v>
      </c>
      <c r="C38" s="532"/>
    </row>
    <row r="39" spans="1:3" ht="15.75" x14ac:dyDescent="0.25">
      <c r="A39" s="534"/>
      <c r="B39" s="527" t="s">
        <v>1198</v>
      </c>
      <c r="C39" s="532"/>
    </row>
    <row r="40" spans="1:3" ht="15.75" x14ac:dyDescent="0.25">
      <c r="A40" s="534"/>
      <c r="B40" s="527"/>
      <c r="C40" s="532"/>
    </row>
    <row r="41" spans="1:3" ht="15.75" x14ac:dyDescent="0.25">
      <c r="A41" s="534">
        <v>9</v>
      </c>
      <c r="B41" s="526" t="s">
        <v>1199</v>
      </c>
      <c r="C41" s="532" t="s">
        <v>1873</v>
      </c>
    </row>
    <row r="42" spans="1:3" ht="15.75" x14ac:dyDescent="0.25">
      <c r="A42" s="534"/>
      <c r="B42" s="527" t="s">
        <v>1200</v>
      </c>
      <c r="C42" s="532" t="s">
        <v>12</v>
      </c>
    </row>
    <row r="43" spans="1:3" ht="15.75" x14ac:dyDescent="0.25">
      <c r="A43" s="534"/>
      <c r="B43" s="527" t="s">
        <v>1201</v>
      </c>
      <c r="C43" s="532" t="s">
        <v>12</v>
      </c>
    </row>
    <row r="44" spans="1:3" ht="15.75" x14ac:dyDescent="0.25">
      <c r="A44" s="534"/>
      <c r="B44" s="527" t="s">
        <v>1202</v>
      </c>
      <c r="C44" s="532" t="s">
        <v>12</v>
      </c>
    </row>
    <row r="45" spans="1:3" ht="15.75" x14ac:dyDescent="0.25">
      <c r="A45" s="534"/>
      <c r="B45" s="527" t="s">
        <v>1203</v>
      </c>
      <c r="C45" s="532" t="s">
        <v>12</v>
      </c>
    </row>
    <row r="46" spans="1:3" ht="15.75" x14ac:dyDescent="0.25">
      <c r="A46" s="534"/>
      <c r="B46" s="527" t="s">
        <v>1204</v>
      </c>
      <c r="C46" s="532" t="s">
        <v>12</v>
      </c>
    </row>
    <row r="47" spans="1:3" ht="15.75" x14ac:dyDescent="0.25">
      <c r="A47" s="534"/>
      <c r="B47" s="527" t="s">
        <v>1205</v>
      </c>
      <c r="C47" s="532" t="s">
        <v>12</v>
      </c>
    </row>
    <row r="48" spans="1:3" ht="15.75" x14ac:dyDescent="0.25">
      <c r="A48" s="534"/>
      <c r="B48" s="527"/>
      <c r="C48" s="532"/>
    </row>
    <row r="49" spans="1:3" ht="15.75" x14ac:dyDescent="0.25">
      <c r="A49" s="534">
        <v>10</v>
      </c>
      <c r="B49" s="526" t="s">
        <v>1372</v>
      </c>
      <c r="C49" s="532" t="s">
        <v>1874</v>
      </c>
    </row>
    <row r="50" spans="1:3" ht="15.75" x14ac:dyDescent="0.25">
      <c r="A50" s="534"/>
      <c r="B50" s="527" t="s">
        <v>1207</v>
      </c>
      <c r="C50" s="532"/>
    </row>
    <row r="51" spans="1:3" ht="15.75" x14ac:dyDescent="0.25">
      <c r="A51" s="534"/>
      <c r="B51" s="527" t="s">
        <v>1208</v>
      </c>
      <c r="C51" s="532"/>
    </row>
    <row r="52" spans="1:3" ht="15.75" x14ac:dyDescent="0.25">
      <c r="A52" s="534"/>
      <c r="B52" s="527" t="s">
        <v>1209</v>
      </c>
      <c r="C52" s="532"/>
    </row>
    <row r="53" spans="1:3" ht="15.75" x14ac:dyDescent="0.25">
      <c r="A53" s="534"/>
      <c r="B53" s="526"/>
      <c r="C53" s="532"/>
    </row>
    <row r="54" spans="1:3" ht="15.75" x14ac:dyDescent="0.25">
      <c r="A54" s="534">
        <v>11</v>
      </c>
      <c r="B54" s="526" t="s">
        <v>1373</v>
      </c>
      <c r="C54" s="532" t="s">
        <v>1835</v>
      </c>
    </row>
    <row r="55" spans="1:3" ht="15.75" x14ac:dyDescent="0.25">
      <c r="A55" s="534"/>
      <c r="B55" s="527" t="s">
        <v>1376</v>
      </c>
      <c r="C55" s="532"/>
    </row>
    <row r="56" spans="1:3" ht="15.75" x14ac:dyDescent="0.25">
      <c r="A56" s="534"/>
      <c r="B56" s="527" t="s">
        <v>1375</v>
      </c>
      <c r="C56" s="532"/>
    </row>
    <row r="57" spans="1:3" ht="15.75" x14ac:dyDescent="0.25">
      <c r="A57" s="534"/>
      <c r="B57" s="527" t="s">
        <v>1374</v>
      </c>
      <c r="C57" s="532"/>
    </row>
    <row r="58" spans="1:3" ht="15.75" x14ac:dyDescent="0.25">
      <c r="A58" s="542"/>
      <c r="B58" s="543"/>
      <c r="C58" s="544"/>
    </row>
    <row r="59" spans="1:3" ht="15.75" x14ac:dyDescent="0.25">
      <c r="A59" s="534">
        <v>12</v>
      </c>
      <c r="B59" s="526" t="s">
        <v>1213</v>
      </c>
      <c r="C59" s="532" t="s">
        <v>1875</v>
      </c>
    </row>
    <row r="60" spans="1:3" ht="15.75" x14ac:dyDescent="0.25">
      <c r="A60" s="534"/>
      <c r="B60" s="527" t="s">
        <v>1214</v>
      </c>
      <c r="C60" s="532"/>
    </row>
    <row r="61" spans="1:3" ht="15.75" x14ac:dyDescent="0.25">
      <c r="A61" s="534"/>
      <c r="B61" s="527" t="s">
        <v>1215</v>
      </c>
      <c r="C61" s="532"/>
    </row>
    <row r="62" spans="1:3" ht="15.75" x14ac:dyDescent="0.25">
      <c r="A62" s="534"/>
      <c r="B62" s="527" t="s">
        <v>1216</v>
      </c>
      <c r="C62" s="532"/>
    </row>
    <row r="63" spans="1:3" ht="15.75" x14ac:dyDescent="0.25">
      <c r="A63" s="534"/>
      <c r="B63" s="527" t="s">
        <v>1218</v>
      </c>
      <c r="C63" s="532"/>
    </row>
    <row r="64" spans="1:3" ht="15.75" x14ac:dyDescent="0.25">
      <c r="A64" s="534"/>
      <c r="B64" s="527"/>
      <c r="C64" s="532"/>
    </row>
    <row r="65" spans="1:3" ht="15.75" x14ac:dyDescent="0.25">
      <c r="A65" s="534">
        <v>13</v>
      </c>
      <c r="B65" s="526" t="s">
        <v>1221</v>
      </c>
      <c r="C65" s="532" t="s">
        <v>1876</v>
      </c>
    </row>
    <row r="66" spans="1:3" ht="15.75" x14ac:dyDescent="0.25">
      <c r="A66" s="534"/>
      <c r="B66" s="527" t="s">
        <v>1222</v>
      </c>
      <c r="C66" s="532"/>
    </row>
    <row r="67" spans="1:3" ht="15.75" x14ac:dyDescent="0.25">
      <c r="A67" s="534"/>
      <c r="B67" s="527" t="s">
        <v>1223</v>
      </c>
      <c r="C67" s="532"/>
    </row>
    <row r="68" spans="1:3" ht="15.75" x14ac:dyDescent="0.25">
      <c r="A68" s="534"/>
      <c r="B68" s="527"/>
      <c r="C68" s="532"/>
    </row>
    <row r="69" spans="1:3" ht="15.75" x14ac:dyDescent="0.25">
      <c r="A69" s="534">
        <v>14</v>
      </c>
      <c r="B69" s="526" t="s">
        <v>1224</v>
      </c>
      <c r="C69" s="532" t="s">
        <v>1877</v>
      </c>
    </row>
    <row r="70" spans="1:3" ht="15.75" x14ac:dyDescent="0.25">
      <c r="A70" s="534"/>
      <c r="B70" s="527" t="s">
        <v>1225</v>
      </c>
      <c r="C70" s="532"/>
    </row>
    <row r="71" spans="1:3" ht="15.75" x14ac:dyDescent="0.25">
      <c r="A71" s="534"/>
      <c r="B71" s="527" t="s">
        <v>1226</v>
      </c>
      <c r="C71" s="532"/>
    </row>
    <row r="72" spans="1:3" ht="15.75" x14ac:dyDescent="0.25">
      <c r="A72" s="534"/>
      <c r="B72" s="527"/>
      <c r="C72" s="532"/>
    </row>
    <row r="73" spans="1:3" ht="15.75" x14ac:dyDescent="0.25">
      <c r="A73" s="534">
        <v>15</v>
      </c>
      <c r="B73" s="526" t="s">
        <v>1378</v>
      </c>
      <c r="C73" s="532" t="s">
        <v>1878</v>
      </c>
    </row>
    <row r="74" spans="1:3" ht="15.75" x14ac:dyDescent="0.25">
      <c r="A74" s="534"/>
      <c r="B74" s="527" t="s">
        <v>1212</v>
      </c>
      <c r="C74" s="532"/>
    </row>
    <row r="75" spans="1:3" ht="15.75" x14ac:dyDescent="0.25">
      <c r="A75" s="534"/>
      <c r="B75" s="527" t="s">
        <v>1198</v>
      </c>
      <c r="C75" s="532"/>
    </row>
    <row r="76" spans="1:3" ht="15.75" x14ac:dyDescent="0.25">
      <c r="A76" s="534"/>
      <c r="B76" s="527" t="s">
        <v>1379</v>
      </c>
      <c r="C76" s="532"/>
    </row>
    <row r="77" spans="1:3" ht="15.75" x14ac:dyDescent="0.25">
      <c r="A77" s="534"/>
      <c r="B77" s="527" t="s">
        <v>1387</v>
      </c>
      <c r="C77" s="532"/>
    </row>
    <row r="78" spans="1:3" ht="15.75" x14ac:dyDescent="0.25">
      <c r="A78" s="534"/>
      <c r="B78" s="527" t="s">
        <v>1217</v>
      </c>
      <c r="C78" s="532"/>
    </row>
    <row r="79" spans="1:3" ht="15.75" x14ac:dyDescent="0.25">
      <c r="A79" s="534"/>
      <c r="B79" s="527" t="s">
        <v>1210</v>
      </c>
      <c r="C79" s="532"/>
    </row>
    <row r="80" spans="1:3" ht="15.75" x14ac:dyDescent="0.25">
      <c r="A80" s="534"/>
      <c r="B80" s="527" t="s">
        <v>1211</v>
      </c>
      <c r="C80" s="532"/>
    </row>
    <row r="81" spans="1:3" ht="15.75" x14ac:dyDescent="0.25">
      <c r="A81" s="534"/>
      <c r="B81" s="527" t="s">
        <v>1202</v>
      </c>
      <c r="C81" s="532"/>
    </row>
    <row r="82" spans="1:3" ht="15.75" x14ac:dyDescent="0.25">
      <c r="A82" s="534"/>
      <c r="B82" s="527" t="s">
        <v>1206</v>
      </c>
      <c r="C82" s="532"/>
    </row>
    <row r="83" spans="1:3" ht="15.75" x14ac:dyDescent="0.25">
      <c r="A83" s="534"/>
      <c r="B83" s="527" t="s">
        <v>1232</v>
      </c>
      <c r="C83" s="532"/>
    </row>
    <row r="84" spans="1:3" ht="15.75" x14ac:dyDescent="0.25">
      <c r="A84" s="534"/>
      <c r="B84" s="527" t="s">
        <v>1233</v>
      </c>
      <c r="C84" s="532"/>
    </row>
    <row r="85" spans="1:3" ht="15.75" x14ac:dyDescent="0.25">
      <c r="A85" s="534"/>
      <c r="B85" s="527" t="s">
        <v>1389</v>
      </c>
      <c r="C85" s="532"/>
    </row>
    <row r="86" spans="1:3" ht="15.75" x14ac:dyDescent="0.25">
      <c r="A86" s="534"/>
      <c r="B86" s="527" t="s">
        <v>1388</v>
      </c>
      <c r="C86" s="532"/>
    </row>
    <row r="87" spans="1:3" ht="15.75" x14ac:dyDescent="0.25">
      <c r="A87" s="534"/>
      <c r="B87" s="527"/>
      <c r="C87" s="532"/>
    </row>
    <row r="88" spans="1:3" ht="15.75" x14ac:dyDescent="0.25">
      <c r="A88" s="534"/>
      <c r="B88" s="527"/>
      <c r="C88" s="532"/>
    </row>
    <row r="89" spans="1:3" ht="15.75" x14ac:dyDescent="0.25">
      <c r="A89" s="534">
        <v>16</v>
      </c>
      <c r="B89" s="526" t="s">
        <v>1423</v>
      </c>
      <c r="C89" s="532" t="s">
        <v>1879</v>
      </c>
    </row>
    <row r="90" spans="1:3" ht="15.75" x14ac:dyDescent="0.25">
      <c r="A90" s="534"/>
      <c r="B90" s="527" t="s">
        <v>1228</v>
      </c>
      <c r="C90" s="532" t="s">
        <v>12</v>
      </c>
    </row>
    <row r="91" spans="1:3" ht="15.75" x14ac:dyDescent="0.25">
      <c r="A91" s="534"/>
      <c r="B91" s="527" t="s">
        <v>1229</v>
      </c>
      <c r="C91" s="532" t="s">
        <v>12</v>
      </c>
    </row>
    <row r="92" spans="1:3" ht="15.75" x14ac:dyDescent="0.25">
      <c r="A92" s="534"/>
      <c r="B92" s="527" t="s">
        <v>1195</v>
      </c>
      <c r="C92" s="532" t="s">
        <v>12</v>
      </c>
    </row>
    <row r="93" spans="1:3" ht="15.75" x14ac:dyDescent="0.25">
      <c r="A93" s="534"/>
      <c r="B93" s="527" t="s">
        <v>1194</v>
      </c>
      <c r="C93" s="532" t="s">
        <v>12</v>
      </c>
    </row>
    <row r="94" spans="1:3" ht="15.75" x14ac:dyDescent="0.25">
      <c r="A94" s="534"/>
      <c r="B94" s="527" t="s">
        <v>1230</v>
      </c>
      <c r="C94" s="532" t="s">
        <v>12</v>
      </c>
    </row>
    <row r="95" spans="1:3" ht="15.75" x14ac:dyDescent="0.25">
      <c r="A95" s="534"/>
      <c r="B95" s="527" t="s">
        <v>1195</v>
      </c>
      <c r="C95" s="532" t="s">
        <v>12</v>
      </c>
    </row>
    <row r="96" spans="1:3" ht="15.75" x14ac:dyDescent="0.25">
      <c r="A96" s="534"/>
      <c r="B96" s="527" t="s">
        <v>1231</v>
      </c>
      <c r="C96" s="532" t="s">
        <v>12</v>
      </c>
    </row>
    <row r="97" spans="1:3" ht="15.75" x14ac:dyDescent="0.25">
      <c r="A97" s="534"/>
      <c r="B97" s="527"/>
      <c r="C97" s="532"/>
    </row>
    <row r="98" spans="1:3" ht="15.75" x14ac:dyDescent="0.25">
      <c r="A98" s="534">
        <v>17</v>
      </c>
      <c r="B98" s="529" t="s">
        <v>1227</v>
      </c>
      <c r="C98" s="532" t="s">
        <v>1880</v>
      </c>
    </row>
    <row r="99" spans="1:3" x14ac:dyDescent="0.25">
      <c r="A99" s="536"/>
      <c r="B99" s="530"/>
      <c r="C99" s="533"/>
    </row>
  </sheetData>
  <mergeCells count="2">
    <mergeCell ref="A2:C2"/>
    <mergeCell ref="A3:C3"/>
  </mergeCells>
  <pageMargins left="0.51181102362204722" right="0.23622047244094491" top="0.39370078740157483" bottom="0.23622047244094491" header="0.23622047244094491" footer="0.31496062992125984"/>
  <pageSetup paperSize="9" scale="86" orientation="portrait" r:id="rId1"/>
  <rowBreaks count="1" manualBreakCount="1">
    <brk id="5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150"/>
  <sheetViews>
    <sheetView topLeftCell="A52" zoomScaleNormal="100" workbookViewId="0">
      <selection activeCell="B75" sqref="B75"/>
    </sheetView>
  </sheetViews>
  <sheetFormatPr defaultRowHeight="12.75" x14ac:dyDescent="0.2"/>
  <cols>
    <col min="1" max="1" width="9.28515625" style="111" bestFit="1" customWidth="1"/>
    <col min="2" max="2" width="63.42578125" style="58" customWidth="1"/>
    <col min="3" max="5" width="12.140625" style="58" hidden="1" customWidth="1"/>
    <col min="6" max="6" width="11.140625" style="58" hidden="1" customWidth="1"/>
    <col min="7" max="7" width="1" style="58" hidden="1" customWidth="1"/>
    <col min="8" max="9" width="10.85546875" style="58" hidden="1" customWidth="1"/>
    <col min="10" max="11" width="10.85546875" style="58" customWidth="1"/>
    <col min="12" max="12" width="11.28515625" style="223" customWidth="1"/>
    <col min="13" max="13" width="10.85546875" style="58" customWidth="1"/>
    <col min="14" max="14" width="9.7109375" style="58" hidden="1" customWidth="1"/>
    <col min="15" max="15" width="9.28515625" style="466" bestFit="1" customWidth="1"/>
    <col min="16" max="16384" width="9.140625" style="58"/>
  </cols>
  <sheetData>
    <row r="1" spans="1:16" s="1" customFormat="1" x14ac:dyDescent="0.2">
      <c r="A1" s="963" t="s">
        <v>5</v>
      </c>
      <c r="B1" s="963"/>
      <c r="C1" s="963"/>
      <c r="D1" s="963"/>
      <c r="E1" s="963"/>
      <c r="F1" s="963"/>
      <c r="G1" s="963"/>
      <c r="H1" s="963"/>
      <c r="I1" s="963"/>
      <c r="J1" s="963"/>
      <c r="K1" s="963"/>
      <c r="L1" s="963"/>
      <c r="M1" s="963"/>
      <c r="N1" s="963"/>
      <c r="O1" s="556"/>
      <c r="P1" s="556"/>
    </row>
    <row r="2" spans="1:16" s="1" customFormat="1" x14ac:dyDescent="0.2">
      <c r="A2" s="964" t="s">
        <v>1884</v>
      </c>
      <c r="B2" s="964"/>
      <c r="C2" s="964"/>
      <c r="D2" s="964"/>
      <c r="E2" s="964"/>
      <c r="F2" s="964"/>
      <c r="G2" s="964"/>
      <c r="H2" s="964"/>
      <c r="I2" s="964"/>
      <c r="J2" s="964"/>
      <c r="K2" s="964"/>
      <c r="L2" s="964"/>
      <c r="M2" s="964"/>
      <c r="N2" s="964"/>
      <c r="O2" s="556"/>
      <c r="P2" s="556"/>
    </row>
    <row r="3" spans="1:16" s="1" customFormat="1" x14ac:dyDescent="0.2">
      <c r="A3" s="968"/>
      <c r="B3" s="968"/>
      <c r="C3" s="968"/>
      <c r="D3" s="968"/>
      <c r="E3" s="968"/>
      <c r="F3" s="968"/>
      <c r="G3" s="968"/>
      <c r="H3" s="968"/>
      <c r="I3" s="968"/>
      <c r="J3" s="968"/>
      <c r="K3" s="968"/>
      <c r="L3" s="968"/>
      <c r="M3" s="968"/>
      <c r="N3" s="793"/>
      <c r="O3" s="793"/>
      <c r="P3" s="556"/>
    </row>
    <row r="4" spans="1:16" s="1" customFormat="1" x14ac:dyDescent="0.2">
      <c r="A4" s="387"/>
      <c r="B4" s="388"/>
      <c r="C4" s="389" t="s">
        <v>1</v>
      </c>
      <c r="D4" s="390" t="s">
        <v>2</v>
      </c>
      <c r="E4" s="391" t="s">
        <v>6</v>
      </c>
      <c r="F4" s="392" t="s">
        <v>6</v>
      </c>
      <c r="G4" s="393" t="s">
        <v>74</v>
      </c>
      <c r="H4" s="393" t="s">
        <v>1569</v>
      </c>
      <c r="I4" s="393" t="s">
        <v>1625</v>
      </c>
      <c r="J4" s="392" t="s">
        <v>1769</v>
      </c>
      <c r="K4" s="393" t="s">
        <v>1882</v>
      </c>
      <c r="L4" s="393" t="s">
        <v>1882</v>
      </c>
      <c r="M4" s="393" t="s">
        <v>1882</v>
      </c>
      <c r="N4" s="599" t="s">
        <v>1570</v>
      </c>
      <c r="O4" s="69" t="s">
        <v>7</v>
      </c>
    </row>
    <row r="5" spans="1:16" s="1" customFormat="1" x14ac:dyDescent="0.2">
      <c r="A5" s="259"/>
      <c r="B5" s="260"/>
      <c r="C5" s="394"/>
      <c r="D5" s="395" t="s">
        <v>97</v>
      </c>
      <c r="E5" s="396" t="s">
        <v>97</v>
      </c>
      <c r="F5" s="397" t="s">
        <v>1091</v>
      </c>
      <c r="G5" s="398" t="s">
        <v>1091</v>
      </c>
      <c r="H5" s="398" t="s">
        <v>1091</v>
      </c>
      <c r="I5" s="398" t="s">
        <v>1091</v>
      </c>
      <c r="J5" s="397" t="s">
        <v>1091</v>
      </c>
      <c r="K5" s="398" t="s">
        <v>1091</v>
      </c>
      <c r="L5" s="398" t="s">
        <v>4</v>
      </c>
      <c r="M5" s="395" t="s">
        <v>1092</v>
      </c>
      <c r="N5" s="395"/>
      <c r="O5" s="70" t="s">
        <v>10</v>
      </c>
    </row>
    <row r="6" spans="1:16" s="1" customFormat="1" x14ac:dyDescent="0.2">
      <c r="A6" s="404"/>
      <c r="B6" s="405" t="s">
        <v>8</v>
      </c>
      <c r="C6" s="406" t="s">
        <v>9</v>
      </c>
      <c r="D6" s="407" t="s">
        <v>9</v>
      </c>
      <c r="E6" s="408" t="s">
        <v>9</v>
      </c>
      <c r="F6" s="409" t="s">
        <v>9</v>
      </c>
      <c r="G6" s="410" t="s">
        <v>9</v>
      </c>
      <c r="H6" s="410" t="s">
        <v>9</v>
      </c>
      <c r="I6" s="410" t="s">
        <v>9</v>
      </c>
      <c r="J6" s="409" t="s">
        <v>9</v>
      </c>
      <c r="K6" s="410" t="s">
        <v>9</v>
      </c>
      <c r="L6" s="410" t="s">
        <v>9</v>
      </c>
      <c r="M6" s="407" t="s">
        <v>9</v>
      </c>
      <c r="N6" s="407"/>
      <c r="O6" s="156" t="s">
        <v>12</v>
      </c>
    </row>
    <row r="7" spans="1:16" x14ac:dyDescent="0.2">
      <c r="A7" s="165"/>
      <c r="B7" s="162"/>
      <c r="C7" s="161"/>
      <c r="D7" s="162"/>
      <c r="E7" s="161"/>
      <c r="F7" s="162"/>
      <c r="G7" s="161"/>
      <c r="H7" s="162"/>
      <c r="I7" s="727"/>
      <c r="J7" s="162"/>
      <c r="K7" s="162"/>
      <c r="L7" s="219"/>
      <c r="M7" s="162"/>
      <c r="N7" s="162"/>
      <c r="O7" s="461"/>
    </row>
    <row r="8" spans="1:16" ht="16.5" customHeight="1" x14ac:dyDescent="0.2">
      <c r="A8" s="28">
        <v>9</v>
      </c>
      <c r="B8" s="9" t="s">
        <v>555</v>
      </c>
      <c r="C8" s="10"/>
      <c r="D8" s="17" t="s">
        <v>12</v>
      </c>
      <c r="E8" s="16"/>
      <c r="F8" s="150"/>
      <c r="G8" s="5"/>
      <c r="H8" s="15"/>
      <c r="I8" s="6"/>
      <c r="J8" s="15"/>
      <c r="K8" s="15"/>
      <c r="L8" s="220"/>
      <c r="M8" s="182"/>
      <c r="N8" s="182"/>
      <c r="O8" s="462"/>
    </row>
    <row r="9" spans="1:16" ht="10.5" customHeight="1" x14ac:dyDescent="0.2">
      <c r="A9" s="28"/>
      <c r="B9" s="9"/>
      <c r="C9" s="10"/>
      <c r="D9" s="17"/>
      <c r="E9" s="16"/>
      <c r="F9" s="150"/>
      <c r="G9" s="5"/>
      <c r="H9" s="15"/>
      <c r="I9" s="6"/>
      <c r="J9" s="15"/>
      <c r="K9" s="15"/>
      <c r="L9" s="220"/>
      <c r="M9" s="182"/>
      <c r="N9" s="182"/>
      <c r="O9" s="462"/>
    </row>
    <row r="10" spans="1:16" ht="16.5" customHeight="1" x14ac:dyDescent="0.2">
      <c r="A10" s="28">
        <v>9.1</v>
      </c>
      <c r="B10" s="9" t="s">
        <v>556</v>
      </c>
      <c r="C10" s="10"/>
      <c r="D10" s="17" t="s">
        <v>12</v>
      </c>
      <c r="E10" s="16"/>
      <c r="F10" s="150"/>
      <c r="G10" s="5"/>
      <c r="H10" s="15"/>
      <c r="I10" s="6"/>
      <c r="J10" s="15"/>
      <c r="K10" s="15"/>
      <c r="L10" s="220"/>
      <c r="M10" s="182"/>
      <c r="N10" s="182"/>
      <c r="O10" s="462"/>
    </row>
    <row r="11" spans="1:16" ht="16.5" customHeight="1" x14ac:dyDescent="0.2">
      <c r="A11" s="28" t="s">
        <v>1023</v>
      </c>
      <c r="B11" s="9" t="s">
        <v>557</v>
      </c>
      <c r="C11" s="10"/>
      <c r="D11" s="17" t="s">
        <v>12</v>
      </c>
      <c r="E11" s="16"/>
      <c r="F11" s="150"/>
      <c r="G11" s="5"/>
      <c r="H11" s="15"/>
      <c r="I11" s="6"/>
      <c r="J11" s="15"/>
      <c r="K11" s="15"/>
      <c r="L11" s="220"/>
      <c r="M11" s="182"/>
      <c r="N11" s="182"/>
      <c r="O11" s="462"/>
    </row>
    <row r="12" spans="1:16" ht="16.5" customHeight="1" x14ac:dyDescent="0.2">
      <c r="A12" s="28" t="s">
        <v>58</v>
      </c>
      <c r="B12" s="20" t="s">
        <v>1922</v>
      </c>
      <c r="C12" s="10">
        <v>4</v>
      </c>
      <c r="D12" s="17">
        <v>4</v>
      </c>
      <c r="E12" s="16">
        <v>4</v>
      </c>
      <c r="F12" s="204">
        <v>3.51</v>
      </c>
      <c r="G12" s="213">
        <v>3.51</v>
      </c>
      <c r="H12" s="193">
        <v>3.77</v>
      </c>
      <c r="I12" s="207">
        <v>3.51</v>
      </c>
      <c r="J12" s="204">
        <v>3.51</v>
      </c>
      <c r="K12" s="204">
        <f>SUM(N12/114*100)</f>
        <v>5.2631578947368416</v>
      </c>
      <c r="L12" s="208">
        <f>K12*'Table of % increases'!$C$19</f>
        <v>0.73684210526315785</v>
      </c>
      <c r="M12" s="218">
        <f>K12+L12</f>
        <v>5.9999999999999991</v>
      </c>
      <c r="N12" s="249">
        <v>6</v>
      </c>
      <c r="O12" s="463">
        <f>ROUND((K12-J12)/J12*100,2)</f>
        <v>49.95</v>
      </c>
    </row>
    <row r="13" spans="1:16" ht="16.5" customHeight="1" x14ac:dyDescent="0.2">
      <c r="A13" s="28" t="s">
        <v>59</v>
      </c>
      <c r="B13" s="7" t="s">
        <v>558</v>
      </c>
      <c r="C13" s="10">
        <v>36</v>
      </c>
      <c r="D13" s="17">
        <v>40</v>
      </c>
      <c r="E13" s="16">
        <v>40</v>
      </c>
      <c r="F13" s="204">
        <f>SUM(E13-(E13*14/114))</f>
        <v>35.087719298245617</v>
      </c>
      <c r="G13" s="213">
        <v>35.087719298245617</v>
      </c>
      <c r="H13" s="193">
        <v>37.72</v>
      </c>
      <c r="I13" s="207">
        <v>35.090000000000003</v>
      </c>
      <c r="J13" s="204">
        <v>35.090000000000003</v>
      </c>
      <c r="K13" s="204">
        <f>SUM(N13/114*100)</f>
        <v>35.087719298245609</v>
      </c>
      <c r="L13" s="208">
        <f>K13*'Table of % increases'!$C$19</f>
        <v>4.9122807017543861</v>
      </c>
      <c r="M13" s="218">
        <f>K13+L13</f>
        <v>39.999999999999993</v>
      </c>
      <c r="N13" s="249">
        <v>40</v>
      </c>
      <c r="O13" s="463">
        <v>0</v>
      </c>
    </row>
    <row r="14" spans="1:16" ht="16.5" customHeight="1" x14ac:dyDescent="0.2">
      <c r="A14" s="28" t="s">
        <v>60</v>
      </c>
      <c r="B14" s="7" t="s">
        <v>559</v>
      </c>
      <c r="C14" s="10">
        <v>300</v>
      </c>
      <c r="D14" s="17">
        <v>330</v>
      </c>
      <c r="E14" s="16">
        <v>330</v>
      </c>
      <c r="F14" s="204">
        <f>SUM(E14-(E14*14/114))</f>
        <v>289.4736842105263</v>
      </c>
      <c r="G14" s="213">
        <v>289.4736842105263</v>
      </c>
      <c r="H14" s="193">
        <v>311.39999999999998</v>
      </c>
      <c r="I14" s="207">
        <v>175.44</v>
      </c>
      <c r="J14" s="204">
        <v>175.44</v>
      </c>
      <c r="K14" s="204">
        <f>SUM(N14/114*100)</f>
        <v>175.43859649122805</v>
      </c>
      <c r="L14" s="208">
        <f>K14*'Table of % increases'!$C$19</f>
        <v>24.561403508771932</v>
      </c>
      <c r="M14" s="218">
        <f>K14+L14</f>
        <v>200</v>
      </c>
      <c r="N14" s="249">
        <v>200</v>
      </c>
      <c r="O14" s="463">
        <f>ROUND((K14-J14)/J14*100,2)</f>
        <v>0</v>
      </c>
    </row>
    <row r="15" spans="1:16" ht="16.5" customHeight="1" x14ac:dyDescent="0.2">
      <c r="A15" s="28" t="s">
        <v>598</v>
      </c>
      <c r="B15" s="54" t="s">
        <v>560</v>
      </c>
      <c r="C15" s="10"/>
      <c r="D15" s="17" t="s">
        <v>12</v>
      </c>
      <c r="E15" s="16"/>
      <c r="F15" s="204"/>
      <c r="G15" s="213"/>
      <c r="H15" s="380"/>
      <c r="I15" s="770"/>
      <c r="J15" s="380"/>
      <c r="K15" s="380"/>
      <c r="L15" s="208"/>
      <c r="M15" s="249"/>
      <c r="N15" s="249"/>
      <c r="O15" s="463"/>
    </row>
    <row r="16" spans="1:16" ht="16.5" customHeight="1" x14ac:dyDescent="0.2">
      <c r="A16" s="28" t="s">
        <v>58</v>
      </c>
      <c r="B16" s="7" t="s">
        <v>561</v>
      </c>
      <c r="C16" s="10"/>
      <c r="D16" s="17" t="s">
        <v>12</v>
      </c>
      <c r="E16" s="16"/>
      <c r="F16" s="204"/>
      <c r="G16" s="213"/>
      <c r="H16" s="380"/>
      <c r="I16" s="770"/>
      <c r="J16" s="380"/>
      <c r="K16" s="380"/>
      <c r="L16" s="208"/>
      <c r="M16" s="249"/>
      <c r="N16" s="249"/>
      <c r="O16" s="463"/>
    </row>
    <row r="17" spans="1:15" ht="16.5" customHeight="1" x14ac:dyDescent="0.2">
      <c r="A17" s="28"/>
      <c r="B17" s="7" t="s">
        <v>562</v>
      </c>
      <c r="C17" s="10">
        <v>5.7</v>
      </c>
      <c r="D17" s="17">
        <v>6</v>
      </c>
      <c r="E17" s="16">
        <v>6</v>
      </c>
      <c r="F17" s="204">
        <f>SUM(E17-(E17*14/114))</f>
        <v>5.2631578947368425</v>
      </c>
      <c r="G17" s="213">
        <v>5.2631578947368425</v>
      </c>
      <c r="H17" s="193">
        <v>5.7</v>
      </c>
      <c r="I17" s="207">
        <v>5.26</v>
      </c>
      <c r="J17" s="204">
        <v>5.26</v>
      </c>
      <c r="K17" s="204">
        <f>SUM(N17/114*100)</f>
        <v>5.2631578947368416</v>
      </c>
      <c r="L17" s="208">
        <f>K17*'Table of % increases'!$C$19</f>
        <v>0.73684210526315785</v>
      </c>
      <c r="M17" s="218">
        <f>K17+L17</f>
        <v>5.9999999999999991</v>
      </c>
      <c r="N17" s="249">
        <v>6</v>
      </c>
      <c r="O17" s="463">
        <v>0</v>
      </c>
    </row>
    <row r="18" spans="1:15" ht="16.5" customHeight="1" x14ac:dyDescent="0.2">
      <c r="A18" s="28" t="s">
        <v>59</v>
      </c>
      <c r="B18" s="7" t="s">
        <v>563</v>
      </c>
      <c r="C18" s="10"/>
      <c r="D18" s="17" t="s">
        <v>12</v>
      </c>
      <c r="E18" s="16"/>
      <c r="F18" s="204"/>
      <c r="G18" s="213"/>
      <c r="H18" s="193" t="s">
        <v>12</v>
      </c>
      <c r="I18" s="621"/>
      <c r="J18" s="193"/>
      <c r="K18" s="193"/>
      <c r="L18" s="208"/>
      <c r="M18" s="249"/>
      <c r="N18" s="249"/>
      <c r="O18" s="463"/>
    </row>
    <row r="19" spans="1:15" ht="16.5" customHeight="1" x14ac:dyDescent="0.2">
      <c r="A19" s="28"/>
      <c r="B19" s="7" t="s">
        <v>564</v>
      </c>
      <c r="C19" s="10">
        <v>5.7</v>
      </c>
      <c r="D19" s="17">
        <v>6</v>
      </c>
      <c r="E19" s="16">
        <v>6</v>
      </c>
      <c r="F19" s="204">
        <f>SUM(E19-(E19*14/114))</f>
        <v>5.2631578947368425</v>
      </c>
      <c r="G19" s="213">
        <v>5.2631578947368425</v>
      </c>
      <c r="H19" s="193">
        <v>5.7</v>
      </c>
      <c r="I19" s="207">
        <v>5.26</v>
      </c>
      <c r="J19" s="204">
        <v>5.26</v>
      </c>
      <c r="K19" s="204">
        <f>SUM(N19/114*100)</f>
        <v>5.2631578947368416</v>
      </c>
      <c r="L19" s="208">
        <f>K19*'Table of % increases'!$C$19</f>
        <v>0.73684210526315785</v>
      </c>
      <c r="M19" s="218">
        <f>K19+L19</f>
        <v>5.9999999999999991</v>
      </c>
      <c r="N19" s="249">
        <v>6</v>
      </c>
      <c r="O19" s="463">
        <v>0</v>
      </c>
    </row>
    <row r="20" spans="1:15" ht="16.5" customHeight="1" x14ac:dyDescent="0.2">
      <c r="A20" s="28" t="s">
        <v>60</v>
      </c>
      <c r="B20" s="7" t="s">
        <v>565</v>
      </c>
      <c r="C20" s="10"/>
      <c r="D20" s="17" t="s">
        <v>12</v>
      </c>
      <c r="E20" s="16"/>
      <c r="F20" s="204"/>
      <c r="G20" s="213"/>
      <c r="H20" s="380"/>
      <c r="I20" s="770"/>
      <c r="J20" s="380"/>
      <c r="K20" s="380"/>
      <c r="L20" s="208"/>
      <c r="M20" s="249"/>
      <c r="N20" s="249"/>
      <c r="O20" s="463"/>
    </row>
    <row r="21" spans="1:15" ht="16.5" customHeight="1" x14ac:dyDescent="0.2">
      <c r="A21" s="28"/>
      <c r="B21" s="7" t="s">
        <v>566</v>
      </c>
      <c r="C21" s="10">
        <v>4.0999999999999996</v>
      </c>
      <c r="D21" s="17">
        <v>4</v>
      </c>
      <c r="E21" s="16">
        <v>4</v>
      </c>
      <c r="F21" s="204">
        <f>SUM(E21-(E21*14/114))</f>
        <v>3.5087719298245617</v>
      </c>
      <c r="G21" s="213">
        <v>3.5087719298245617</v>
      </c>
      <c r="H21" s="193">
        <v>5.7</v>
      </c>
      <c r="I21" s="207">
        <v>5.26</v>
      </c>
      <c r="J21" s="204">
        <v>5.26</v>
      </c>
      <c r="K21" s="204">
        <f>SUM(N21/114*100)</f>
        <v>5.2631578947368416</v>
      </c>
      <c r="L21" s="208">
        <f>K21*'Table of % increases'!$C$19</f>
        <v>0.73684210526315785</v>
      </c>
      <c r="M21" s="218">
        <f>K21+L21</f>
        <v>5.9999999999999991</v>
      </c>
      <c r="N21" s="249">
        <v>6</v>
      </c>
      <c r="O21" s="463">
        <v>0</v>
      </c>
    </row>
    <row r="22" spans="1:15" ht="16.5" customHeight="1" x14ac:dyDescent="0.2">
      <c r="A22" s="28" t="s">
        <v>62</v>
      </c>
      <c r="B22" s="7" t="s">
        <v>567</v>
      </c>
      <c r="C22" s="10"/>
      <c r="D22" s="17" t="s">
        <v>12</v>
      </c>
      <c r="E22" s="16"/>
      <c r="F22" s="204"/>
      <c r="G22" s="213"/>
      <c r="H22" s="193" t="s">
        <v>12</v>
      </c>
      <c r="I22" s="621"/>
      <c r="J22" s="193"/>
      <c r="K22" s="193"/>
      <c r="L22" s="208"/>
      <c r="M22" s="249"/>
      <c r="N22" s="249"/>
      <c r="O22" s="463" t="s">
        <v>12</v>
      </c>
    </row>
    <row r="23" spans="1:15" ht="16.5" customHeight="1" x14ac:dyDescent="0.2">
      <c r="A23" s="28"/>
      <c r="B23" s="7" t="s">
        <v>568</v>
      </c>
      <c r="C23" s="10">
        <v>5.3</v>
      </c>
      <c r="D23" s="17">
        <v>5</v>
      </c>
      <c r="E23" s="16">
        <v>5</v>
      </c>
      <c r="F23" s="204">
        <f>SUM(E23-(E23*14/114))</f>
        <v>4.3859649122807021</v>
      </c>
      <c r="G23" s="213">
        <v>4.3859649122807021</v>
      </c>
      <c r="H23" s="193">
        <v>4.82</v>
      </c>
      <c r="I23" s="207">
        <v>4.3899999999999997</v>
      </c>
      <c r="J23" s="204">
        <v>4.3899999999999997</v>
      </c>
      <c r="K23" s="204">
        <f>SUM(N23/114*100)</f>
        <v>5.2631578947368416</v>
      </c>
      <c r="L23" s="208">
        <f>K23*'Table of % increases'!$C$19</f>
        <v>0.73684210526315785</v>
      </c>
      <c r="M23" s="218">
        <f>K23+L23</f>
        <v>5.9999999999999991</v>
      </c>
      <c r="N23" s="249">
        <v>6</v>
      </c>
      <c r="O23" s="463">
        <f>ROUND((K23-J23)/J23*100,2)</f>
        <v>19.89</v>
      </c>
    </row>
    <row r="24" spans="1:15" ht="16.5" customHeight="1" x14ac:dyDescent="0.2">
      <c r="A24" s="28" t="s">
        <v>64</v>
      </c>
      <c r="B24" s="7" t="s">
        <v>569</v>
      </c>
      <c r="C24" s="10">
        <v>3.7</v>
      </c>
      <c r="D24" s="17">
        <v>4</v>
      </c>
      <c r="E24" s="16">
        <v>4</v>
      </c>
      <c r="F24" s="204">
        <f>SUM(E24-(E24*14/114))</f>
        <v>3.5087719298245617</v>
      </c>
      <c r="G24" s="213">
        <v>3.5087719298245617</v>
      </c>
      <c r="H24" s="193">
        <v>3.77</v>
      </c>
      <c r="I24" s="207">
        <v>3.51</v>
      </c>
      <c r="J24" s="204">
        <v>3.51</v>
      </c>
      <c r="K24" s="204">
        <f>SUM(N24/114*100)</f>
        <v>5.2631578947368416</v>
      </c>
      <c r="L24" s="208">
        <f>K24*'Table of % increases'!$C$19</f>
        <v>0.73684210526315785</v>
      </c>
      <c r="M24" s="218">
        <f>K24+L24</f>
        <v>5.9999999999999991</v>
      </c>
      <c r="N24" s="249">
        <v>6</v>
      </c>
      <c r="O24" s="463">
        <f>ROUND((K24-J24)/J24*100,2)</f>
        <v>49.95</v>
      </c>
    </row>
    <row r="25" spans="1:15" ht="16.5" customHeight="1" x14ac:dyDescent="0.2">
      <c r="A25" s="28" t="s">
        <v>40</v>
      </c>
      <c r="B25" s="59" t="s">
        <v>1923</v>
      </c>
      <c r="C25" s="10"/>
      <c r="D25" s="17"/>
      <c r="E25" s="16"/>
      <c r="F25" s="204"/>
      <c r="G25" s="213"/>
      <c r="H25" s="193"/>
      <c r="I25" s="621"/>
      <c r="J25" s="193"/>
      <c r="K25" s="193"/>
      <c r="L25" s="208"/>
      <c r="M25" s="249"/>
      <c r="N25" s="249"/>
      <c r="O25" s="463"/>
    </row>
    <row r="26" spans="1:15" ht="16.5" customHeight="1" x14ac:dyDescent="0.2">
      <c r="A26" s="28"/>
      <c r="B26" s="59" t="s">
        <v>1924</v>
      </c>
      <c r="C26" s="10"/>
      <c r="D26" s="17"/>
      <c r="E26" s="16"/>
      <c r="F26" s="204"/>
      <c r="G26" s="213"/>
      <c r="H26" s="193"/>
      <c r="I26" s="207"/>
      <c r="J26" s="204"/>
      <c r="K26" s="204"/>
      <c r="L26" s="208"/>
      <c r="M26" s="249"/>
      <c r="N26" s="249"/>
      <c r="O26" s="463"/>
    </row>
    <row r="27" spans="1:15" ht="11.25" customHeight="1" x14ac:dyDescent="0.2">
      <c r="A27" s="28"/>
      <c r="B27" s="7"/>
      <c r="C27" s="10"/>
      <c r="D27" s="17"/>
      <c r="E27" s="16"/>
      <c r="F27" s="204"/>
      <c r="G27" s="213"/>
      <c r="H27" s="193" t="s">
        <v>12</v>
      </c>
      <c r="I27" s="621"/>
      <c r="J27" s="193"/>
      <c r="K27" s="193"/>
      <c r="L27" s="208"/>
      <c r="M27" s="249"/>
      <c r="N27" s="249"/>
      <c r="O27" s="463"/>
    </row>
    <row r="28" spans="1:15" ht="16.5" customHeight="1" x14ac:dyDescent="0.2">
      <c r="A28" s="28">
        <v>9.1999999999999993</v>
      </c>
      <c r="B28" s="54" t="s">
        <v>570</v>
      </c>
      <c r="C28" s="10"/>
      <c r="D28" s="17" t="s">
        <v>12</v>
      </c>
      <c r="E28" s="16"/>
      <c r="F28" s="204"/>
      <c r="G28" s="213"/>
      <c r="H28" s="193" t="s">
        <v>12</v>
      </c>
      <c r="I28" s="621"/>
      <c r="J28" s="193"/>
      <c r="K28" s="193"/>
      <c r="L28" s="208"/>
      <c r="M28" s="249"/>
      <c r="N28" s="249"/>
      <c r="O28" s="463"/>
    </row>
    <row r="29" spans="1:15" ht="16.5" customHeight="1" x14ac:dyDescent="0.2">
      <c r="A29" s="28" t="s">
        <v>626</v>
      </c>
      <c r="B29" s="7" t="s">
        <v>571</v>
      </c>
      <c r="C29" s="10"/>
      <c r="D29" s="17">
        <v>70</v>
      </c>
      <c r="E29" s="16">
        <v>100</v>
      </c>
      <c r="F29" s="204">
        <f>SUM(E29-(E29*14/114))</f>
        <v>87.719298245614027</v>
      </c>
      <c r="G29" s="213">
        <v>96.49</v>
      </c>
      <c r="H29" s="193">
        <v>105.26</v>
      </c>
      <c r="I29" s="207">
        <v>111.4</v>
      </c>
      <c r="J29" s="204">
        <v>118.42</v>
      </c>
      <c r="K29" s="204">
        <f t="shared" ref="K29" si="0">SUM(N29/114*100)</f>
        <v>126.31578947368421</v>
      </c>
      <c r="L29" s="208">
        <f>K29*'Table of % increases'!$C$19</f>
        <v>17.684210526315791</v>
      </c>
      <c r="M29" s="218">
        <f>K29+L29</f>
        <v>144</v>
      </c>
      <c r="N29" s="249">
        <v>144</v>
      </c>
      <c r="O29" s="463">
        <f>ROUND((K29-J29)/J29*100,2)</f>
        <v>6.67</v>
      </c>
    </row>
    <row r="30" spans="1:15" ht="16.5" customHeight="1" x14ac:dyDescent="0.2">
      <c r="A30" s="28" t="s">
        <v>58</v>
      </c>
      <c r="B30" s="7" t="s">
        <v>572</v>
      </c>
      <c r="C30" s="10"/>
      <c r="D30" s="17" t="s">
        <v>12</v>
      </c>
      <c r="E30" s="16"/>
      <c r="F30" s="204"/>
      <c r="G30" s="213"/>
      <c r="H30" s="193" t="s">
        <v>12</v>
      </c>
      <c r="I30" s="621"/>
      <c r="J30" s="193"/>
      <c r="K30" s="193"/>
      <c r="L30" s="208"/>
      <c r="M30" s="249"/>
      <c r="N30" s="249"/>
      <c r="O30" s="463"/>
    </row>
    <row r="31" spans="1:15" ht="16.5" customHeight="1" x14ac:dyDescent="0.2">
      <c r="A31" s="28" t="s">
        <v>59</v>
      </c>
      <c r="B31" s="7" t="s">
        <v>573</v>
      </c>
      <c r="C31" s="10">
        <v>18</v>
      </c>
      <c r="D31" s="17">
        <v>20</v>
      </c>
      <c r="E31" s="16">
        <v>22</v>
      </c>
      <c r="F31" s="204">
        <f>SUM(E31-(E31*14/114))</f>
        <v>19.298245614035089</v>
      </c>
      <c r="G31" s="213">
        <v>21.05</v>
      </c>
      <c r="H31" s="193">
        <v>22.81</v>
      </c>
      <c r="I31" s="207">
        <v>24.56</v>
      </c>
      <c r="J31" s="204">
        <v>26.32</v>
      </c>
      <c r="K31" s="204">
        <f t="shared" ref="K31:K32" si="1">SUM(N31/114*100)</f>
        <v>28.07017543859649</v>
      </c>
      <c r="L31" s="208">
        <f>K31*'Table of % increases'!$C$19</f>
        <v>3.929824561403509</v>
      </c>
      <c r="M31" s="218">
        <f t="shared" ref="M31:M32" si="2">K31+L31</f>
        <v>32</v>
      </c>
      <c r="N31" s="249">
        <v>32</v>
      </c>
      <c r="O31" s="463">
        <f>ROUND((K31-J31)/J31*100,2)</f>
        <v>6.65</v>
      </c>
    </row>
    <row r="32" spans="1:15" ht="16.5" customHeight="1" x14ac:dyDescent="0.2">
      <c r="A32" s="28" t="s">
        <v>60</v>
      </c>
      <c r="B32" s="7" t="s">
        <v>574</v>
      </c>
      <c r="C32" s="10">
        <v>120</v>
      </c>
      <c r="D32" s="17">
        <v>130</v>
      </c>
      <c r="E32" s="16">
        <v>140</v>
      </c>
      <c r="F32" s="204">
        <f>SUM(E32-(E32*14/114))</f>
        <v>122.80701754385964</v>
      </c>
      <c r="G32" s="213">
        <v>132.46</v>
      </c>
      <c r="H32" s="193">
        <v>142.54</v>
      </c>
      <c r="I32" s="207">
        <v>150.88</v>
      </c>
      <c r="J32" s="204">
        <v>157.88999999999999</v>
      </c>
      <c r="K32" s="204">
        <f t="shared" si="1"/>
        <v>168.42105263157893</v>
      </c>
      <c r="L32" s="208">
        <f>K32*'Table of % increases'!$C$19</f>
        <v>23.578947368421051</v>
      </c>
      <c r="M32" s="218">
        <f t="shared" si="2"/>
        <v>191.99999999999997</v>
      </c>
      <c r="N32" s="249">
        <v>192</v>
      </c>
      <c r="O32" s="463">
        <f>ROUND((K32-J32)/J32*100,2)</f>
        <v>6.67</v>
      </c>
    </row>
    <row r="33" spans="1:15" ht="16.5" customHeight="1" x14ac:dyDescent="0.2">
      <c r="A33" s="28"/>
      <c r="B33" s="59" t="s">
        <v>575</v>
      </c>
      <c r="C33" s="10"/>
      <c r="D33" s="17" t="s">
        <v>12</v>
      </c>
      <c r="E33" s="16"/>
      <c r="F33" s="204"/>
      <c r="G33" s="213"/>
      <c r="H33" s="193" t="s">
        <v>12</v>
      </c>
      <c r="I33" s="621"/>
      <c r="J33" s="193"/>
      <c r="K33" s="193"/>
      <c r="L33" s="208"/>
      <c r="M33" s="249"/>
      <c r="N33" s="249"/>
      <c r="O33" s="463"/>
    </row>
    <row r="34" spans="1:15" ht="16.5" customHeight="1" x14ac:dyDescent="0.2">
      <c r="A34" s="28"/>
      <c r="B34" s="59" t="s">
        <v>576</v>
      </c>
      <c r="C34" s="10"/>
      <c r="D34" s="17" t="s">
        <v>12</v>
      </c>
      <c r="E34" s="16"/>
      <c r="F34" s="204"/>
      <c r="G34" s="213"/>
      <c r="H34" s="193" t="s">
        <v>12</v>
      </c>
      <c r="I34" s="621"/>
      <c r="J34" s="193"/>
      <c r="K34" s="193"/>
      <c r="L34" s="208"/>
      <c r="M34" s="249"/>
      <c r="N34" s="249"/>
      <c r="O34" s="463"/>
    </row>
    <row r="35" spans="1:15" ht="10.5" customHeight="1" x14ac:dyDescent="0.2">
      <c r="A35" s="28"/>
      <c r="B35" s="59"/>
      <c r="C35" s="10"/>
      <c r="D35" s="17"/>
      <c r="E35" s="16"/>
      <c r="F35" s="204"/>
      <c r="G35" s="213"/>
      <c r="H35" s="193" t="s">
        <v>12</v>
      </c>
      <c r="I35" s="621"/>
      <c r="J35" s="193"/>
      <c r="K35" s="193"/>
      <c r="L35" s="208"/>
      <c r="M35" s="249"/>
      <c r="N35" s="249"/>
      <c r="O35" s="463"/>
    </row>
    <row r="36" spans="1:15" ht="16.5" customHeight="1" x14ac:dyDescent="0.2">
      <c r="A36" s="28">
        <v>9.3000000000000007</v>
      </c>
      <c r="B36" s="54" t="s">
        <v>577</v>
      </c>
      <c r="C36" s="10"/>
      <c r="D36" s="17" t="s">
        <v>12</v>
      </c>
      <c r="E36" s="16"/>
      <c r="F36" s="204"/>
      <c r="G36" s="213"/>
      <c r="H36" s="193" t="s">
        <v>12</v>
      </c>
      <c r="I36" s="621"/>
      <c r="J36" s="193"/>
      <c r="K36" s="193"/>
      <c r="L36" s="208"/>
      <c r="M36" s="249"/>
      <c r="N36" s="249"/>
      <c r="O36" s="463"/>
    </row>
    <row r="37" spans="1:15" ht="16.5" customHeight="1" x14ac:dyDescent="0.2">
      <c r="A37" s="28" t="s">
        <v>628</v>
      </c>
      <c r="B37" s="7" t="s">
        <v>578</v>
      </c>
      <c r="C37" s="10"/>
      <c r="D37" s="17" t="s">
        <v>12</v>
      </c>
      <c r="E37" s="16"/>
      <c r="F37" s="204"/>
      <c r="G37" s="213"/>
      <c r="H37" s="193" t="s">
        <v>12</v>
      </c>
      <c r="I37" s="621"/>
      <c r="J37" s="193"/>
      <c r="K37" s="193"/>
      <c r="L37" s="208"/>
      <c r="M37" s="249"/>
      <c r="N37" s="249"/>
      <c r="O37" s="463"/>
    </row>
    <row r="38" spans="1:15" ht="16.5" customHeight="1" x14ac:dyDescent="0.2">
      <c r="A38" s="28"/>
      <c r="B38" s="7" t="s">
        <v>579</v>
      </c>
      <c r="C38" s="10">
        <v>130</v>
      </c>
      <c r="D38" s="17">
        <v>140</v>
      </c>
      <c r="E38" s="16">
        <v>150</v>
      </c>
      <c r="F38" s="204">
        <f>SUM(E38-(E38*14/114))</f>
        <v>131.57894736842104</v>
      </c>
      <c r="G38" s="213">
        <v>142.97999999999999</v>
      </c>
      <c r="H38" s="193">
        <v>153.51</v>
      </c>
      <c r="I38" s="207">
        <v>163.16</v>
      </c>
      <c r="J38" s="204">
        <v>171.05</v>
      </c>
      <c r="K38" s="204">
        <f t="shared" ref="K38" si="3">SUM(N38/114*100)</f>
        <v>184.21052631578948</v>
      </c>
      <c r="L38" s="208">
        <f>K38*'Table of % increases'!$C$19</f>
        <v>25.789473684210531</v>
      </c>
      <c r="M38" s="218">
        <f>K38+L38</f>
        <v>210</v>
      </c>
      <c r="N38" s="249">
        <v>210</v>
      </c>
      <c r="O38" s="463">
        <f>ROUND((K38-J38)/J38*100,2)</f>
        <v>7.69</v>
      </c>
    </row>
    <row r="39" spans="1:15" ht="16.5" customHeight="1" x14ac:dyDescent="0.2">
      <c r="A39" s="28" t="s">
        <v>1024</v>
      </c>
      <c r="B39" s="7" t="s">
        <v>580</v>
      </c>
      <c r="C39" s="10"/>
      <c r="D39" s="17" t="s">
        <v>12</v>
      </c>
      <c r="E39" s="16"/>
      <c r="F39" s="204"/>
      <c r="G39" s="213"/>
      <c r="H39" s="193" t="s">
        <v>12</v>
      </c>
      <c r="I39" s="621"/>
      <c r="J39" s="193"/>
      <c r="K39" s="193"/>
      <c r="L39" s="208"/>
      <c r="M39" s="249"/>
      <c r="N39" s="249"/>
      <c r="O39" s="463"/>
    </row>
    <row r="40" spans="1:15" ht="16.5" customHeight="1" x14ac:dyDescent="0.2">
      <c r="A40" s="28" t="s">
        <v>1025</v>
      </c>
      <c r="B40" s="7" t="s">
        <v>581</v>
      </c>
      <c r="C40" s="10"/>
      <c r="D40" s="17" t="s">
        <v>12</v>
      </c>
      <c r="E40" s="16"/>
      <c r="F40" s="204"/>
      <c r="G40" s="213"/>
      <c r="H40" s="193" t="s">
        <v>12</v>
      </c>
      <c r="I40" s="621"/>
      <c r="J40" s="193"/>
      <c r="K40" s="193"/>
      <c r="L40" s="208"/>
      <c r="M40" s="249"/>
      <c r="N40" s="249"/>
      <c r="O40" s="463"/>
    </row>
    <row r="41" spans="1:15" ht="16.5" customHeight="1" x14ac:dyDescent="0.2">
      <c r="A41" s="28" t="s">
        <v>58</v>
      </c>
      <c r="B41" s="7" t="s">
        <v>582</v>
      </c>
      <c r="C41" s="10">
        <v>1320</v>
      </c>
      <c r="D41" s="17">
        <v>700</v>
      </c>
      <c r="E41" s="16">
        <v>740</v>
      </c>
      <c r="F41" s="204">
        <f>SUM(E41-(E41*14/114))</f>
        <v>649.12280701754389</v>
      </c>
      <c r="G41" s="213">
        <v>704.39</v>
      </c>
      <c r="H41" s="193">
        <v>758.77</v>
      </c>
      <c r="I41" s="621"/>
      <c r="J41" s="193"/>
      <c r="K41" s="621"/>
      <c r="L41" s="737" t="s">
        <v>12</v>
      </c>
      <c r="M41" s="738" t="s">
        <v>296</v>
      </c>
      <c r="N41" s="249" t="s">
        <v>12</v>
      </c>
      <c r="O41" s="463" t="s">
        <v>12</v>
      </c>
    </row>
    <row r="42" spans="1:15" ht="16.5" customHeight="1" x14ac:dyDescent="0.2">
      <c r="A42" s="28" t="s">
        <v>59</v>
      </c>
      <c r="B42" s="7" t="s">
        <v>583</v>
      </c>
      <c r="C42" s="10">
        <v>1760</v>
      </c>
      <c r="D42" s="17">
        <v>1700</v>
      </c>
      <c r="E42" s="16">
        <v>1800</v>
      </c>
      <c r="F42" s="204">
        <f>SUM(E42-(E42*14/114))</f>
        <v>1578.9473684210527</v>
      </c>
      <c r="G42" s="213">
        <v>1713.16</v>
      </c>
      <c r="H42" s="193">
        <v>1842.11</v>
      </c>
      <c r="I42" s="621"/>
      <c r="J42" s="193"/>
      <c r="K42" s="621"/>
      <c r="L42" s="737" t="s">
        <v>12</v>
      </c>
      <c r="M42" s="738" t="s">
        <v>296</v>
      </c>
      <c r="N42" s="249" t="s">
        <v>12</v>
      </c>
      <c r="O42" s="463" t="s">
        <v>12</v>
      </c>
    </row>
    <row r="43" spans="1:15" ht="16.5" customHeight="1" x14ac:dyDescent="0.2">
      <c r="A43" s="28" t="s">
        <v>1026</v>
      </c>
      <c r="B43" s="7" t="s">
        <v>584</v>
      </c>
      <c r="C43" s="10">
        <v>400</v>
      </c>
      <c r="D43" s="17">
        <v>300</v>
      </c>
      <c r="E43" s="16">
        <v>320</v>
      </c>
      <c r="F43" s="204">
        <f>SUM(E43-(E43*14/114))</f>
        <v>280.70175438596493</v>
      </c>
      <c r="G43" s="213">
        <v>305.26</v>
      </c>
      <c r="H43" s="193">
        <v>328.95</v>
      </c>
      <c r="I43" s="207">
        <v>350.88</v>
      </c>
      <c r="J43" s="204">
        <v>368.42</v>
      </c>
      <c r="K43" s="204">
        <f t="shared" ref="K43" si="4">SUM(N43/114*100)</f>
        <v>394.73684210526312</v>
      </c>
      <c r="L43" s="208">
        <f>K43*'Table of % increases'!$C$19</f>
        <v>55.263157894736842</v>
      </c>
      <c r="M43" s="218">
        <f>K43+L43</f>
        <v>449.99999999999994</v>
      </c>
      <c r="N43" s="249">
        <v>450</v>
      </c>
      <c r="O43" s="463">
        <f>ROUND((K43-J43)/J43*100,2)</f>
        <v>7.14</v>
      </c>
    </row>
    <row r="44" spans="1:15" ht="6.75" customHeight="1" x14ac:dyDescent="0.2">
      <c r="A44" s="28"/>
      <c r="B44" s="7"/>
      <c r="C44" s="10"/>
      <c r="D44" s="17"/>
      <c r="E44" s="16"/>
      <c r="F44" s="204"/>
      <c r="G44" s="213"/>
      <c r="H44" s="193" t="s">
        <v>12</v>
      </c>
      <c r="I44" s="621"/>
      <c r="J44" s="193"/>
      <c r="K44" s="193"/>
      <c r="L44" s="208"/>
      <c r="M44" s="249"/>
      <c r="N44" s="249"/>
      <c r="O44" s="463"/>
    </row>
    <row r="45" spans="1:15" ht="16.5" customHeight="1" x14ac:dyDescent="0.2">
      <c r="A45" s="28">
        <v>9.5</v>
      </c>
      <c r="B45" s="54" t="s">
        <v>585</v>
      </c>
      <c r="C45" s="10"/>
      <c r="D45" s="17" t="s">
        <v>12</v>
      </c>
      <c r="E45" s="16"/>
      <c r="F45" s="204"/>
      <c r="G45" s="213"/>
      <c r="H45" s="193" t="s">
        <v>12</v>
      </c>
      <c r="I45" s="621"/>
      <c r="J45" s="193"/>
      <c r="K45" s="193"/>
      <c r="L45" s="208"/>
      <c r="M45" s="249"/>
      <c r="N45" s="249"/>
      <c r="O45" s="463"/>
    </row>
    <row r="46" spans="1:15" ht="16.5" customHeight="1" x14ac:dyDescent="0.2">
      <c r="A46" s="28" t="s">
        <v>748</v>
      </c>
      <c r="B46" s="7" t="s">
        <v>586</v>
      </c>
      <c r="C46" s="10"/>
      <c r="D46" s="17" t="s">
        <v>12</v>
      </c>
      <c r="E46" s="16"/>
      <c r="F46" s="204"/>
      <c r="G46" s="213"/>
      <c r="H46" s="193" t="s">
        <v>12</v>
      </c>
      <c r="I46" s="621"/>
      <c r="J46" s="193"/>
      <c r="K46" s="193"/>
      <c r="L46" s="208"/>
      <c r="M46" s="249"/>
      <c r="N46" s="249"/>
      <c r="O46" s="463"/>
    </row>
    <row r="47" spans="1:15" ht="16.5" customHeight="1" x14ac:dyDescent="0.2">
      <c r="A47" s="28"/>
      <c r="B47" s="59" t="s">
        <v>1693</v>
      </c>
      <c r="C47" s="10"/>
      <c r="D47" s="17" t="s">
        <v>12</v>
      </c>
      <c r="E47" s="16"/>
      <c r="F47" s="204"/>
      <c r="G47" s="213"/>
      <c r="H47" s="193" t="s">
        <v>12</v>
      </c>
      <c r="I47" s="621"/>
      <c r="J47" s="193"/>
      <c r="K47" s="193"/>
      <c r="L47" s="208"/>
      <c r="M47" s="249"/>
      <c r="N47" s="249"/>
      <c r="O47" s="463"/>
    </row>
    <row r="48" spans="1:15" ht="16.5" customHeight="1" x14ac:dyDescent="0.2">
      <c r="A48" s="28"/>
      <c r="B48" s="59" t="s">
        <v>1694</v>
      </c>
      <c r="C48" s="10"/>
      <c r="D48" s="17" t="s">
        <v>12</v>
      </c>
      <c r="E48" s="16"/>
      <c r="F48" s="204"/>
      <c r="G48" s="213"/>
      <c r="H48" s="193" t="s">
        <v>12</v>
      </c>
      <c r="I48" s="621"/>
      <c r="J48" s="193"/>
      <c r="K48" s="193"/>
      <c r="L48" s="208"/>
      <c r="M48" s="249"/>
      <c r="N48" s="249"/>
      <c r="O48" s="463"/>
    </row>
    <row r="49" spans="1:15" ht="16.5" customHeight="1" x14ac:dyDescent="0.2">
      <c r="A49" s="28" t="s">
        <v>58</v>
      </c>
      <c r="B49" s="7" t="s">
        <v>587</v>
      </c>
      <c r="C49" s="10">
        <v>72</v>
      </c>
      <c r="D49" s="17">
        <v>80</v>
      </c>
      <c r="E49" s="16">
        <v>90</v>
      </c>
      <c r="F49" s="204">
        <f>SUM(E49-(E49*14/114))</f>
        <v>78.94736842105263</v>
      </c>
      <c r="G49" s="213">
        <v>87.72</v>
      </c>
      <c r="H49" s="193" t="s">
        <v>12</v>
      </c>
      <c r="I49" s="207">
        <v>35.090000000000003</v>
      </c>
      <c r="J49" s="204">
        <v>36.840000000000003</v>
      </c>
      <c r="K49" s="204">
        <f t="shared" ref="K49:K50" si="5">SUM(N49/114*100)</f>
        <v>39.473684210526315</v>
      </c>
      <c r="L49" s="208">
        <f>K49*'Table of % increases'!$C$19</f>
        <v>5.526315789473685</v>
      </c>
      <c r="M49" s="218">
        <f t="shared" ref="M49:M50" si="6">K49+L49</f>
        <v>45</v>
      </c>
      <c r="N49" s="249">
        <v>45</v>
      </c>
      <c r="O49" s="463">
        <f>ROUND((K49-J49)/J49*100,2)</f>
        <v>7.15</v>
      </c>
    </row>
    <row r="50" spans="1:15" ht="16.5" customHeight="1" x14ac:dyDescent="0.2">
      <c r="A50" s="28" t="s">
        <v>59</v>
      </c>
      <c r="B50" s="20" t="s">
        <v>588</v>
      </c>
      <c r="C50" s="10">
        <v>135</v>
      </c>
      <c r="D50" s="17">
        <v>150</v>
      </c>
      <c r="E50" s="16">
        <v>160</v>
      </c>
      <c r="F50" s="204">
        <f>SUM(E50-(E50*14/114))</f>
        <v>140.35087719298247</v>
      </c>
      <c r="G50" s="213">
        <v>153.51</v>
      </c>
      <c r="H50" s="193" t="s">
        <v>12</v>
      </c>
      <c r="I50" s="207">
        <v>175.44</v>
      </c>
      <c r="J50" s="204">
        <v>184.21</v>
      </c>
      <c r="K50" s="204">
        <f t="shared" si="5"/>
        <v>196.49122807017542</v>
      </c>
      <c r="L50" s="208">
        <f>K50*'Table of % increases'!$C$19</f>
        <v>27.508771929824562</v>
      </c>
      <c r="M50" s="218">
        <f t="shared" si="6"/>
        <v>224</v>
      </c>
      <c r="N50" s="249">
        <v>224</v>
      </c>
      <c r="O50" s="463">
        <f>ROUND((K50-J50)/J50*100,2)</f>
        <v>6.67</v>
      </c>
    </row>
    <row r="51" spans="1:15" ht="16.5" customHeight="1" x14ac:dyDescent="0.2">
      <c r="A51" s="28" t="s">
        <v>1390</v>
      </c>
      <c r="B51" s="20" t="s">
        <v>1391</v>
      </c>
      <c r="C51" s="10"/>
      <c r="D51" s="17"/>
      <c r="E51" s="16"/>
      <c r="F51" s="204"/>
      <c r="G51" s="213"/>
      <c r="H51" s="193" t="s">
        <v>12</v>
      </c>
      <c r="I51" s="621"/>
      <c r="J51" s="193"/>
      <c r="K51" s="193"/>
      <c r="L51" s="208"/>
      <c r="M51" s="249"/>
      <c r="N51" s="249"/>
      <c r="O51" s="463"/>
    </row>
    <row r="52" spans="1:15" ht="16.5" customHeight="1" x14ac:dyDescent="0.2">
      <c r="A52" s="28" t="s">
        <v>58</v>
      </c>
      <c r="B52" s="7" t="s">
        <v>587</v>
      </c>
      <c r="C52" s="10">
        <v>72</v>
      </c>
      <c r="D52" s="17">
        <v>80</v>
      </c>
      <c r="E52" s="16">
        <v>130</v>
      </c>
      <c r="F52" s="204">
        <f>SUM(E52-(E52*14/114))</f>
        <v>114.03508771929825</v>
      </c>
      <c r="G52" s="213">
        <v>127.19</v>
      </c>
      <c r="H52" s="193">
        <v>140.35</v>
      </c>
      <c r="I52" s="207">
        <v>149.12</v>
      </c>
      <c r="J52" s="204">
        <v>157.88999999999999</v>
      </c>
      <c r="K52" s="204">
        <f t="shared" ref="K52:K54" si="7">SUM(N52/114*100)</f>
        <v>168.42105263157893</v>
      </c>
      <c r="L52" s="208">
        <f>K52*'Table of % increases'!$C$19</f>
        <v>23.578947368421051</v>
      </c>
      <c r="M52" s="218">
        <f t="shared" ref="M52:M54" si="8">K52+L52</f>
        <v>191.99999999999997</v>
      </c>
      <c r="N52" s="249">
        <v>192</v>
      </c>
      <c r="O52" s="463">
        <f>ROUND((K52-J52)/J52*100,2)</f>
        <v>6.67</v>
      </c>
    </row>
    <row r="53" spans="1:15" ht="16.5" customHeight="1" x14ac:dyDescent="0.2">
      <c r="A53" s="28" t="s">
        <v>59</v>
      </c>
      <c r="B53" s="20" t="s">
        <v>588</v>
      </c>
      <c r="C53" s="10">
        <v>135</v>
      </c>
      <c r="D53" s="17">
        <v>150</v>
      </c>
      <c r="E53" s="16">
        <v>320</v>
      </c>
      <c r="F53" s="204">
        <f>SUM(E53-(E53*14/114))</f>
        <v>280.70175438596493</v>
      </c>
      <c r="G53" s="213">
        <v>307.02</v>
      </c>
      <c r="H53" s="193">
        <v>333.33</v>
      </c>
      <c r="I53" s="207">
        <v>438.6</v>
      </c>
      <c r="J53" s="204">
        <v>460.53</v>
      </c>
      <c r="K53" s="204">
        <f t="shared" si="7"/>
        <v>492.1052631578948</v>
      </c>
      <c r="L53" s="208">
        <f>K53*'Table of % increases'!$C$19</f>
        <v>68.894736842105274</v>
      </c>
      <c r="M53" s="218">
        <f t="shared" si="8"/>
        <v>561.00000000000011</v>
      </c>
      <c r="N53" s="249">
        <v>561</v>
      </c>
      <c r="O53" s="463">
        <f>ROUND((K53-J53)/J53*100,2)</f>
        <v>6.86</v>
      </c>
    </row>
    <row r="54" spans="1:15" ht="16.5" customHeight="1" x14ac:dyDescent="0.2">
      <c r="A54" s="28" t="s">
        <v>60</v>
      </c>
      <c r="B54" s="20" t="s">
        <v>1763</v>
      </c>
      <c r="C54" s="10"/>
      <c r="D54" s="17"/>
      <c r="E54" s="16"/>
      <c r="F54" s="204"/>
      <c r="G54" s="213"/>
      <c r="H54" s="193"/>
      <c r="I54" s="207">
        <v>43.86</v>
      </c>
      <c r="J54" s="204">
        <v>45.61</v>
      </c>
      <c r="K54" s="204">
        <f t="shared" si="7"/>
        <v>49.122807017543856</v>
      </c>
      <c r="L54" s="208">
        <f>K54*'Table of % increases'!$C$19</f>
        <v>6.8771929824561404</v>
      </c>
      <c r="M54" s="218">
        <f t="shared" si="8"/>
        <v>56</v>
      </c>
      <c r="N54" s="249">
        <v>56</v>
      </c>
      <c r="O54" s="463">
        <f>ROUND((K54-J54)/J54*100,2)</f>
        <v>7.7</v>
      </c>
    </row>
    <row r="55" spans="1:15" ht="16.5" customHeight="1" x14ac:dyDescent="0.2">
      <c r="A55" s="583" t="s">
        <v>40</v>
      </c>
      <c r="B55" s="84" t="s">
        <v>1597</v>
      </c>
      <c r="C55" s="10"/>
      <c r="D55" s="17"/>
      <c r="E55" s="16"/>
      <c r="F55" s="204"/>
      <c r="G55" s="213"/>
      <c r="H55" s="193" t="s">
        <v>12</v>
      </c>
      <c r="I55" s="621"/>
      <c r="J55" s="193"/>
      <c r="K55" s="193"/>
      <c r="L55" s="208"/>
      <c r="M55" s="249"/>
      <c r="N55" s="249"/>
      <c r="O55" s="463"/>
    </row>
    <row r="56" spans="1:15" ht="14.25" customHeight="1" x14ac:dyDescent="0.2">
      <c r="A56" s="583"/>
      <c r="B56" s="84"/>
      <c r="C56" s="10"/>
      <c r="D56" s="17"/>
      <c r="E56" s="16"/>
      <c r="F56" s="204"/>
      <c r="G56" s="213"/>
      <c r="H56" s="193"/>
      <c r="I56" s="621"/>
      <c r="J56" s="193"/>
      <c r="K56" s="193"/>
      <c r="L56" s="208"/>
      <c r="M56" s="249"/>
      <c r="N56" s="249"/>
      <c r="O56" s="463"/>
    </row>
    <row r="57" spans="1:15" ht="16.5" customHeight="1" x14ac:dyDescent="0.2">
      <c r="A57" s="28" t="s">
        <v>1765</v>
      </c>
      <c r="B57" s="20" t="s">
        <v>1761</v>
      </c>
      <c r="C57" s="10"/>
      <c r="D57" s="17"/>
      <c r="E57" s="16"/>
      <c r="F57" s="204"/>
      <c r="G57" s="213"/>
      <c r="H57" s="193" t="s">
        <v>12</v>
      </c>
      <c r="I57" s="621"/>
      <c r="J57" s="193"/>
      <c r="K57" s="193"/>
      <c r="L57" s="208"/>
      <c r="M57" s="249"/>
      <c r="N57" s="249"/>
      <c r="O57" s="463"/>
    </row>
    <row r="58" spans="1:15" ht="16.5" customHeight="1" x14ac:dyDescent="0.2">
      <c r="A58" s="28" t="s">
        <v>58</v>
      </c>
      <c r="B58" s="7" t="s">
        <v>587</v>
      </c>
      <c r="C58" s="10">
        <v>72</v>
      </c>
      <c r="D58" s="17">
        <v>80</v>
      </c>
      <c r="E58" s="16">
        <v>130</v>
      </c>
      <c r="F58" s="204">
        <f>SUM(E58-(E58*14/114))</f>
        <v>114.03508771929825</v>
      </c>
      <c r="G58" s="213">
        <v>127.19</v>
      </c>
      <c r="H58" s="193" t="s">
        <v>12</v>
      </c>
      <c r="I58" s="207">
        <v>149.12</v>
      </c>
      <c r="J58" s="204">
        <v>157.88999999999999</v>
      </c>
      <c r="K58" s="204">
        <f t="shared" ref="K58:K60" si="9">SUM(N58/114*100)</f>
        <v>168.42105263157893</v>
      </c>
      <c r="L58" s="208">
        <f>K58*'Table of % increases'!$C$19</f>
        <v>23.578947368421051</v>
      </c>
      <c r="M58" s="218">
        <f t="shared" ref="M58:M60" si="10">K58+L58</f>
        <v>191.99999999999997</v>
      </c>
      <c r="N58" s="249">
        <v>192</v>
      </c>
      <c r="O58" s="463">
        <f>ROUND((K58-J58)/J58*100,2)</f>
        <v>6.67</v>
      </c>
    </row>
    <row r="59" spans="1:15" ht="16.5" customHeight="1" x14ac:dyDescent="0.2">
      <c r="A59" s="28" t="s">
        <v>59</v>
      </c>
      <c r="B59" s="20" t="s">
        <v>588</v>
      </c>
      <c r="C59" s="10">
        <v>135</v>
      </c>
      <c r="D59" s="17">
        <v>150</v>
      </c>
      <c r="E59" s="16">
        <v>320</v>
      </c>
      <c r="F59" s="204">
        <f>SUM(E59-(E59*14/114))</f>
        <v>280.70175438596493</v>
      </c>
      <c r="G59" s="213">
        <v>307.02</v>
      </c>
      <c r="H59" s="193" t="s">
        <v>12</v>
      </c>
      <c r="I59" s="207">
        <v>438.6</v>
      </c>
      <c r="J59" s="204">
        <v>460.53</v>
      </c>
      <c r="K59" s="204">
        <f t="shared" si="9"/>
        <v>492.1052631578948</v>
      </c>
      <c r="L59" s="208">
        <f>K59*'Table of % increases'!$C$19</f>
        <v>68.894736842105274</v>
      </c>
      <c r="M59" s="218">
        <f t="shared" si="10"/>
        <v>561.00000000000011</v>
      </c>
      <c r="N59" s="249">
        <v>561</v>
      </c>
      <c r="O59" s="463">
        <f>ROUND((K59-J59)/J59*100,2)</f>
        <v>6.86</v>
      </c>
    </row>
    <row r="60" spans="1:15" ht="16.5" customHeight="1" x14ac:dyDescent="0.2">
      <c r="A60" s="28" t="s">
        <v>60</v>
      </c>
      <c r="B60" s="20" t="s">
        <v>1763</v>
      </c>
      <c r="C60" s="10"/>
      <c r="D60" s="17"/>
      <c r="E60" s="16"/>
      <c r="F60" s="204"/>
      <c r="G60" s="213"/>
      <c r="H60" s="193"/>
      <c r="I60" s="207">
        <v>43.86</v>
      </c>
      <c r="J60" s="204">
        <v>45.61</v>
      </c>
      <c r="K60" s="204">
        <f t="shared" si="9"/>
        <v>49.122807017543856</v>
      </c>
      <c r="L60" s="208">
        <f>K60*'Table of % increases'!$C$19</f>
        <v>6.8771929824561404</v>
      </c>
      <c r="M60" s="218">
        <f t="shared" si="10"/>
        <v>56</v>
      </c>
      <c r="N60" s="249">
        <v>56</v>
      </c>
      <c r="O60" s="463">
        <f>ROUND((K60-J60)/J60*100,2)</f>
        <v>7.7</v>
      </c>
    </row>
    <row r="61" spans="1:15" ht="16.5" customHeight="1" x14ac:dyDescent="0.2">
      <c r="A61" s="583" t="s">
        <v>40</v>
      </c>
      <c r="B61" s="84" t="s">
        <v>1762</v>
      </c>
      <c r="C61" s="10"/>
      <c r="D61" s="17"/>
      <c r="E61" s="16"/>
      <c r="F61" s="204"/>
      <c r="G61" s="213"/>
      <c r="H61" s="193" t="s">
        <v>12</v>
      </c>
      <c r="I61" s="621"/>
      <c r="J61" s="193"/>
      <c r="K61" s="193"/>
      <c r="L61" s="208"/>
      <c r="M61" s="249"/>
      <c r="N61" s="249"/>
      <c r="O61" s="463"/>
    </row>
    <row r="62" spans="1:15" ht="11.25" customHeight="1" x14ac:dyDescent="0.2">
      <c r="A62" s="583"/>
      <c r="B62" s="84"/>
      <c r="C62" s="10"/>
      <c r="D62" s="17"/>
      <c r="E62" s="16"/>
      <c r="F62" s="204"/>
      <c r="G62" s="213"/>
      <c r="H62" s="193"/>
      <c r="I62" s="621"/>
      <c r="J62" s="193"/>
      <c r="K62" s="193"/>
      <c r="L62" s="208"/>
      <c r="M62" s="249"/>
      <c r="N62" s="249"/>
      <c r="O62" s="463"/>
    </row>
    <row r="63" spans="1:15" s="108" customFormat="1" ht="16.5" customHeight="1" x14ac:dyDescent="0.2">
      <c r="A63" s="28">
        <v>9.6</v>
      </c>
      <c r="B63" s="9" t="s">
        <v>589</v>
      </c>
      <c r="C63" s="14"/>
      <c r="D63" s="117"/>
      <c r="E63" s="168"/>
      <c r="F63" s="204"/>
      <c r="G63" s="213"/>
      <c r="H63" s="193" t="s">
        <v>12</v>
      </c>
      <c r="I63" s="621"/>
      <c r="J63" s="193"/>
      <c r="K63" s="193"/>
      <c r="L63" s="208"/>
      <c r="M63" s="249"/>
      <c r="N63" s="249"/>
      <c r="O63" s="463"/>
    </row>
    <row r="64" spans="1:15" ht="16.5" customHeight="1" x14ac:dyDescent="0.2">
      <c r="A64" s="28" t="s">
        <v>1027</v>
      </c>
      <c r="B64" s="20" t="s">
        <v>590</v>
      </c>
      <c r="C64" s="10">
        <v>65</v>
      </c>
      <c r="D64" s="17">
        <v>70</v>
      </c>
      <c r="E64" s="16">
        <v>100</v>
      </c>
      <c r="F64" s="204">
        <f>SUM(E64-(E64*14/114))</f>
        <v>87.719298245614027</v>
      </c>
      <c r="G64" s="213">
        <v>96.49</v>
      </c>
      <c r="H64" s="193">
        <v>105.26</v>
      </c>
      <c r="I64" s="207">
        <v>111.4</v>
      </c>
      <c r="J64" s="204">
        <v>118.42</v>
      </c>
      <c r="K64" s="204">
        <f t="shared" ref="K64" si="11">SUM(N64/114*100)</f>
        <v>126.31578947368421</v>
      </c>
      <c r="L64" s="208">
        <f>K64*'Table of % increases'!$C$19</f>
        <v>17.684210526315791</v>
      </c>
      <c r="M64" s="218">
        <f>K64+L64</f>
        <v>144</v>
      </c>
      <c r="N64" s="249">
        <v>144</v>
      </c>
      <c r="O64" s="463">
        <f>ROUND((K64-J64)/J64*100,2)</f>
        <v>6.67</v>
      </c>
    </row>
    <row r="65" spans="1:15" ht="16.5" customHeight="1" x14ac:dyDescent="0.2">
      <c r="A65" s="28" t="s">
        <v>1028</v>
      </c>
      <c r="B65" s="20" t="s">
        <v>591</v>
      </c>
      <c r="C65" s="10"/>
      <c r="D65" s="17"/>
      <c r="E65" s="16"/>
      <c r="F65" s="204"/>
      <c r="G65" s="213"/>
      <c r="H65" s="193" t="s">
        <v>12</v>
      </c>
      <c r="I65" s="621"/>
      <c r="J65" s="193"/>
      <c r="K65" s="193"/>
      <c r="L65" s="208"/>
      <c r="M65" s="249"/>
      <c r="N65" s="249"/>
      <c r="O65" s="463"/>
    </row>
    <row r="66" spans="1:15" ht="16.5" customHeight="1" x14ac:dyDescent="0.2">
      <c r="A66" s="28"/>
      <c r="B66" s="20" t="s">
        <v>592</v>
      </c>
      <c r="C66" s="10"/>
      <c r="D66" s="17"/>
      <c r="E66" s="16"/>
      <c r="F66" s="204"/>
      <c r="G66" s="213"/>
      <c r="H66" s="193" t="s">
        <v>12</v>
      </c>
      <c r="I66" s="621"/>
      <c r="J66" s="193"/>
      <c r="K66" s="193"/>
      <c r="L66" s="208"/>
      <c r="M66" s="249"/>
      <c r="N66" s="249"/>
      <c r="O66" s="463"/>
    </row>
    <row r="67" spans="1:15" ht="16.5" customHeight="1" x14ac:dyDescent="0.2">
      <c r="A67" s="28" t="s">
        <v>58</v>
      </c>
      <c r="B67" s="7" t="s">
        <v>593</v>
      </c>
      <c r="C67" s="10">
        <v>140</v>
      </c>
      <c r="D67" s="17">
        <v>150</v>
      </c>
      <c r="E67" s="16">
        <v>200</v>
      </c>
      <c r="F67" s="204">
        <f>SUM(E67-(E67*14/114))</f>
        <v>175.43859649122805</v>
      </c>
      <c r="G67" s="213">
        <v>190.35</v>
      </c>
      <c r="H67" s="193">
        <v>206.14</v>
      </c>
      <c r="I67" s="207">
        <v>219.3</v>
      </c>
      <c r="J67" s="204">
        <v>230.7</v>
      </c>
      <c r="K67" s="204">
        <f t="shared" ref="K67:K69" si="12">SUM(N67/114*100)</f>
        <v>246.49122807017542</v>
      </c>
      <c r="L67" s="208">
        <f>K67*'Table of % increases'!$C$19</f>
        <v>34.508771929824562</v>
      </c>
      <c r="M67" s="218">
        <f t="shared" ref="M67:M69" si="13">K67+L67</f>
        <v>281</v>
      </c>
      <c r="N67" s="249">
        <v>281</v>
      </c>
      <c r="O67" s="463">
        <f>ROUND((K67-J67)/J67*100,2)</f>
        <v>6.84</v>
      </c>
    </row>
    <row r="68" spans="1:15" ht="16.5" customHeight="1" x14ac:dyDescent="0.2">
      <c r="A68" s="28" t="s">
        <v>59</v>
      </c>
      <c r="B68" s="7" t="s">
        <v>594</v>
      </c>
      <c r="C68" s="10">
        <v>110</v>
      </c>
      <c r="D68" s="17">
        <v>120</v>
      </c>
      <c r="E68" s="16">
        <v>160</v>
      </c>
      <c r="F68" s="204">
        <f>SUM(E68-(E68*14/114))</f>
        <v>140.35087719298247</v>
      </c>
      <c r="G68" s="213">
        <v>152.63</v>
      </c>
      <c r="H68" s="193">
        <v>164.91</v>
      </c>
      <c r="I68" s="207">
        <v>175.44</v>
      </c>
      <c r="J68" s="204">
        <v>184.21</v>
      </c>
      <c r="K68" s="204">
        <f t="shared" si="12"/>
        <v>196.49122807017542</v>
      </c>
      <c r="L68" s="208">
        <f>K68*'Table of % increases'!$C$19</f>
        <v>27.508771929824562</v>
      </c>
      <c r="M68" s="218">
        <f t="shared" si="13"/>
        <v>224</v>
      </c>
      <c r="N68" s="249">
        <v>224</v>
      </c>
      <c r="O68" s="463">
        <f>ROUND((K68-J68)/J68*100,2)</f>
        <v>6.67</v>
      </c>
    </row>
    <row r="69" spans="1:15" ht="16.5" customHeight="1" x14ac:dyDescent="0.2">
      <c r="A69" s="28" t="s">
        <v>60</v>
      </c>
      <c r="B69" s="7" t="s">
        <v>595</v>
      </c>
      <c r="C69" s="10">
        <v>80</v>
      </c>
      <c r="D69" s="17">
        <v>90</v>
      </c>
      <c r="E69" s="16">
        <v>100</v>
      </c>
      <c r="F69" s="204">
        <f>SUM(E69-(E69*14/114))</f>
        <v>87.719298245614027</v>
      </c>
      <c r="G69" s="213">
        <v>96.49</v>
      </c>
      <c r="H69" s="193">
        <v>105.26</v>
      </c>
      <c r="I69" s="207">
        <v>111.4</v>
      </c>
      <c r="J69" s="204">
        <v>118.42</v>
      </c>
      <c r="K69" s="204">
        <f t="shared" si="12"/>
        <v>126.31578947368421</v>
      </c>
      <c r="L69" s="208">
        <f>K69*'Table of % increases'!$C$19</f>
        <v>17.684210526315791</v>
      </c>
      <c r="M69" s="218">
        <f t="shared" si="13"/>
        <v>144</v>
      </c>
      <c r="N69" s="249">
        <v>144</v>
      </c>
      <c r="O69" s="463">
        <f>ROUND((K69-J69)/J69*100,2)</f>
        <v>6.67</v>
      </c>
    </row>
    <row r="70" spans="1:15" ht="16.5" customHeight="1" x14ac:dyDescent="0.2">
      <c r="A70" s="28" t="s">
        <v>62</v>
      </c>
      <c r="B70" s="7" t="s">
        <v>596</v>
      </c>
      <c r="C70" s="10"/>
      <c r="D70" s="17"/>
      <c r="E70" s="16"/>
      <c r="F70" s="17"/>
      <c r="G70" s="75"/>
      <c r="H70" s="601"/>
      <c r="I70" s="679"/>
      <c r="J70" s="601"/>
      <c r="K70" s="601"/>
      <c r="L70" s="72"/>
      <c r="M70" s="609"/>
      <c r="N70" s="609"/>
      <c r="O70" s="463"/>
    </row>
    <row r="71" spans="1:15" s="108" customFormat="1" ht="16.5" customHeight="1" x14ac:dyDescent="0.2">
      <c r="A71" s="28"/>
      <c r="B71" s="7" t="s">
        <v>597</v>
      </c>
      <c r="C71" s="10"/>
      <c r="D71" s="113">
        <v>0.5</v>
      </c>
      <c r="E71" s="114">
        <v>0.5</v>
      </c>
      <c r="F71" s="113">
        <v>0.5</v>
      </c>
      <c r="G71" s="114">
        <v>0.5</v>
      </c>
      <c r="H71" s="113">
        <v>0.5</v>
      </c>
      <c r="I71" s="82">
        <v>0.5</v>
      </c>
      <c r="J71" s="113"/>
      <c r="K71" s="113">
        <v>0.5</v>
      </c>
      <c r="L71" s="113">
        <v>0.5</v>
      </c>
      <c r="M71" s="113">
        <v>0.5</v>
      </c>
      <c r="N71" s="113">
        <v>0.5</v>
      </c>
      <c r="O71" s="463">
        <f>ROUND((G71-F71)/F71*100,2)</f>
        <v>0</v>
      </c>
    </row>
    <row r="72" spans="1:15" ht="16.5" customHeight="1" x14ac:dyDescent="0.2">
      <c r="A72" s="413" t="s">
        <v>40</v>
      </c>
      <c r="B72" s="59" t="s">
        <v>1764</v>
      </c>
      <c r="C72" s="10"/>
      <c r="D72" s="17"/>
      <c r="E72" s="16"/>
      <c r="F72" s="17"/>
      <c r="G72" s="75"/>
      <c r="H72" s="601"/>
      <c r="I72" s="679"/>
      <c r="J72" s="601"/>
      <c r="K72" s="601"/>
      <c r="L72" s="72"/>
      <c r="M72" s="609"/>
      <c r="N72" s="609"/>
      <c r="O72" s="463"/>
    </row>
    <row r="73" spans="1:15" ht="16.5" customHeight="1" x14ac:dyDescent="0.2">
      <c r="A73" s="28"/>
      <c r="B73" s="59" t="s">
        <v>1359</v>
      </c>
      <c r="C73" s="10"/>
      <c r="D73" s="17"/>
      <c r="E73" s="16"/>
      <c r="F73" s="17"/>
      <c r="G73" s="75"/>
      <c r="H73" s="601"/>
      <c r="I73" s="679"/>
      <c r="J73" s="601"/>
      <c r="K73" s="601"/>
      <c r="L73" s="72"/>
      <c r="M73" s="609"/>
      <c r="N73" s="609"/>
      <c r="O73" s="463"/>
    </row>
    <row r="74" spans="1:15" ht="16.5" customHeight="1" x14ac:dyDescent="0.2">
      <c r="A74" s="28"/>
      <c r="B74" s="59"/>
      <c r="C74" s="10"/>
      <c r="D74" s="17"/>
      <c r="E74" s="16"/>
      <c r="F74" s="17"/>
      <c r="G74" s="75"/>
      <c r="H74" s="601"/>
      <c r="I74" s="679"/>
      <c r="J74" s="601"/>
      <c r="K74" s="601"/>
      <c r="L74" s="72"/>
      <c r="M74" s="609"/>
      <c r="N74" s="609"/>
      <c r="O74" s="463"/>
    </row>
    <row r="75" spans="1:15" ht="16.5" customHeight="1" x14ac:dyDescent="0.2">
      <c r="A75" s="3">
        <v>9.6999999999999993</v>
      </c>
      <c r="B75" s="9" t="s">
        <v>535</v>
      </c>
      <c r="C75" s="16"/>
      <c r="D75" s="17"/>
      <c r="E75" s="16"/>
      <c r="F75" s="17"/>
      <c r="G75" s="75"/>
      <c r="H75" s="601"/>
      <c r="I75" s="679"/>
      <c r="J75" s="601"/>
      <c r="K75" s="601"/>
      <c r="L75" s="72"/>
      <c r="M75" s="609"/>
      <c r="N75" s="609"/>
      <c r="O75" s="463"/>
    </row>
    <row r="76" spans="1:15" ht="16.5" customHeight="1" x14ac:dyDescent="0.2">
      <c r="A76" s="784"/>
      <c r="B76" s="20" t="s">
        <v>537</v>
      </c>
      <c r="C76" s="16">
        <v>0.5</v>
      </c>
      <c r="D76" s="17">
        <v>1</v>
      </c>
      <c r="E76" s="16">
        <v>1</v>
      </c>
      <c r="F76" s="204">
        <v>0.88</v>
      </c>
      <c r="G76" s="213">
        <v>0.88</v>
      </c>
      <c r="H76" s="380">
        <v>0.96</v>
      </c>
      <c r="I76" s="770">
        <v>1.05</v>
      </c>
      <c r="J76" s="380">
        <v>1.32</v>
      </c>
      <c r="K76" s="204">
        <f t="shared" ref="K76" si="14">SUM(N76/114*100)</f>
        <v>1.4035087719298245</v>
      </c>
      <c r="L76" s="208">
        <f>K76*'Table of % increases'!$C$19</f>
        <v>0.19649122807017544</v>
      </c>
      <c r="M76" s="218">
        <f>K76+L76</f>
        <v>1.5999999999999999</v>
      </c>
      <c r="N76" s="249">
        <v>1.6</v>
      </c>
      <c r="O76" s="463">
        <f>ROUND((K76-J76)/J76*100,2)</f>
        <v>6.33</v>
      </c>
    </row>
    <row r="77" spans="1:15" ht="16.5" customHeight="1" x14ac:dyDescent="0.2">
      <c r="A77" s="959"/>
      <c r="B77" s="947"/>
      <c r="C77" s="135"/>
      <c r="D77" s="135"/>
      <c r="E77" s="135"/>
      <c r="F77" s="254"/>
      <c r="G77" s="216"/>
      <c r="H77" s="216"/>
      <c r="I77" s="591"/>
      <c r="J77" s="591"/>
      <c r="K77" s="216"/>
      <c r="L77" s="948"/>
      <c r="M77" s="949"/>
      <c r="N77" s="375"/>
      <c r="O77" s="464"/>
    </row>
    <row r="78" spans="1:15" x14ac:dyDescent="0.2">
      <c r="B78" s="1"/>
      <c r="F78" s="106"/>
      <c r="G78" s="106"/>
      <c r="H78" s="106"/>
      <c r="I78" s="106"/>
      <c r="J78" s="106"/>
      <c r="K78" s="106"/>
      <c r="L78" s="222"/>
      <c r="M78" s="106"/>
      <c r="N78" s="106"/>
      <c r="O78" s="465"/>
    </row>
    <row r="79" spans="1:15" x14ac:dyDescent="0.2">
      <c r="B79" s="1"/>
      <c r="F79" s="106"/>
      <c r="G79" s="106"/>
      <c r="H79" s="106"/>
      <c r="I79" s="106"/>
      <c r="J79" s="106"/>
      <c r="K79" s="106"/>
      <c r="L79" s="222"/>
      <c r="M79" s="106"/>
      <c r="N79" s="106"/>
      <c r="O79" s="465"/>
    </row>
    <row r="80" spans="1:15" x14ac:dyDescent="0.2">
      <c r="B80" s="1"/>
      <c r="F80" s="106"/>
      <c r="G80" s="106"/>
      <c r="H80" s="106"/>
      <c r="I80" s="106"/>
      <c r="J80" s="106"/>
      <c r="K80" s="106"/>
      <c r="L80" s="222"/>
      <c r="M80" s="106"/>
      <c r="N80" s="106"/>
      <c r="O80" s="465"/>
    </row>
    <row r="81" spans="2:15" x14ac:dyDescent="0.2">
      <c r="B81" s="1"/>
      <c r="F81" s="106"/>
      <c r="G81" s="106"/>
      <c r="H81" s="106"/>
      <c r="I81" s="106"/>
      <c r="J81" s="106"/>
      <c r="K81" s="106"/>
      <c r="L81" s="222"/>
      <c r="M81" s="106"/>
      <c r="N81" s="106"/>
      <c r="O81" s="465"/>
    </row>
    <row r="82" spans="2:15" x14ac:dyDescent="0.2">
      <c r="B82" s="1"/>
      <c r="F82" s="106"/>
      <c r="G82" s="106"/>
      <c r="H82" s="106"/>
      <c r="I82" s="106"/>
      <c r="J82" s="106"/>
      <c r="K82" s="106"/>
      <c r="L82" s="222"/>
      <c r="M82" s="106"/>
      <c r="N82" s="106"/>
      <c r="O82" s="465"/>
    </row>
    <row r="83" spans="2:15" x14ac:dyDescent="0.2">
      <c r="B83" s="1"/>
      <c r="F83" s="106"/>
      <c r="G83" s="106"/>
      <c r="H83" s="106"/>
      <c r="I83" s="106"/>
      <c r="J83" s="106"/>
      <c r="K83" s="106"/>
      <c r="L83" s="222"/>
      <c r="M83" s="106"/>
      <c r="N83" s="106"/>
      <c r="O83" s="465"/>
    </row>
    <row r="84" spans="2:15" x14ac:dyDescent="0.2">
      <c r="B84" s="1"/>
      <c r="F84" s="106"/>
      <c r="G84" s="106"/>
      <c r="H84" s="106"/>
      <c r="I84" s="106"/>
      <c r="J84" s="106"/>
      <c r="K84" s="106"/>
      <c r="L84" s="222"/>
      <c r="M84" s="106"/>
      <c r="N84" s="106"/>
      <c r="O84" s="465"/>
    </row>
    <row r="85" spans="2:15" x14ac:dyDescent="0.2">
      <c r="B85" s="1"/>
      <c r="F85" s="106"/>
      <c r="G85" s="106"/>
      <c r="H85" s="106"/>
      <c r="I85" s="106"/>
      <c r="J85" s="106"/>
      <c r="K85" s="106"/>
      <c r="L85" s="222"/>
      <c r="M85" s="106"/>
      <c r="N85" s="106"/>
      <c r="O85" s="465"/>
    </row>
    <row r="86" spans="2:15" x14ac:dyDescent="0.2">
      <c r="B86" s="1"/>
      <c r="F86" s="106"/>
      <c r="G86" s="106"/>
      <c r="H86" s="106"/>
      <c r="I86" s="106"/>
      <c r="J86" s="106"/>
      <c r="K86" s="106"/>
      <c r="L86" s="222"/>
      <c r="M86" s="106"/>
      <c r="N86" s="106"/>
      <c r="O86" s="465"/>
    </row>
    <row r="87" spans="2:15" x14ac:dyDescent="0.2">
      <c r="B87" s="1"/>
      <c r="F87" s="106"/>
      <c r="G87" s="106"/>
      <c r="H87" s="106"/>
      <c r="I87" s="106"/>
      <c r="J87" s="106"/>
      <c r="K87" s="106"/>
      <c r="L87" s="222"/>
      <c r="M87" s="106"/>
      <c r="N87" s="106"/>
      <c r="O87" s="465"/>
    </row>
    <row r="88" spans="2:15" x14ac:dyDescent="0.2">
      <c r="B88" s="1"/>
      <c r="F88" s="106"/>
      <c r="G88" s="106"/>
      <c r="H88" s="106"/>
      <c r="I88" s="106"/>
      <c r="J88" s="106"/>
      <c r="K88" s="106"/>
      <c r="L88" s="222"/>
      <c r="M88" s="106"/>
      <c r="N88" s="106"/>
      <c r="O88" s="465"/>
    </row>
    <row r="89" spans="2:15" x14ac:dyDescent="0.2">
      <c r="B89" s="1"/>
      <c r="F89" s="106"/>
      <c r="G89" s="106"/>
      <c r="H89" s="106"/>
      <c r="I89" s="106"/>
      <c r="J89" s="106"/>
      <c r="K89" s="106"/>
      <c r="L89" s="222"/>
      <c r="M89" s="106"/>
      <c r="N89" s="106"/>
      <c r="O89" s="465"/>
    </row>
    <row r="90" spans="2:15" x14ac:dyDescent="0.2">
      <c r="B90" s="1"/>
      <c r="F90" s="106"/>
      <c r="G90" s="106"/>
      <c r="H90" s="106"/>
      <c r="I90" s="106"/>
      <c r="J90" s="106"/>
      <c r="K90" s="106"/>
      <c r="L90" s="222"/>
      <c r="M90" s="106"/>
      <c r="N90" s="106"/>
      <c r="O90" s="465"/>
    </row>
    <row r="91" spans="2:15" x14ac:dyDescent="0.2">
      <c r="B91" s="1"/>
      <c r="F91" s="106"/>
      <c r="G91" s="106"/>
      <c r="H91" s="106"/>
      <c r="I91" s="106"/>
      <c r="J91" s="106"/>
      <c r="K91" s="106"/>
      <c r="L91" s="222"/>
      <c r="M91" s="106"/>
      <c r="N91" s="106"/>
      <c r="O91" s="465"/>
    </row>
    <row r="92" spans="2:15" x14ac:dyDescent="0.2">
      <c r="B92" s="1"/>
      <c r="F92" s="106"/>
      <c r="G92" s="106"/>
      <c r="H92" s="106"/>
      <c r="I92" s="106"/>
      <c r="J92" s="106"/>
      <c r="K92" s="106"/>
      <c r="L92" s="222"/>
      <c r="M92" s="106"/>
      <c r="N92" s="106"/>
      <c r="O92" s="465"/>
    </row>
    <row r="93" spans="2:15" x14ac:dyDescent="0.2">
      <c r="B93" s="1"/>
      <c r="F93" s="106"/>
      <c r="G93" s="106"/>
      <c r="H93" s="106"/>
      <c r="I93" s="106"/>
      <c r="J93" s="106"/>
      <c r="K93" s="106"/>
      <c r="L93" s="222"/>
      <c r="M93" s="106"/>
      <c r="N93" s="106"/>
      <c r="O93" s="465"/>
    </row>
    <row r="94" spans="2:15" x14ac:dyDescent="0.2">
      <c r="B94" s="1"/>
      <c r="F94" s="106"/>
      <c r="G94" s="106"/>
      <c r="H94" s="106"/>
      <c r="I94" s="106"/>
      <c r="J94" s="106"/>
      <c r="K94" s="106"/>
      <c r="L94" s="222"/>
      <c r="M94" s="106"/>
      <c r="N94" s="106"/>
      <c r="O94" s="465"/>
    </row>
    <row r="95" spans="2:15" x14ac:dyDescent="0.2">
      <c r="B95" s="1"/>
      <c r="F95" s="106"/>
      <c r="G95" s="106"/>
      <c r="H95" s="106"/>
      <c r="I95" s="106"/>
      <c r="J95" s="106"/>
      <c r="K95" s="106"/>
      <c r="L95" s="222"/>
      <c r="M95" s="106"/>
      <c r="N95" s="106"/>
      <c r="O95" s="465"/>
    </row>
    <row r="96" spans="2:15" x14ac:dyDescent="0.2">
      <c r="B96" s="1"/>
      <c r="F96" s="106"/>
      <c r="G96" s="106"/>
      <c r="H96" s="106"/>
      <c r="I96" s="106"/>
      <c r="J96" s="106"/>
      <c r="K96" s="106"/>
      <c r="L96" s="222"/>
      <c r="M96" s="106"/>
      <c r="N96" s="106"/>
      <c r="O96" s="465"/>
    </row>
    <row r="97" spans="2:15" x14ac:dyDescent="0.2">
      <c r="B97" s="1"/>
      <c r="F97" s="106"/>
      <c r="G97" s="106"/>
      <c r="H97" s="106"/>
      <c r="I97" s="106"/>
      <c r="J97" s="106"/>
      <c r="K97" s="106"/>
      <c r="L97" s="222"/>
      <c r="M97" s="106"/>
      <c r="N97" s="106"/>
      <c r="O97" s="465"/>
    </row>
    <row r="98" spans="2:15" x14ac:dyDescent="0.2">
      <c r="B98" s="1"/>
      <c r="F98" s="106"/>
      <c r="G98" s="106"/>
      <c r="H98" s="106"/>
      <c r="I98" s="106"/>
      <c r="J98" s="106"/>
      <c r="K98" s="106"/>
      <c r="L98" s="222"/>
      <c r="M98" s="106"/>
      <c r="N98" s="106"/>
      <c r="O98" s="465"/>
    </row>
    <row r="99" spans="2:15" x14ac:dyDescent="0.2">
      <c r="B99" s="1"/>
      <c r="F99" s="106"/>
      <c r="G99" s="106"/>
      <c r="H99" s="106"/>
      <c r="I99" s="106"/>
      <c r="J99" s="106"/>
      <c r="K99" s="106"/>
      <c r="L99" s="222"/>
      <c r="M99" s="106"/>
      <c r="N99" s="106"/>
      <c r="O99" s="465"/>
    </row>
    <row r="100" spans="2:15" x14ac:dyDescent="0.2">
      <c r="B100" s="1"/>
      <c r="F100" s="106"/>
      <c r="G100" s="106"/>
      <c r="H100" s="106"/>
      <c r="I100" s="106"/>
      <c r="J100" s="106"/>
      <c r="K100" s="106"/>
      <c r="L100" s="222"/>
      <c r="M100" s="106"/>
      <c r="N100" s="106"/>
      <c r="O100" s="465"/>
    </row>
    <row r="101" spans="2:15" x14ac:dyDescent="0.2">
      <c r="B101" s="1"/>
      <c r="F101" s="106"/>
      <c r="G101" s="106"/>
      <c r="H101" s="106"/>
      <c r="I101" s="106"/>
      <c r="J101" s="106"/>
      <c r="K101" s="106"/>
      <c r="L101" s="222"/>
      <c r="M101" s="106"/>
      <c r="N101" s="106"/>
      <c r="O101" s="465"/>
    </row>
    <row r="102" spans="2:15" x14ac:dyDescent="0.2">
      <c r="B102" s="1"/>
      <c r="F102" s="106"/>
      <c r="G102" s="106"/>
      <c r="H102" s="106"/>
      <c r="I102" s="106"/>
      <c r="J102" s="106"/>
      <c r="K102" s="106"/>
      <c r="L102" s="222"/>
      <c r="M102" s="106"/>
      <c r="N102" s="106"/>
      <c r="O102" s="465"/>
    </row>
    <row r="103" spans="2:15" x14ac:dyDescent="0.2">
      <c r="B103" s="1"/>
      <c r="F103" s="106"/>
      <c r="G103" s="106"/>
      <c r="H103" s="106"/>
      <c r="I103" s="106"/>
      <c r="J103" s="106"/>
      <c r="K103" s="106"/>
      <c r="L103" s="222"/>
      <c r="M103" s="106"/>
      <c r="N103" s="106"/>
      <c r="O103" s="465"/>
    </row>
    <row r="104" spans="2:15" x14ac:dyDescent="0.2">
      <c r="B104" s="1"/>
      <c r="F104" s="106"/>
      <c r="G104" s="106"/>
      <c r="H104" s="106"/>
      <c r="I104" s="106"/>
      <c r="J104" s="106"/>
      <c r="K104" s="106"/>
      <c r="L104" s="222"/>
      <c r="M104" s="106"/>
      <c r="N104" s="106"/>
      <c r="O104" s="465"/>
    </row>
    <row r="105" spans="2:15" x14ac:dyDescent="0.2">
      <c r="B105" s="1"/>
      <c r="F105" s="106"/>
      <c r="G105" s="106"/>
      <c r="H105" s="106"/>
      <c r="I105" s="106"/>
      <c r="J105" s="106"/>
      <c r="K105" s="106"/>
      <c r="L105" s="222"/>
      <c r="M105" s="106"/>
      <c r="N105" s="106"/>
      <c r="O105" s="465"/>
    </row>
    <row r="106" spans="2:15" x14ac:dyDescent="0.2">
      <c r="B106" s="1"/>
      <c r="F106" s="106"/>
      <c r="G106" s="106"/>
      <c r="H106" s="106"/>
      <c r="I106" s="106"/>
      <c r="J106" s="106"/>
      <c r="K106" s="106"/>
      <c r="L106" s="222"/>
      <c r="M106" s="106"/>
      <c r="N106" s="106"/>
      <c r="O106" s="465"/>
    </row>
    <row r="107" spans="2:15" x14ac:dyDescent="0.2">
      <c r="B107" s="1"/>
      <c r="F107" s="106"/>
      <c r="G107" s="106"/>
      <c r="H107" s="106"/>
      <c r="I107" s="106"/>
      <c r="J107" s="106"/>
      <c r="K107" s="106"/>
      <c r="L107" s="222"/>
      <c r="M107" s="106"/>
      <c r="N107" s="106"/>
      <c r="O107" s="465"/>
    </row>
    <row r="108" spans="2:15" x14ac:dyDescent="0.2">
      <c r="B108" s="1"/>
      <c r="F108" s="106"/>
      <c r="G108" s="106"/>
      <c r="H108" s="106"/>
      <c r="I108" s="106"/>
      <c r="J108" s="106"/>
      <c r="K108" s="106"/>
      <c r="L108" s="222"/>
      <c r="M108" s="106"/>
      <c r="N108" s="106"/>
      <c r="O108" s="465"/>
    </row>
    <row r="109" spans="2:15" x14ac:dyDescent="0.2">
      <c r="B109" s="1"/>
      <c r="F109" s="106"/>
      <c r="G109" s="106"/>
      <c r="H109" s="106"/>
      <c r="I109" s="106"/>
      <c r="J109" s="106"/>
      <c r="K109" s="106"/>
      <c r="L109" s="222"/>
      <c r="M109" s="106"/>
      <c r="N109" s="106"/>
      <c r="O109" s="465"/>
    </row>
    <row r="110" spans="2:15" x14ac:dyDescent="0.2">
      <c r="B110" s="1"/>
      <c r="F110" s="106"/>
      <c r="G110" s="106"/>
      <c r="H110" s="106"/>
      <c r="I110" s="106"/>
      <c r="J110" s="106"/>
      <c r="K110" s="106"/>
      <c r="L110" s="222"/>
      <c r="M110" s="106"/>
      <c r="N110" s="106"/>
      <c r="O110" s="465"/>
    </row>
    <row r="111" spans="2:15" x14ac:dyDescent="0.2">
      <c r="B111" s="1"/>
      <c r="F111" s="106"/>
      <c r="G111" s="106"/>
      <c r="H111" s="106"/>
      <c r="I111" s="106"/>
      <c r="J111" s="106"/>
      <c r="K111" s="106"/>
      <c r="L111" s="222"/>
      <c r="M111" s="106"/>
      <c r="N111" s="106"/>
      <c r="O111" s="465"/>
    </row>
    <row r="112" spans="2:15" x14ac:dyDescent="0.2">
      <c r="B112" s="1"/>
      <c r="F112" s="106"/>
      <c r="G112" s="106"/>
      <c r="H112" s="106"/>
      <c r="I112" s="106"/>
      <c r="J112" s="106"/>
      <c r="K112" s="106"/>
      <c r="L112" s="222"/>
      <c r="M112" s="106"/>
      <c r="N112" s="106"/>
      <c r="O112" s="465"/>
    </row>
    <row r="113" spans="2:15" x14ac:dyDescent="0.2">
      <c r="B113" s="1"/>
      <c r="F113" s="106"/>
      <c r="G113" s="106"/>
      <c r="H113" s="106"/>
      <c r="I113" s="106"/>
      <c r="J113" s="106"/>
      <c r="K113" s="106"/>
      <c r="L113" s="222"/>
      <c r="M113" s="106"/>
      <c r="N113" s="106"/>
      <c r="O113" s="465"/>
    </row>
    <row r="114" spans="2:15" x14ac:dyDescent="0.2">
      <c r="B114" s="1"/>
      <c r="F114" s="106"/>
      <c r="G114" s="106"/>
      <c r="H114" s="106"/>
      <c r="I114" s="106"/>
      <c r="J114" s="106"/>
      <c r="K114" s="106"/>
      <c r="L114" s="222"/>
      <c r="M114" s="106"/>
      <c r="N114" s="106"/>
      <c r="O114" s="465"/>
    </row>
    <row r="115" spans="2:15" x14ac:dyDescent="0.2">
      <c r="F115" s="106"/>
      <c r="G115" s="106"/>
      <c r="H115" s="106"/>
      <c r="I115" s="106"/>
      <c r="J115" s="106"/>
      <c r="K115" s="106"/>
      <c r="L115" s="222"/>
      <c r="M115" s="106"/>
      <c r="N115" s="106"/>
      <c r="O115" s="465"/>
    </row>
    <row r="116" spans="2:15" x14ac:dyDescent="0.2">
      <c r="F116" s="106"/>
      <c r="G116" s="106"/>
      <c r="H116" s="106"/>
      <c r="I116" s="106"/>
      <c r="J116" s="106"/>
      <c r="K116" s="106"/>
      <c r="L116" s="222"/>
      <c r="M116" s="106"/>
      <c r="N116" s="106"/>
      <c r="O116" s="465"/>
    </row>
    <row r="117" spans="2:15" x14ac:dyDescent="0.2">
      <c r="F117" s="106"/>
      <c r="G117" s="106"/>
      <c r="H117" s="106"/>
      <c r="I117" s="106"/>
      <c r="J117" s="106"/>
      <c r="K117" s="106"/>
      <c r="L117" s="222"/>
      <c r="M117" s="106"/>
      <c r="N117" s="106"/>
      <c r="O117" s="465"/>
    </row>
    <row r="118" spans="2:15" x14ac:dyDescent="0.2">
      <c r="F118" s="106"/>
      <c r="G118" s="106"/>
      <c r="H118" s="106"/>
      <c r="I118" s="106"/>
      <c r="J118" s="106"/>
      <c r="K118" s="106"/>
      <c r="L118" s="222"/>
      <c r="M118" s="106"/>
      <c r="N118" s="106"/>
      <c r="O118" s="465"/>
    </row>
    <row r="119" spans="2:15" x14ac:dyDescent="0.2">
      <c r="F119" s="106"/>
      <c r="G119" s="106"/>
      <c r="H119" s="106"/>
      <c r="I119" s="106"/>
      <c r="J119" s="106"/>
      <c r="K119" s="106"/>
      <c r="L119" s="222"/>
      <c r="M119" s="106"/>
      <c r="N119" s="106"/>
      <c r="O119" s="465"/>
    </row>
    <row r="120" spans="2:15" x14ac:dyDescent="0.2">
      <c r="F120" s="106"/>
      <c r="G120" s="106"/>
      <c r="H120" s="106"/>
      <c r="I120" s="106"/>
      <c r="J120" s="106"/>
      <c r="K120" s="106"/>
      <c r="L120" s="222"/>
      <c r="M120" s="106"/>
      <c r="N120" s="106"/>
      <c r="O120" s="465"/>
    </row>
    <row r="121" spans="2:15" x14ac:dyDescent="0.2">
      <c r="F121" s="106"/>
      <c r="G121" s="106"/>
      <c r="H121" s="106"/>
      <c r="I121" s="106"/>
      <c r="J121" s="106"/>
      <c r="K121" s="106"/>
      <c r="L121" s="222"/>
      <c r="M121" s="106"/>
      <c r="N121" s="106"/>
      <c r="O121" s="465"/>
    </row>
    <row r="122" spans="2:15" x14ac:dyDescent="0.2">
      <c r="F122" s="106"/>
      <c r="G122" s="106"/>
      <c r="H122" s="106"/>
      <c r="I122" s="106"/>
      <c r="J122" s="106"/>
      <c r="K122" s="106"/>
      <c r="L122" s="222"/>
      <c r="M122" s="106"/>
      <c r="N122" s="106"/>
      <c r="O122" s="465"/>
    </row>
    <row r="123" spans="2:15" x14ac:dyDescent="0.2">
      <c r="F123" s="106"/>
      <c r="G123" s="106"/>
      <c r="H123" s="106"/>
      <c r="I123" s="106"/>
      <c r="J123" s="106"/>
      <c r="K123" s="106"/>
      <c r="L123" s="222"/>
      <c r="M123" s="106"/>
      <c r="N123" s="106"/>
      <c r="O123" s="465"/>
    </row>
    <row r="124" spans="2:15" x14ac:dyDescent="0.2">
      <c r="F124" s="106"/>
      <c r="G124" s="106"/>
      <c r="H124" s="106"/>
      <c r="I124" s="106"/>
      <c r="J124" s="106"/>
      <c r="K124" s="106"/>
      <c r="L124" s="222"/>
      <c r="M124" s="106"/>
      <c r="N124" s="106"/>
      <c r="O124" s="465"/>
    </row>
    <row r="125" spans="2:15" x14ac:dyDescent="0.2">
      <c r="F125" s="106"/>
      <c r="G125" s="106"/>
      <c r="H125" s="106"/>
      <c r="I125" s="106"/>
      <c r="J125" s="106"/>
      <c r="K125" s="106"/>
      <c r="L125" s="222"/>
      <c r="M125" s="106"/>
      <c r="N125" s="106"/>
      <c r="O125" s="465"/>
    </row>
    <row r="126" spans="2:15" x14ac:dyDescent="0.2">
      <c r="F126" s="106"/>
      <c r="G126" s="106"/>
      <c r="H126" s="106"/>
      <c r="I126" s="106"/>
      <c r="J126" s="106"/>
      <c r="K126" s="106"/>
      <c r="L126" s="222"/>
      <c r="M126" s="106"/>
      <c r="N126" s="106"/>
      <c r="O126" s="465"/>
    </row>
    <row r="127" spans="2:15" x14ac:dyDescent="0.2">
      <c r="F127" s="106"/>
      <c r="G127" s="106"/>
      <c r="H127" s="106"/>
      <c r="I127" s="106"/>
      <c r="J127" s="106"/>
      <c r="K127" s="106"/>
      <c r="L127" s="222"/>
      <c r="M127" s="106"/>
      <c r="N127" s="106"/>
      <c r="O127" s="465"/>
    </row>
    <row r="128" spans="2:15" x14ac:dyDescent="0.2">
      <c r="F128" s="106"/>
      <c r="G128" s="106"/>
      <c r="H128" s="106"/>
      <c r="I128" s="106"/>
      <c r="J128" s="106"/>
      <c r="K128" s="106"/>
      <c r="L128" s="222"/>
      <c r="M128" s="106"/>
      <c r="N128" s="106"/>
      <c r="O128" s="465"/>
    </row>
    <row r="129" spans="6:15" x14ac:dyDescent="0.2">
      <c r="F129" s="106"/>
      <c r="G129" s="106"/>
      <c r="H129" s="106"/>
      <c r="I129" s="106"/>
      <c r="J129" s="106"/>
      <c r="K129" s="106"/>
      <c r="L129" s="222"/>
      <c r="M129" s="106"/>
      <c r="N129" s="106"/>
      <c r="O129" s="465"/>
    </row>
    <row r="130" spans="6:15" x14ac:dyDescent="0.2">
      <c r="F130" s="106"/>
      <c r="G130" s="106"/>
      <c r="H130" s="106"/>
      <c r="I130" s="106"/>
      <c r="J130" s="106"/>
      <c r="K130" s="106"/>
      <c r="L130" s="222"/>
      <c r="M130" s="106"/>
      <c r="N130" s="106"/>
      <c r="O130" s="465"/>
    </row>
    <row r="131" spans="6:15" x14ac:dyDescent="0.2">
      <c r="F131" s="106"/>
      <c r="G131" s="106"/>
      <c r="H131" s="106"/>
      <c r="I131" s="106"/>
      <c r="J131" s="106"/>
      <c r="K131" s="106"/>
      <c r="L131" s="222"/>
      <c r="M131" s="106"/>
      <c r="N131" s="106"/>
      <c r="O131" s="465"/>
    </row>
    <row r="132" spans="6:15" x14ac:dyDescent="0.2">
      <c r="F132" s="106"/>
      <c r="G132" s="106"/>
      <c r="H132" s="106"/>
      <c r="I132" s="106"/>
      <c r="J132" s="106"/>
      <c r="K132" s="106"/>
      <c r="L132" s="222"/>
      <c r="M132" s="106"/>
      <c r="N132" s="106"/>
      <c r="O132" s="465"/>
    </row>
    <row r="133" spans="6:15" x14ac:dyDescent="0.2">
      <c r="F133" s="106"/>
      <c r="G133" s="106"/>
      <c r="H133" s="106"/>
      <c r="I133" s="106"/>
      <c r="J133" s="106"/>
      <c r="K133" s="106"/>
      <c r="L133" s="222"/>
      <c r="M133" s="106"/>
      <c r="N133" s="106"/>
      <c r="O133" s="465"/>
    </row>
    <row r="134" spans="6:15" x14ac:dyDescent="0.2">
      <c r="F134" s="106"/>
      <c r="G134" s="106"/>
      <c r="H134" s="106"/>
      <c r="I134" s="106"/>
      <c r="J134" s="106"/>
      <c r="K134" s="106"/>
      <c r="L134" s="222"/>
      <c r="M134" s="106"/>
      <c r="N134" s="106"/>
      <c r="O134" s="465"/>
    </row>
    <row r="135" spans="6:15" x14ac:dyDescent="0.2">
      <c r="F135" s="106"/>
      <c r="G135" s="106"/>
      <c r="H135" s="106"/>
      <c r="I135" s="106"/>
      <c r="J135" s="106"/>
      <c r="K135" s="106"/>
      <c r="L135" s="222"/>
      <c r="M135" s="106"/>
      <c r="N135" s="106"/>
      <c r="O135" s="465"/>
    </row>
    <row r="136" spans="6:15" x14ac:dyDescent="0.2">
      <c r="F136" s="106"/>
      <c r="G136" s="106"/>
      <c r="H136" s="106"/>
      <c r="I136" s="106"/>
      <c r="J136" s="106"/>
      <c r="K136" s="106"/>
      <c r="L136" s="222"/>
      <c r="M136" s="106"/>
      <c r="N136" s="106"/>
      <c r="O136" s="465"/>
    </row>
    <row r="137" spans="6:15" x14ac:dyDescent="0.2">
      <c r="F137" s="106"/>
      <c r="G137" s="106"/>
      <c r="H137" s="106"/>
      <c r="I137" s="106"/>
      <c r="J137" s="106"/>
      <c r="K137" s="106"/>
      <c r="L137" s="222"/>
      <c r="M137" s="106"/>
      <c r="N137" s="106"/>
      <c r="O137" s="465"/>
    </row>
    <row r="138" spans="6:15" x14ac:dyDescent="0.2">
      <c r="F138" s="106"/>
      <c r="G138" s="106"/>
      <c r="H138" s="106"/>
      <c r="I138" s="106"/>
      <c r="J138" s="106"/>
      <c r="K138" s="106"/>
      <c r="L138" s="222"/>
      <c r="M138" s="106"/>
      <c r="N138" s="106"/>
      <c r="O138" s="465"/>
    </row>
    <row r="139" spans="6:15" x14ac:dyDescent="0.2">
      <c r="F139" s="106"/>
      <c r="G139" s="106"/>
      <c r="H139" s="106"/>
      <c r="I139" s="106"/>
      <c r="J139" s="106"/>
      <c r="K139" s="106"/>
      <c r="L139" s="222"/>
      <c r="M139" s="106"/>
      <c r="N139" s="106"/>
      <c r="O139" s="465"/>
    </row>
    <row r="140" spans="6:15" x14ac:dyDescent="0.2">
      <c r="F140" s="106"/>
      <c r="G140" s="106"/>
      <c r="H140" s="106"/>
      <c r="I140" s="106"/>
      <c r="J140" s="106"/>
      <c r="K140" s="106"/>
      <c r="L140" s="222"/>
      <c r="M140" s="106"/>
      <c r="N140" s="106"/>
      <c r="O140" s="465"/>
    </row>
    <row r="141" spans="6:15" x14ac:dyDescent="0.2">
      <c r="F141" s="106"/>
      <c r="G141" s="106"/>
      <c r="H141" s="106"/>
      <c r="I141" s="106"/>
      <c r="J141" s="106"/>
      <c r="K141" s="106"/>
      <c r="L141" s="222"/>
      <c r="M141" s="106"/>
      <c r="N141" s="106"/>
      <c r="O141" s="465"/>
    </row>
    <row r="142" spans="6:15" x14ac:dyDescent="0.2">
      <c r="F142" s="106"/>
      <c r="G142" s="106"/>
      <c r="H142" s="106"/>
      <c r="I142" s="106"/>
      <c r="J142" s="106"/>
      <c r="K142" s="106"/>
      <c r="L142" s="222"/>
      <c r="M142" s="106"/>
      <c r="N142" s="106"/>
      <c r="O142" s="465"/>
    </row>
    <row r="143" spans="6:15" x14ac:dyDescent="0.2">
      <c r="F143" s="106"/>
      <c r="G143" s="106"/>
      <c r="H143" s="106"/>
      <c r="I143" s="106"/>
      <c r="J143" s="106"/>
      <c r="K143" s="106"/>
      <c r="L143" s="222"/>
      <c r="M143" s="106"/>
      <c r="N143" s="106"/>
      <c r="O143" s="465"/>
    </row>
    <row r="144" spans="6:15" x14ac:dyDescent="0.2">
      <c r="F144" s="106"/>
      <c r="G144" s="106"/>
      <c r="H144" s="106"/>
      <c r="I144" s="106"/>
      <c r="J144" s="106"/>
      <c r="K144" s="106"/>
      <c r="L144" s="222"/>
      <c r="M144" s="106"/>
      <c r="N144" s="106"/>
      <c r="O144" s="465"/>
    </row>
    <row r="145" spans="6:15" x14ac:dyDescent="0.2">
      <c r="F145" s="106"/>
      <c r="G145" s="106"/>
      <c r="H145" s="106"/>
      <c r="I145" s="106"/>
      <c r="J145" s="106"/>
      <c r="K145" s="106"/>
      <c r="L145" s="222"/>
      <c r="M145" s="106"/>
      <c r="N145" s="106"/>
      <c r="O145" s="465"/>
    </row>
    <row r="146" spans="6:15" x14ac:dyDescent="0.2">
      <c r="F146" s="106"/>
      <c r="G146" s="106"/>
      <c r="H146" s="106"/>
      <c r="I146" s="106"/>
      <c r="J146" s="106"/>
      <c r="K146" s="106"/>
      <c r="L146" s="222"/>
      <c r="M146" s="106"/>
      <c r="N146" s="106"/>
      <c r="O146" s="465"/>
    </row>
    <row r="147" spans="6:15" x14ac:dyDescent="0.2">
      <c r="F147" s="106"/>
      <c r="G147" s="106"/>
      <c r="H147" s="106"/>
      <c r="I147" s="106"/>
      <c r="J147" s="106"/>
      <c r="K147" s="106"/>
      <c r="L147" s="222"/>
      <c r="M147" s="106"/>
      <c r="N147" s="106"/>
      <c r="O147" s="465"/>
    </row>
    <row r="148" spans="6:15" x14ac:dyDescent="0.2">
      <c r="F148" s="106"/>
      <c r="G148" s="106"/>
      <c r="H148" s="106"/>
      <c r="I148" s="106"/>
      <c r="J148" s="106"/>
      <c r="K148" s="106"/>
      <c r="L148" s="222"/>
      <c r="M148" s="106"/>
      <c r="N148" s="106"/>
      <c r="O148" s="465"/>
    </row>
    <row r="149" spans="6:15" x14ac:dyDescent="0.2">
      <c r="F149" s="106"/>
      <c r="G149" s="106"/>
      <c r="H149" s="106"/>
      <c r="I149" s="106"/>
      <c r="J149" s="106"/>
      <c r="K149" s="106"/>
      <c r="L149" s="222"/>
      <c r="M149" s="106"/>
      <c r="N149" s="106"/>
      <c r="O149" s="465"/>
    </row>
    <row r="150" spans="6:15" x14ac:dyDescent="0.2">
      <c r="F150" s="106"/>
      <c r="G150" s="106"/>
      <c r="H150" s="106"/>
      <c r="I150" s="106"/>
      <c r="J150" s="106"/>
      <c r="K150" s="106"/>
      <c r="L150" s="222"/>
      <c r="M150" s="106"/>
      <c r="N150" s="106"/>
      <c r="O150" s="465"/>
    </row>
  </sheetData>
  <mergeCells count="3">
    <mergeCell ref="A3:M3"/>
    <mergeCell ref="A1:N1"/>
    <mergeCell ref="A2:N2"/>
  </mergeCells>
  <pageMargins left="0.51181102362204722" right="0.15748031496062992" top="0.27559055118110237" bottom="0.22" header="0.31496062992125984" footer="0.15748031496062992"/>
  <pageSetup paperSize="9" scale="65" orientation="portrait" r:id="rId1"/>
  <headerFoot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P289"/>
  <sheetViews>
    <sheetView showWhiteSpace="0" topLeftCell="A109" zoomScaleNormal="100" workbookViewId="0">
      <selection activeCell="B118" sqref="B118"/>
    </sheetView>
  </sheetViews>
  <sheetFormatPr defaultRowHeight="12.75" x14ac:dyDescent="0.2"/>
  <cols>
    <col min="1" max="1" width="10.42578125" style="258" bestFit="1" customWidth="1"/>
    <col min="2" max="2" width="64.140625" style="100" customWidth="1"/>
    <col min="3" max="4" width="12.5703125" style="100" hidden="1" customWidth="1"/>
    <col min="5" max="5" width="1.28515625" style="100" hidden="1" customWidth="1"/>
    <col min="6" max="6" width="12.85546875" style="100" hidden="1" customWidth="1"/>
    <col min="7" max="9" width="12.7109375" style="100" hidden="1" customWidth="1"/>
    <col min="10" max="11" width="12.7109375" style="100" customWidth="1"/>
    <col min="12" max="12" width="12.7109375" style="257" customWidth="1"/>
    <col min="13" max="13" width="12.7109375" style="100" customWidth="1"/>
    <col min="14" max="14" width="12.7109375" style="100" hidden="1" customWidth="1"/>
    <col min="15" max="15" width="7.5703125" style="500" bestFit="1" customWidth="1"/>
    <col min="16" max="16384" width="9.140625" style="100"/>
  </cols>
  <sheetData>
    <row r="1" spans="1:16" s="1" customFormat="1" x14ac:dyDescent="0.2">
      <c r="A1" s="963" t="s">
        <v>5</v>
      </c>
      <c r="B1" s="963"/>
      <c r="C1" s="963"/>
      <c r="D1" s="963"/>
      <c r="E1" s="963"/>
      <c r="F1" s="963"/>
      <c r="G1" s="963"/>
      <c r="H1" s="963"/>
      <c r="I1" s="963"/>
      <c r="J1" s="963"/>
      <c r="K1" s="963"/>
      <c r="L1" s="963"/>
      <c r="M1" s="963"/>
      <c r="N1" s="963"/>
      <c r="O1" s="556"/>
      <c r="P1" s="556"/>
    </row>
    <row r="2" spans="1:16" s="1" customFormat="1" x14ac:dyDescent="0.2">
      <c r="A2" s="964" t="s">
        <v>1884</v>
      </c>
      <c r="B2" s="964"/>
      <c r="C2" s="964"/>
      <c r="D2" s="964"/>
      <c r="E2" s="964"/>
      <c r="F2" s="964"/>
      <c r="G2" s="964"/>
      <c r="H2" s="964"/>
      <c r="I2" s="964"/>
      <c r="J2" s="964"/>
      <c r="K2" s="964"/>
      <c r="L2" s="964"/>
      <c r="M2" s="964"/>
      <c r="N2" s="964"/>
      <c r="O2" s="556"/>
      <c r="P2" s="556"/>
    </row>
    <row r="3" spans="1:16" s="1" customFormat="1" x14ac:dyDescent="0.2">
      <c r="A3" s="968"/>
      <c r="B3" s="968"/>
      <c r="C3" s="968"/>
      <c r="D3" s="968"/>
      <c r="E3" s="968"/>
      <c r="F3" s="968"/>
      <c r="G3" s="968"/>
      <c r="H3" s="968"/>
      <c r="I3" s="968"/>
      <c r="J3" s="968"/>
      <c r="K3" s="968"/>
      <c r="L3" s="968"/>
      <c r="M3" s="968"/>
      <c r="N3" s="793"/>
      <c r="O3" s="794"/>
      <c r="P3" s="556"/>
    </row>
    <row r="4" spans="1:16" s="1" customFormat="1" x14ac:dyDescent="0.2">
      <c r="A4" s="387"/>
      <c r="B4" s="388"/>
      <c r="C4" s="389" t="s">
        <v>1</v>
      </c>
      <c r="D4" s="390" t="s">
        <v>2</v>
      </c>
      <c r="E4" s="391" t="s">
        <v>6</v>
      </c>
      <c r="F4" s="392" t="s">
        <v>6</v>
      </c>
      <c r="G4" s="393" t="s">
        <v>74</v>
      </c>
      <c r="H4" s="393" t="s">
        <v>1569</v>
      </c>
      <c r="I4" s="393" t="s">
        <v>1625</v>
      </c>
      <c r="J4" s="393" t="s">
        <v>1769</v>
      </c>
      <c r="K4" s="393" t="s">
        <v>1882</v>
      </c>
      <c r="L4" s="393" t="s">
        <v>1882</v>
      </c>
      <c r="M4" s="393" t="s">
        <v>1882</v>
      </c>
      <c r="N4" s="599" t="s">
        <v>1570</v>
      </c>
      <c r="O4" s="69" t="s">
        <v>7</v>
      </c>
    </row>
    <row r="5" spans="1:16" s="1" customFormat="1" x14ac:dyDescent="0.2">
      <c r="A5" s="259"/>
      <c r="B5" s="260"/>
      <c r="C5" s="394"/>
      <c r="D5" s="395" t="s">
        <v>97</v>
      </c>
      <c r="E5" s="396" t="s">
        <v>97</v>
      </c>
      <c r="F5" s="397" t="s">
        <v>1091</v>
      </c>
      <c r="G5" s="398" t="s">
        <v>1091</v>
      </c>
      <c r="H5" s="398" t="s">
        <v>1091</v>
      </c>
      <c r="I5" s="398" t="s">
        <v>1091</v>
      </c>
      <c r="J5" s="398" t="s">
        <v>1091</v>
      </c>
      <c r="K5" s="398" t="s">
        <v>1091</v>
      </c>
      <c r="L5" s="398" t="s">
        <v>4</v>
      </c>
      <c r="M5" s="395" t="s">
        <v>1092</v>
      </c>
      <c r="N5" s="395"/>
      <c r="O5" s="70" t="s">
        <v>10</v>
      </c>
    </row>
    <row r="6" spans="1:16" s="1" customFormat="1" x14ac:dyDescent="0.2">
      <c r="A6" s="404"/>
      <c r="B6" s="405" t="s">
        <v>8</v>
      </c>
      <c r="C6" s="406" t="s">
        <v>9</v>
      </c>
      <c r="D6" s="407" t="s">
        <v>9</v>
      </c>
      <c r="E6" s="408" t="s">
        <v>9</v>
      </c>
      <c r="F6" s="409" t="s">
        <v>9</v>
      </c>
      <c r="G6" s="410" t="s">
        <v>9</v>
      </c>
      <c r="H6" s="410" t="s">
        <v>9</v>
      </c>
      <c r="I6" s="410" t="s">
        <v>9</v>
      </c>
      <c r="J6" s="410" t="s">
        <v>9</v>
      </c>
      <c r="K6" s="410" t="s">
        <v>9</v>
      </c>
      <c r="L6" s="410" t="s">
        <v>9</v>
      </c>
      <c r="M6" s="407" t="s">
        <v>9</v>
      </c>
      <c r="N6" s="407"/>
      <c r="O6" s="156" t="s">
        <v>12</v>
      </c>
    </row>
    <row r="7" spans="1:16" x14ac:dyDescent="0.2">
      <c r="A7" s="458"/>
      <c r="B7" s="184"/>
      <c r="C7" s="251"/>
      <c r="D7" s="252"/>
      <c r="E7" s="251"/>
      <c r="F7" s="252"/>
      <c r="G7" s="251"/>
      <c r="H7" s="252"/>
      <c r="I7" s="252"/>
      <c r="J7" s="252"/>
      <c r="K7" s="252"/>
      <c r="L7" s="253"/>
      <c r="M7" s="179"/>
      <c r="N7" s="184"/>
      <c r="O7" s="461"/>
    </row>
    <row r="8" spans="1:16" ht="16.5" customHeight="1" x14ac:dyDescent="0.2">
      <c r="A8" s="426">
        <v>10</v>
      </c>
      <c r="B8" s="9" t="s">
        <v>1412</v>
      </c>
      <c r="C8" s="205"/>
      <c r="D8" s="505"/>
      <c r="E8" s="205"/>
      <c r="F8" s="505"/>
      <c r="G8" s="205"/>
      <c r="H8" s="505"/>
      <c r="I8" s="505"/>
      <c r="J8" s="505"/>
      <c r="K8" s="505"/>
      <c r="L8" s="506"/>
      <c r="M8" s="106"/>
      <c r="N8" s="151"/>
      <c r="O8" s="462"/>
    </row>
    <row r="9" spans="1:16" ht="16.5" customHeight="1" x14ac:dyDescent="0.2">
      <c r="A9" s="426"/>
      <c r="B9" s="9"/>
      <c r="C9" s="205"/>
      <c r="D9" s="505"/>
      <c r="E9" s="205"/>
      <c r="F9" s="505"/>
      <c r="G9" s="205"/>
      <c r="H9" s="505"/>
      <c r="I9" s="505"/>
      <c r="J9" s="505"/>
      <c r="K9" s="505"/>
      <c r="L9" s="506"/>
      <c r="M9" s="106"/>
      <c r="N9" s="151"/>
      <c r="O9" s="462"/>
    </row>
    <row r="10" spans="1:16" ht="16.5" customHeight="1" x14ac:dyDescent="0.2">
      <c r="A10" s="426">
        <v>10.1</v>
      </c>
      <c r="B10" s="9" t="s">
        <v>680</v>
      </c>
      <c r="C10" s="207"/>
      <c r="D10" s="204"/>
      <c r="E10" s="207"/>
      <c r="F10" s="210"/>
      <c r="G10" s="211"/>
      <c r="H10" s="210"/>
      <c r="I10" s="210"/>
      <c r="J10" s="210"/>
      <c r="K10" s="210"/>
      <c r="L10" s="204"/>
      <c r="M10" s="105"/>
      <c r="N10" s="182"/>
      <c r="O10" s="462"/>
    </row>
    <row r="11" spans="1:16" ht="16.5" customHeight="1" x14ac:dyDescent="0.2">
      <c r="A11" s="426"/>
      <c r="B11" s="9"/>
      <c r="C11" s="207"/>
      <c r="D11" s="204"/>
      <c r="E11" s="207"/>
      <c r="F11" s="210"/>
      <c r="G11" s="211"/>
      <c r="H11" s="210"/>
      <c r="I11" s="210"/>
      <c r="J11" s="210"/>
      <c r="K11" s="210"/>
      <c r="L11" s="204"/>
      <c r="M11" s="105"/>
      <c r="N11" s="182"/>
      <c r="O11" s="462"/>
    </row>
    <row r="12" spans="1:16" ht="16.5" customHeight="1" x14ac:dyDescent="0.2">
      <c r="A12" s="426" t="s">
        <v>1413</v>
      </c>
      <c r="B12" s="9" t="s">
        <v>1093</v>
      </c>
      <c r="C12" s="207"/>
      <c r="D12" s="204"/>
      <c r="E12" s="207"/>
      <c r="F12" s="210"/>
      <c r="G12" s="211"/>
      <c r="H12" s="210"/>
      <c r="I12" s="210"/>
      <c r="J12" s="210"/>
      <c r="K12" s="210"/>
      <c r="L12" s="204"/>
      <c r="M12" s="105"/>
      <c r="N12" s="182"/>
      <c r="O12" s="462"/>
    </row>
    <row r="13" spans="1:16" ht="16.5" customHeight="1" x14ac:dyDescent="0.2">
      <c r="A13" s="426"/>
      <c r="B13" s="7" t="s">
        <v>1111</v>
      </c>
      <c r="C13" s="207"/>
      <c r="D13" s="204"/>
      <c r="E13" s="207"/>
      <c r="F13" s="210"/>
      <c r="G13" s="211"/>
      <c r="H13" s="210"/>
      <c r="I13" s="210"/>
      <c r="J13" s="210"/>
      <c r="K13" s="210"/>
      <c r="L13" s="204"/>
      <c r="M13" s="105"/>
      <c r="N13" s="182"/>
      <c r="O13" s="462"/>
    </row>
    <row r="14" spans="1:16" ht="16.5" customHeight="1" x14ac:dyDescent="0.2">
      <c r="A14" s="426" t="s">
        <v>58</v>
      </c>
      <c r="B14" s="7" t="s">
        <v>1113</v>
      </c>
      <c r="C14" s="207">
        <v>1090</v>
      </c>
      <c r="D14" s="204">
        <v>1180</v>
      </c>
      <c r="E14" s="207">
        <v>1250</v>
      </c>
      <c r="F14" s="204" t="s">
        <v>12</v>
      </c>
      <c r="G14" s="211" t="s">
        <v>12</v>
      </c>
      <c r="H14" s="210">
        <v>1350</v>
      </c>
      <c r="I14" s="24">
        <v>1450</v>
      </c>
      <c r="J14" s="24">
        <v>1500</v>
      </c>
      <c r="K14" s="24">
        <v>1600</v>
      </c>
      <c r="L14" s="204" t="s">
        <v>12</v>
      </c>
      <c r="M14" s="101">
        <f>K14</f>
        <v>1600</v>
      </c>
      <c r="N14" s="630">
        <v>1650</v>
      </c>
      <c r="O14" s="463">
        <f>ROUND((K14-J14)/J14*100,2)</f>
        <v>6.67</v>
      </c>
    </row>
    <row r="15" spans="1:16" ht="16.5" customHeight="1" x14ac:dyDescent="0.2">
      <c r="A15" s="426" t="s">
        <v>59</v>
      </c>
      <c r="B15" s="20" t="s">
        <v>1395</v>
      </c>
      <c r="C15" s="207">
        <v>2700</v>
      </c>
      <c r="D15" s="204">
        <v>2920</v>
      </c>
      <c r="E15" s="207">
        <v>3100</v>
      </c>
      <c r="F15" s="204" t="s">
        <v>12</v>
      </c>
      <c r="G15" s="211" t="s">
        <v>12</v>
      </c>
      <c r="H15" s="210">
        <v>3300</v>
      </c>
      <c r="I15" s="24">
        <v>3500</v>
      </c>
      <c r="J15" s="24">
        <v>3700</v>
      </c>
      <c r="K15" s="24">
        <v>3950</v>
      </c>
      <c r="L15" s="204" t="s">
        <v>12</v>
      </c>
      <c r="M15" s="101">
        <f>K15</f>
        <v>3950</v>
      </c>
      <c r="N15" s="630">
        <v>4000</v>
      </c>
      <c r="O15" s="463">
        <f>ROUND((K15-J15)/J15*100,2)</f>
        <v>6.76</v>
      </c>
    </row>
    <row r="16" spans="1:16" ht="16.5" customHeight="1" x14ac:dyDescent="0.2">
      <c r="A16" s="426" t="s">
        <v>60</v>
      </c>
      <c r="B16" s="20" t="s">
        <v>1114</v>
      </c>
      <c r="C16" s="207">
        <v>2470</v>
      </c>
      <c r="D16" s="204">
        <v>2670</v>
      </c>
      <c r="E16" s="207">
        <v>2830</v>
      </c>
      <c r="F16" s="204" t="s">
        <v>115</v>
      </c>
      <c r="G16" s="211" t="s">
        <v>12</v>
      </c>
      <c r="H16" s="210">
        <v>3000</v>
      </c>
      <c r="I16" s="24">
        <v>3230</v>
      </c>
      <c r="J16" s="24">
        <v>3400</v>
      </c>
      <c r="K16" s="24">
        <v>3630</v>
      </c>
      <c r="L16" s="204" t="s">
        <v>12</v>
      </c>
      <c r="M16" s="101">
        <f>K16</f>
        <v>3630</v>
      </c>
      <c r="N16" s="630">
        <v>3700</v>
      </c>
      <c r="O16" s="463">
        <f>ROUND((K16-J16)/J16*100,2)</f>
        <v>6.76</v>
      </c>
    </row>
    <row r="17" spans="1:16" ht="16.5" customHeight="1" x14ac:dyDescent="0.2">
      <c r="A17" s="413" t="s">
        <v>40</v>
      </c>
      <c r="B17" s="84" t="s">
        <v>1094</v>
      </c>
      <c r="C17" s="207"/>
      <c r="D17" s="204"/>
      <c r="E17" s="207"/>
      <c r="F17" s="204"/>
      <c r="G17" s="211"/>
      <c r="H17" s="210"/>
      <c r="I17" s="210"/>
      <c r="J17" s="210"/>
      <c r="K17" s="210"/>
      <c r="L17" s="204"/>
      <c r="M17" s="101"/>
      <c r="N17" s="630"/>
      <c r="O17" s="463"/>
    </row>
    <row r="18" spans="1:16" ht="16.5" customHeight="1" x14ac:dyDescent="0.2">
      <c r="A18" s="426"/>
      <c r="B18" s="20" t="s">
        <v>1626</v>
      </c>
      <c r="C18" s="207"/>
      <c r="D18" s="204"/>
      <c r="E18" s="207"/>
      <c r="F18" s="204"/>
      <c r="G18" s="211"/>
      <c r="H18" s="210"/>
      <c r="I18" s="210"/>
      <c r="J18" s="210"/>
      <c r="K18" s="210"/>
      <c r="L18" s="204"/>
      <c r="M18" s="101"/>
      <c r="N18" s="630"/>
      <c r="O18" s="463"/>
    </row>
    <row r="19" spans="1:16" ht="16.5" customHeight="1" x14ac:dyDescent="0.2">
      <c r="A19" s="426"/>
      <c r="B19" s="20"/>
      <c r="C19" s="207"/>
      <c r="D19" s="204"/>
      <c r="E19" s="207"/>
      <c r="F19" s="204"/>
      <c r="G19" s="211"/>
      <c r="H19" s="210"/>
      <c r="I19" s="210"/>
      <c r="J19" s="210"/>
      <c r="K19" s="210"/>
      <c r="L19" s="204"/>
      <c r="M19" s="101"/>
      <c r="N19" s="630"/>
      <c r="O19" s="463"/>
    </row>
    <row r="20" spans="1:16" ht="16.5" customHeight="1" x14ac:dyDescent="0.2">
      <c r="A20" s="426">
        <v>10.199999999999999</v>
      </c>
      <c r="B20" s="9" t="s">
        <v>599</v>
      </c>
      <c r="C20" s="207"/>
      <c r="D20" s="204"/>
      <c r="E20" s="207"/>
      <c r="F20" s="204"/>
      <c r="G20" s="211"/>
      <c r="H20" s="210"/>
      <c r="I20" s="210"/>
      <c r="J20" s="210"/>
      <c r="K20" s="210"/>
      <c r="L20" s="204"/>
      <c r="M20" s="101"/>
      <c r="N20" s="630"/>
      <c r="O20" s="463"/>
    </row>
    <row r="21" spans="1:16" ht="16.5" customHeight="1" x14ac:dyDescent="0.2">
      <c r="A21" s="426"/>
      <c r="B21" s="9"/>
      <c r="C21" s="207"/>
      <c r="D21" s="204"/>
      <c r="E21" s="207"/>
      <c r="F21" s="204"/>
      <c r="G21" s="211"/>
      <c r="H21" s="210"/>
      <c r="I21" s="210"/>
      <c r="J21" s="210"/>
      <c r="K21" s="210"/>
      <c r="L21" s="204"/>
      <c r="M21" s="101"/>
      <c r="N21" s="630"/>
      <c r="O21" s="463"/>
    </row>
    <row r="22" spans="1:16" ht="16.5" customHeight="1" x14ac:dyDescent="0.2">
      <c r="A22" s="426" t="s">
        <v>1095</v>
      </c>
      <c r="B22" s="20" t="s">
        <v>1112</v>
      </c>
      <c r="C22" s="207" t="s">
        <v>12</v>
      </c>
      <c r="D22" s="204" t="s">
        <v>12</v>
      </c>
      <c r="E22" s="207">
        <v>1520</v>
      </c>
      <c r="F22" s="204">
        <f>SUM(E22-(E22*14/114))</f>
        <v>1333.3333333333333</v>
      </c>
      <c r="G22" s="211">
        <v>1403.51</v>
      </c>
      <c r="H22" s="193">
        <v>1508.77</v>
      </c>
      <c r="I22" s="193">
        <v>1596.49</v>
      </c>
      <c r="J22" s="204">
        <v>1675.44</v>
      </c>
      <c r="K22" s="204">
        <f>SUM(N22/114*100)</f>
        <v>1789.4736842105265</v>
      </c>
      <c r="L22" s="208">
        <f>K22*'Table of % increases'!$C$19</f>
        <v>250.52631578947373</v>
      </c>
      <c r="M22" s="218">
        <f>K22+L22</f>
        <v>2040.0000000000002</v>
      </c>
      <c r="N22" s="249">
        <v>2040</v>
      </c>
      <c r="O22" s="463">
        <f>ROUND((K22-J22)/J22*100,2)</f>
        <v>6.81</v>
      </c>
      <c r="P22" s="100" t="s">
        <v>12</v>
      </c>
    </row>
    <row r="23" spans="1:16" ht="16.5" customHeight="1" x14ac:dyDescent="0.2">
      <c r="A23" s="426"/>
      <c r="B23" s="20"/>
      <c r="C23" s="207"/>
      <c r="D23" s="204"/>
      <c r="E23" s="207"/>
      <c r="F23" s="204"/>
      <c r="G23" s="211"/>
      <c r="H23" s="193" t="s">
        <v>12</v>
      </c>
      <c r="I23" s="193" t="s">
        <v>12</v>
      </c>
      <c r="J23" s="193"/>
      <c r="K23" s="193"/>
      <c r="L23" s="204"/>
      <c r="M23" s="101"/>
      <c r="N23" s="630"/>
      <c r="O23" s="463"/>
      <c r="P23" s="100" t="s">
        <v>12</v>
      </c>
    </row>
    <row r="24" spans="1:16" ht="16.5" customHeight="1" x14ac:dyDescent="0.2">
      <c r="A24" s="426" t="s">
        <v>1096</v>
      </c>
      <c r="B24" s="20" t="s">
        <v>1097</v>
      </c>
      <c r="C24" s="207" t="s">
        <v>12</v>
      </c>
      <c r="D24" s="204" t="s">
        <v>12</v>
      </c>
      <c r="E24" s="207">
        <v>456</v>
      </c>
      <c r="F24" s="204">
        <f>SUM(E24-(E24*14/114))</f>
        <v>400</v>
      </c>
      <c r="G24" s="211">
        <v>438.6</v>
      </c>
      <c r="H24" s="193">
        <v>473.68</v>
      </c>
      <c r="I24" s="193">
        <v>504.39</v>
      </c>
      <c r="J24" s="204">
        <v>530.70000000000005</v>
      </c>
      <c r="K24" s="204">
        <f>SUM(N24/114*100)</f>
        <v>566.66666666666674</v>
      </c>
      <c r="L24" s="208">
        <f>K24*'Table of % increases'!$C$19</f>
        <v>79.333333333333357</v>
      </c>
      <c r="M24" s="218">
        <f>K24+L24</f>
        <v>646.00000000000011</v>
      </c>
      <c r="N24" s="249">
        <v>646</v>
      </c>
      <c r="O24" s="463">
        <f>ROUND((K24-J24)/J24*100,2)</f>
        <v>6.78</v>
      </c>
      <c r="P24" s="100" t="s">
        <v>12</v>
      </c>
    </row>
    <row r="25" spans="1:16" ht="16.5" customHeight="1" x14ac:dyDescent="0.2">
      <c r="A25" s="426"/>
      <c r="B25" s="20"/>
      <c r="C25" s="207"/>
      <c r="D25" s="204"/>
      <c r="E25" s="207"/>
      <c r="F25" s="204"/>
      <c r="G25" s="211"/>
      <c r="H25" s="193" t="s">
        <v>12</v>
      </c>
      <c r="I25" s="193" t="s">
        <v>12</v>
      </c>
      <c r="J25" s="204" t="s">
        <v>12</v>
      </c>
      <c r="K25" s="204"/>
      <c r="L25" s="204"/>
      <c r="M25" s="101"/>
      <c r="N25" s="630"/>
      <c r="O25" s="463"/>
      <c r="P25" s="100" t="s">
        <v>12</v>
      </c>
    </row>
    <row r="26" spans="1:16" ht="16.5" customHeight="1" x14ac:dyDescent="0.2">
      <c r="A26" s="426" t="s">
        <v>1098</v>
      </c>
      <c r="B26" s="20" t="s">
        <v>1340</v>
      </c>
      <c r="C26" s="207" t="s">
        <v>12</v>
      </c>
      <c r="D26" s="204" t="s">
        <v>12</v>
      </c>
      <c r="E26" s="207">
        <v>456</v>
      </c>
      <c r="F26" s="204">
        <f>SUM(E26-(E26*14/114))</f>
        <v>400</v>
      </c>
      <c r="G26" s="211">
        <v>438.6</v>
      </c>
      <c r="H26" s="193">
        <v>473.68</v>
      </c>
      <c r="I26" s="193">
        <v>504.39</v>
      </c>
      <c r="J26" s="204">
        <v>530.70000000000005</v>
      </c>
      <c r="K26" s="204">
        <f>SUM(N26/114*100)</f>
        <v>566.66666666666674</v>
      </c>
      <c r="L26" s="208">
        <f>K26*'Table of % increases'!$C$19</f>
        <v>79.333333333333357</v>
      </c>
      <c r="M26" s="218">
        <f>K26+L26</f>
        <v>646.00000000000011</v>
      </c>
      <c r="N26" s="249">
        <v>646</v>
      </c>
      <c r="O26" s="463">
        <f>ROUND((K26-J26)/J26*100,2)</f>
        <v>6.78</v>
      </c>
      <c r="P26" s="100" t="s">
        <v>12</v>
      </c>
    </row>
    <row r="27" spans="1:16" ht="16.5" customHeight="1" x14ac:dyDescent="0.2">
      <c r="A27" s="426"/>
      <c r="B27" s="20"/>
      <c r="C27" s="207"/>
      <c r="D27" s="204"/>
      <c r="E27" s="207"/>
      <c r="F27" s="204"/>
      <c r="G27" s="211"/>
      <c r="H27" s="193" t="s">
        <v>12</v>
      </c>
      <c r="I27" s="193" t="s">
        <v>12</v>
      </c>
      <c r="J27" s="204" t="s">
        <v>12</v>
      </c>
      <c r="K27" s="204"/>
      <c r="L27" s="204"/>
      <c r="M27" s="101"/>
      <c r="N27" s="630"/>
      <c r="O27" s="463"/>
      <c r="P27" s="100" t="s">
        <v>12</v>
      </c>
    </row>
    <row r="28" spans="1:16" ht="16.5" customHeight="1" x14ac:dyDescent="0.2">
      <c r="A28" s="426" t="s">
        <v>1099</v>
      </c>
      <c r="B28" s="20" t="s">
        <v>1341</v>
      </c>
      <c r="C28" s="207" t="s">
        <v>12</v>
      </c>
      <c r="D28" s="204" t="s">
        <v>12</v>
      </c>
      <c r="E28" s="207">
        <v>456</v>
      </c>
      <c r="F28" s="204">
        <f>SUM(E28-(E28*14/114))</f>
        <v>400</v>
      </c>
      <c r="G28" s="211">
        <v>438.6</v>
      </c>
      <c r="H28" s="193">
        <v>473.68</v>
      </c>
      <c r="I28" s="193">
        <v>504.39</v>
      </c>
      <c r="J28" s="204">
        <v>530.70000000000005</v>
      </c>
      <c r="K28" s="204">
        <f>SUM(N28/114*100)</f>
        <v>566.66666666666674</v>
      </c>
      <c r="L28" s="208">
        <f>K28*'Table of % increases'!$C$19</f>
        <v>79.333333333333357</v>
      </c>
      <c r="M28" s="218">
        <f>K28+L28</f>
        <v>646.00000000000011</v>
      </c>
      <c r="N28" s="249">
        <v>646</v>
      </c>
      <c r="O28" s="463">
        <f>ROUND((K28-J28)/J28*100,2)</f>
        <v>6.78</v>
      </c>
    </row>
    <row r="29" spans="1:16" ht="16.5" customHeight="1" x14ac:dyDescent="0.2">
      <c r="A29" s="426" t="s">
        <v>12</v>
      </c>
      <c r="B29" s="20" t="s">
        <v>12</v>
      </c>
      <c r="C29" s="207" t="s">
        <v>12</v>
      </c>
      <c r="D29" s="204" t="s">
        <v>12</v>
      </c>
      <c r="E29" s="207" t="s">
        <v>12</v>
      </c>
      <c r="F29" s="204" t="s">
        <v>12</v>
      </c>
      <c r="G29" s="211" t="s">
        <v>12</v>
      </c>
      <c r="H29" s="193" t="s">
        <v>12</v>
      </c>
      <c r="I29" s="193" t="s">
        <v>12</v>
      </c>
      <c r="J29" s="204" t="s">
        <v>12</v>
      </c>
      <c r="K29" s="204"/>
      <c r="L29" s="204" t="s">
        <v>12</v>
      </c>
      <c r="M29" s="101" t="s">
        <v>12</v>
      </c>
      <c r="N29" s="630"/>
      <c r="O29" s="463" t="s">
        <v>12</v>
      </c>
    </row>
    <row r="30" spans="1:16" ht="16.5" customHeight="1" x14ac:dyDescent="0.2">
      <c r="A30" s="426" t="s">
        <v>1100</v>
      </c>
      <c r="B30" s="20" t="s">
        <v>1101</v>
      </c>
      <c r="C30" s="207"/>
      <c r="D30" s="204" t="s">
        <v>12</v>
      </c>
      <c r="E30" s="207">
        <v>760</v>
      </c>
      <c r="F30" s="204">
        <f>SUM(E30-(E30*14/114))</f>
        <v>666.66666666666663</v>
      </c>
      <c r="G30" s="211">
        <v>438.6</v>
      </c>
      <c r="H30" s="193">
        <v>473.68</v>
      </c>
      <c r="I30" s="193">
        <v>504.39</v>
      </c>
      <c r="J30" s="204">
        <v>530.70000000000005</v>
      </c>
      <c r="K30" s="204">
        <f>SUM(N30/114*100)</f>
        <v>566.66666666666674</v>
      </c>
      <c r="L30" s="208">
        <f>K30*'Table of % increases'!$C$19</f>
        <v>79.333333333333357</v>
      </c>
      <c r="M30" s="218">
        <f>K30+L30</f>
        <v>646.00000000000011</v>
      </c>
      <c r="N30" s="249">
        <v>646</v>
      </c>
      <c r="O30" s="463">
        <f>ROUND((K30-J30)/J30*100,2)</f>
        <v>6.78</v>
      </c>
    </row>
    <row r="31" spans="1:16" ht="16.5" customHeight="1" x14ac:dyDescent="0.2">
      <c r="A31" s="426"/>
      <c r="B31" s="20" t="s">
        <v>12</v>
      </c>
      <c r="C31" s="207"/>
      <c r="D31" s="204"/>
      <c r="E31" s="207"/>
      <c r="F31" s="204"/>
      <c r="G31" s="211"/>
      <c r="H31" s="193" t="s">
        <v>12</v>
      </c>
      <c r="I31" s="193" t="s">
        <v>12</v>
      </c>
      <c r="J31" s="204" t="s">
        <v>12</v>
      </c>
      <c r="K31" s="204"/>
      <c r="L31" s="204"/>
      <c r="M31" s="101"/>
      <c r="N31" s="630"/>
      <c r="O31" s="463"/>
    </row>
    <row r="32" spans="1:16" ht="16.5" customHeight="1" x14ac:dyDescent="0.2">
      <c r="A32" s="426" t="s">
        <v>1102</v>
      </c>
      <c r="B32" s="20" t="s">
        <v>1348</v>
      </c>
      <c r="C32" s="207"/>
      <c r="D32" s="204"/>
      <c r="E32" s="207">
        <v>640</v>
      </c>
      <c r="F32" s="204">
        <f>SUM(E32-(E32*14/114))</f>
        <v>561.40350877192986</v>
      </c>
      <c r="G32" s="211">
        <v>614.04</v>
      </c>
      <c r="H32" s="193">
        <v>660.53</v>
      </c>
      <c r="I32" s="193">
        <v>701.75</v>
      </c>
      <c r="J32" s="204">
        <v>736.84</v>
      </c>
      <c r="K32" s="204">
        <f>SUM(N32/114*100)</f>
        <v>789.47368421052624</v>
      </c>
      <c r="L32" s="208">
        <f>K32*'Table of % increases'!$C$19</f>
        <v>110.52631578947368</v>
      </c>
      <c r="M32" s="218">
        <f>K32+L32</f>
        <v>899.99999999999989</v>
      </c>
      <c r="N32" s="249">
        <v>900</v>
      </c>
      <c r="O32" s="463">
        <f>ROUND((K32-J32)/J32*100,2)</f>
        <v>7.14</v>
      </c>
    </row>
    <row r="33" spans="1:15" ht="16.5" customHeight="1" x14ac:dyDescent="0.2">
      <c r="A33" s="426"/>
      <c r="B33" s="20" t="s">
        <v>12</v>
      </c>
      <c r="C33" s="207" t="s">
        <v>12</v>
      </c>
      <c r="D33" s="204" t="s">
        <v>12</v>
      </c>
      <c r="E33" s="207" t="s">
        <v>12</v>
      </c>
      <c r="F33" s="204" t="s">
        <v>12</v>
      </c>
      <c r="G33" s="211" t="s">
        <v>12</v>
      </c>
      <c r="H33" s="193" t="s">
        <v>12</v>
      </c>
      <c r="I33" s="193" t="s">
        <v>12</v>
      </c>
      <c r="J33" s="204" t="s">
        <v>12</v>
      </c>
      <c r="K33" s="204"/>
      <c r="L33" s="204" t="s">
        <v>12</v>
      </c>
      <c r="M33" s="101" t="s">
        <v>12</v>
      </c>
      <c r="N33" s="630"/>
      <c r="O33" s="463" t="s">
        <v>12</v>
      </c>
    </row>
    <row r="34" spans="1:15" ht="16.5" customHeight="1" x14ac:dyDescent="0.2">
      <c r="A34" s="426" t="s">
        <v>1103</v>
      </c>
      <c r="B34" s="20" t="s">
        <v>1104</v>
      </c>
      <c r="C34" s="207"/>
      <c r="D34" s="204" t="s">
        <v>12</v>
      </c>
      <c r="E34" s="207">
        <v>240</v>
      </c>
      <c r="F34" s="204">
        <f>SUM(E34-(E34*14/114))</f>
        <v>210.5263157894737</v>
      </c>
      <c r="G34" s="211">
        <v>263.16000000000003</v>
      </c>
      <c r="H34" s="193">
        <v>283.33</v>
      </c>
      <c r="I34" s="193">
        <v>298.25</v>
      </c>
      <c r="J34" s="204">
        <v>315.79000000000002</v>
      </c>
      <c r="K34" s="204">
        <f>SUM(N34/114*100)</f>
        <v>336.84210526315786</v>
      </c>
      <c r="L34" s="208">
        <f>K34*'Table of % increases'!$C$19</f>
        <v>47.157894736842103</v>
      </c>
      <c r="M34" s="218">
        <f>K34+L34</f>
        <v>383.99999999999994</v>
      </c>
      <c r="N34" s="249">
        <v>384</v>
      </c>
      <c r="O34" s="463">
        <f>ROUND((K34-J34)/J34*100,2)</f>
        <v>6.67</v>
      </c>
    </row>
    <row r="35" spans="1:15" ht="16.5" customHeight="1" x14ac:dyDescent="0.2">
      <c r="A35" s="426"/>
      <c r="B35" s="84" t="s">
        <v>12</v>
      </c>
      <c r="C35" s="207"/>
      <c r="D35" s="204"/>
      <c r="E35" s="207"/>
      <c r="F35" s="204" t="s">
        <v>12</v>
      </c>
      <c r="G35" s="211" t="s">
        <v>12</v>
      </c>
      <c r="H35" s="193" t="s">
        <v>12</v>
      </c>
      <c r="I35" s="193" t="s">
        <v>12</v>
      </c>
      <c r="J35" s="204" t="s">
        <v>12</v>
      </c>
      <c r="K35" s="204"/>
      <c r="L35" s="204" t="s">
        <v>12</v>
      </c>
      <c r="M35" s="101" t="s">
        <v>12</v>
      </c>
      <c r="N35" s="630"/>
      <c r="O35" s="463" t="s">
        <v>12</v>
      </c>
    </row>
    <row r="36" spans="1:15" ht="16.5" customHeight="1" x14ac:dyDescent="0.2">
      <c r="A36" s="426" t="s">
        <v>1105</v>
      </c>
      <c r="B36" s="20" t="s">
        <v>1106</v>
      </c>
      <c r="C36" s="207"/>
      <c r="D36" s="204"/>
      <c r="E36" s="207">
        <v>360</v>
      </c>
      <c r="F36" s="204">
        <f>SUM(E36-(E36*14/114))</f>
        <v>315.78947368421052</v>
      </c>
      <c r="G36" s="211">
        <v>350.88</v>
      </c>
      <c r="H36" s="193">
        <v>377.19</v>
      </c>
      <c r="I36" s="193">
        <v>399.12</v>
      </c>
      <c r="J36" s="204">
        <v>421.05</v>
      </c>
      <c r="K36" s="204">
        <f>SUM(N36/114*100)</f>
        <v>449.12280701754383</v>
      </c>
      <c r="L36" s="208">
        <f>K36*'Table of % increases'!$C$19</f>
        <v>62.877192982456144</v>
      </c>
      <c r="M36" s="218">
        <f>K36+L36</f>
        <v>512</v>
      </c>
      <c r="N36" s="249">
        <v>512</v>
      </c>
      <c r="O36" s="463">
        <f>ROUND((K36-J36)/J36*100,2)</f>
        <v>6.67</v>
      </c>
    </row>
    <row r="37" spans="1:15" ht="16.5" customHeight="1" x14ac:dyDescent="0.2">
      <c r="A37" s="426" t="s">
        <v>12</v>
      </c>
      <c r="B37" s="20" t="s">
        <v>12</v>
      </c>
      <c r="C37" s="207"/>
      <c r="D37" s="204"/>
      <c r="E37" s="207"/>
      <c r="F37" s="204"/>
      <c r="G37" s="211"/>
      <c r="H37" s="193" t="s">
        <v>12</v>
      </c>
      <c r="I37" s="193" t="s">
        <v>12</v>
      </c>
      <c r="J37" s="204" t="s">
        <v>12</v>
      </c>
      <c r="K37" s="204"/>
      <c r="L37" s="204"/>
      <c r="M37" s="101"/>
      <c r="N37" s="630"/>
      <c r="O37" s="463"/>
    </row>
    <row r="38" spans="1:15" ht="16.5" customHeight="1" x14ac:dyDescent="0.2">
      <c r="A38" s="426" t="s">
        <v>1108</v>
      </c>
      <c r="B38" s="20" t="s">
        <v>1394</v>
      </c>
      <c r="C38" s="207">
        <v>3940</v>
      </c>
      <c r="D38" s="204">
        <v>4260</v>
      </c>
      <c r="E38" s="207">
        <v>4520</v>
      </c>
      <c r="F38" s="204">
        <f>SUM(E38-(E38*14/114))</f>
        <v>3964.9122807017543</v>
      </c>
      <c r="G38" s="211">
        <v>2192.98</v>
      </c>
      <c r="H38" s="193">
        <v>2359.65</v>
      </c>
      <c r="I38" s="193">
        <v>2500</v>
      </c>
      <c r="J38" s="204">
        <v>2631.58</v>
      </c>
      <c r="K38" s="204">
        <f>SUM(N38/114*100)</f>
        <v>2807.0175438596489</v>
      </c>
      <c r="L38" s="208">
        <f>K38*'Table of % increases'!$C$19</f>
        <v>392.98245614035091</v>
      </c>
      <c r="M38" s="218">
        <f>K38+L38</f>
        <v>3200</v>
      </c>
      <c r="N38" s="249">
        <v>3200</v>
      </c>
      <c r="O38" s="463">
        <f>ROUND((K38-J38)/J38*100,2)</f>
        <v>6.67</v>
      </c>
    </row>
    <row r="39" spans="1:15" ht="16.5" customHeight="1" x14ac:dyDescent="0.2">
      <c r="A39" s="426" t="s">
        <v>12</v>
      </c>
      <c r="B39" s="20" t="s">
        <v>12</v>
      </c>
      <c r="C39" s="207"/>
      <c r="D39" s="204"/>
      <c r="E39" s="207"/>
      <c r="F39" s="204"/>
      <c r="G39" s="211"/>
      <c r="H39" s="193" t="s">
        <v>12</v>
      </c>
      <c r="I39" s="193" t="s">
        <v>12</v>
      </c>
      <c r="J39" s="204" t="s">
        <v>12</v>
      </c>
      <c r="K39" s="204"/>
      <c r="L39" s="204"/>
      <c r="M39" s="101"/>
      <c r="N39" s="630"/>
      <c r="O39" s="463"/>
    </row>
    <row r="40" spans="1:15" ht="16.5" customHeight="1" x14ac:dyDescent="0.2">
      <c r="A40" s="426" t="s">
        <v>1109</v>
      </c>
      <c r="B40" s="20" t="s">
        <v>1110</v>
      </c>
      <c r="C40" s="207">
        <v>1240</v>
      </c>
      <c r="D40" s="204">
        <v>1790</v>
      </c>
      <c r="E40" s="207">
        <v>1900</v>
      </c>
      <c r="F40" s="204">
        <f>SUM(E40-(E40*14/114))</f>
        <v>1666.6666666666667</v>
      </c>
      <c r="G40" s="211">
        <v>1754.39</v>
      </c>
      <c r="H40" s="193">
        <v>1885.96</v>
      </c>
      <c r="I40" s="193">
        <v>2000</v>
      </c>
      <c r="J40" s="204">
        <v>2100.88</v>
      </c>
      <c r="K40" s="204">
        <f>SUM(N40/114*100)</f>
        <v>2245.614035087719</v>
      </c>
      <c r="L40" s="208">
        <f>K40*'Table of % increases'!$C$19</f>
        <v>314.38596491228071</v>
      </c>
      <c r="M40" s="218">
        <f>K40+L40</f>
        <v>2559.9999999999995</v>
      </c>
      <c r="N40" s="249">
        <v>2560</v>
      </c>
      <c r="O40" s="463">
        <f>ROUND((K40-J40)/J40*100,2)</f>
        <v>6.89</v>
      </c>
    </row>
    <row r="41" spans="1:15" ht="16.5" customHeight="1" x14ac:dyDescent="0.2">
      <c r="A41" s="426"/>
      <c r="B41" s="20"/>
      <c r="C41" s="207"/>
      <c r="D41" s="204"/>
      <c r="E41" s="207"/>
      <c r="F41" s="204"/>
      <c r="G41" s="211"/>
      <c r="H41" s="193" t="s">
        <v>12</v>
      </c>
      <c r="I41" s="193" t="s">
        <v>12</v>
      </c>
      <c r="J41" s="204" t="s">
        <v>12</v>
      </c>
      <c r="K41" s="204"/>
      <c r="L41" s="204"/>
      <c r="M41" s="101"/>
      <c r="N41" s="630"/>
      <c r="O41" s="463"/>
    </row>
    <row r="42" spans="1:15" ht="16.5" customHeight="1" x14ac:dyDescent="0.2">
      <c r="A42" s="426" t="s">
        <v>1176</v>
      </c>
      <c r="B42" s="20" t="s">
        <v>604</v>
      </c>
      <c r="C42" s="207">
        <v>2080</v>
      </c>
      <c r="D42" s="204">
        <v>2250</v>
      </c>
      <c r="E42" s="207">
        <v>2390</v>
      </c>
      <c r="F42" s="204">
        <f>SUM(E42-(E42*14/114))</f>
        <v>2096.4912280701756</v>
      </c>
      <c r="G42" s="211">
        <v>2631.58</v>
      </c>
      <c r="H42" s="193">
        <v>2828.95</v>
      </c>
      <c r="I42" s="193">
        <v>2982.46</v>
      </c>
      <c r="J42" s="204">
        <v>3131.58</v>
      </c>
      <c r="K42" s="204">
        <f>SUM(N42/114*100)</f>
        <v>3342.1052631578946</v>
      </c>
      <c r="L42" s="208">
        <f>K42*'Table of % increases'!$C$19</f>
        <v>467.89473684210526</v>
      </c>
      <c r="M42" s="218">
        <f>K42+L42</f>
        <v>3810</v>
      </c>
      <c r="N42" s="249">
        <v>3810</v>
      </c>
      <c r="O42" s="463">
        <f>ROUND((K42-J42)/J42*100,2)</f>
        <v>6.72</v>
      </c>
    </row>
    <row r="43" spans="1:15" ht="16.5" customHeight="1" x14ac:dyDescent="0.2">
      <c r="A43" s="435" t="s">
        <v>12</v>
      </c>
      <c r="B43" s="20"/>
      <c r="C43" s="207"/>
      <c r="D43" s="204"/>
      <c r="E43" s="207"/>
      <c r="F43" s="204"/>
      <c r="G43" s="211"/>
      <c r="H43" s="193" t="s">
        <v>12</v>
      </c>
      <c r="I43" s="193"/>
      <c r="J43" s="204" t="s">
        <v>12</v>
      </c>
      <c r="K43" s="204"/>
      <c r="L43" s="204"/>
      <c r="M43" s="101"/>
      <c r="N43" s="630"/>
      <c r="O43" s="463"/>
    </row>
    <row r="44" spans="1:15" ht="16.5" customHeight="1" x14ac:dyDescent="0.2">
      <c r="A44" s="426" t="s">
        <v>1396</v>
      </c>
      <c r="B44" s="20" t="s">
        <v>624</v>
      </c>
      <c r="C44" s="207"/>
      <c r="D44" s="204"/>
      <c r="E44" s="207"/>
      <c r="F44" s="204"/>
      <c r="G44" s="211"/>
      <c r="H44" s="193" t="s">
        <v>12</v>
      </c>
      <c r="I44" s="193"/>
      <c r="J44" s="204" t="s">
        <v>12</v>
      </c>
      <c r="K44" s="204"/>
      <c r="L44" s="204"/>
      <c r="M44" s="101"/>
      <c r="N44" s="630"/>
      <c r="O44" s="463"/>
    </row>
    <row r="45" spans="1:15" ht="16.5" customHeight="1" x14ac:dyDescent="0.2">
      <c r="A45" s="426"/>
      <c r="B45" s="510" t="s">
        <v>1770</v>
      </c>
      <c r="C45" s="207"/>
      <c r="D45" s="204"/>
      <c r="E45" s="207">
        <v>500</v>
      </c>
      <c r="F45" s="204">
        <f>SUM(E45-(E45*14/114))</f>
        <v>438.59649122807019</v>
      </c>
      <c r="G45" s="211" t="s">
        <v>12</v>
      </c>
      <c r="H45" s="193" t="s">
        <v>12</v>
      </c>
      <c r="I45" s="193"/>
      <c r="J45" s="204" t="s">
        <v>12</v>
      </c>
      <c r="K45" s="204"/>
      <c r="L45" s="204" t="s">
        <v>12</v>
      </c>
      <c r="M45" s="669" t="s">
        <v>910</v>
      </c>
      <c r="N45" s="631"/>
      <c r="O45" s="463" t="s">
        <v>12</v>
      </c>
    </row>
    <row r="46" spans="1:15" ht="16.5" customHeight="1" x14ac:dyDescent="0.2">
      <c r="A46" s="435"/>
      <c r="B46" s="511"/>
      <c r="C46" s="207"/>
      <c r="D46" s="204"/>
      <c r="E46" s="207"/>
      <c r="F46" s="204"/>
      <c r="G46" s="211"/>
      <c r="H46" s="193" t="s">
        <v>12</v>
      </c>
      <c r="I46" s="193"/>
      <c r="J46" s="204" t="s">
        <v>12</v>
      </c>
      <c r="K46" s="204"/>
      <c r="L46" s="204"/>
      <c r="M46" s="101"/>
      <c r="N46" s="630"/>
      <c r="O46" s="463"/>
    </row>
    <row r="47" spans="1:15" ht="16.5" customHeight="1" x14ac:dyDescent="0.2">
      <c r="A47" s="435"/>
      <c r="B47" s="511"/>
      <c r="C47" s="207"/>
      <c r="D47" s="204"/>
      <c r="E47" s="207"/>
      <c r="F47" s="204"/>
      <c r="G47" s="211"/>
      <c r="H47" s="193" t="s">
        <v>12</v>
      </c>
      <c r="I47" s="193"/>
      <c r="J47" s="204"/>
      <c r="K47" s="204"/>
      <c r="L47" s="204"/>
      <c r="M47" s="101"/>
      <c r="N47" s="630"/>
      <c r="O47" s="463"/>
    </row>
    <row r="48" spans="1:15" ht="16.5" customHeight="1" x14ac:dyDescent="0.2">
      <c r="A48" s="426">
        <v>10.3</v>
      </c>
      <c r="B48" s="9" t="s">
        <v>1107</v>
      </c>
      <c r="C48" s="207"/>
      <c r="D48" s="204" t="s">
        <v>12</v>
      </c>
      <c r="E48" s="207"/>
      <c r="F48" s="204"/>
      <c r="G48" s="211"/>
      <c r="H48" s="193" t="s">
        <v>12</v>
      </c>
      <c r="I48" s="193"/>
      <c r="J48" s="204"/>
      <c r="K48" s="204"/>
      <c r="L48" s="204"/>
      <c r="M48" s="101"/>
      <c r="N48" s="630"/>
      <c r="O48" s="463"/>
    </row>
    <row r="49" spans="1:15" ht="16.5" customHeight="1" x14ac:dyDescent="0.2">
      <c r="A49" s="426"/>
      <c r="B49" s="20"/>
      <c r="C49" s="207"/>
      <c r="D49" s="204"/>
      <c r="E49" s="207"/>
      <c r="F49" s="204"/>
      <c r="G49" s="211"/>
      <c r="H49" s="193" t="s">
        <v>12</v>
      </c>
      <c r="I49" s="193"/>
      <c r="J49" s="204"/>
      <c r="K49" s="204"/>
      <c r="L49" s="204"/>
      <c r="M49" s="101"/>
      <c r="N49" s="630"/>
      <c r="O49" s="463"/>
    </row>
    <row r="50" spans="1:15" ht="16.5" customHeight="1" x14ac:dyDescent="0.2">
      <c r="A50" s="426" t="s">
        <v>58</v>
      </c>
      <c r="B50" s="20" t="s">
        <v>605</v>
      </c>
      <c r="C50" s="207">
        <v>530</v>
      </c>
      <c r="D50" s="204">
        <v>570</v>
      </c>
      <c r="E50" s="207">
        <v>600</v>
      </c>
      <c r="F50" s="204">
        <f t="shared" ref="F50:F60" si="0">SUM(E50-(E50*14/114))</f>
        <v>526.31578947368416</v>
      </c>
      <c r="G50" s="211">
        <v>570.17999999999995</v>
      </c>
      <c r="H50" s="193">
        <v>614.04</v>
      </c>
      <c r="I50" s="193">
        <v>650.88</v>
      </c>
      <c r="J50" s="204">
        <v>684.21</v>
      </c>
      <c r="K50" s="204">
        <f>SUM(N50/114*100)</f>
        <v>730.70175438596493</v>
      </c>
      <c r="L50" s="208">
        <f>K50*'Table of % increases'!$C$19</f>
        <v>102.2982456140351</v>
      </c>
      <c r="M50" s="218">
        <f>K50+L50</f>
        <v>833</v>
      </c>
      <c r="N50" s="249">
        <v>833</v>
      </c>
      <c r="O50" s="463">
        <f>ROUND((K50-J50)/J50*100,2)</f>
        <v>6.79</v>
      </c>
    </row>
    <row r="51" spans="1:15" ht="16.5" customHeight="1" x14ac:dyDescent="0.2">
      <c r="A51" s="426"/>
      <c r="B51" s="20"/>
      <c r="C51" s="207"/>
      <c r="D51" s="204"/>
      <c r="E51" s="207"/>
      <c r="F51" s="204"/>
      <c r="G51" s="211"/>
      <c r="H51" s="193" t="s">
        <v>12</v>
      </c>
      <c r="I51" s="193" t="s">
        <v>12</v>
      </c>
      <c r="J51" s="204" t="s">
        <v>12</v>
      </c>
      <c r="K51" s="204"/>
      <c r="L51" s="204"/>
      <c r="M51" s="101"/>
      <c r="N51" s="630"/>
      <c r="O51" s="463"/>
    </row>
    <row r="52" spans="1:15" ht="16.5" customHeight="1" x14ac:dyDescent="0.2">
      <c r="A52" s="426" t="s">
        <v>59</v>
      </c>
      <c r="B52" s="20" t="s">
        <v>606</v>
      </c>
      <c r="C52" s="207">
        <v>360</v>
      </c>
      <c r="D52" s="204">
        <v>390</v>
      </c>
      <c r="E52" s="207">
        <v>410</v>
      </c>
      <c r="F52" s="204">
        <f t="shared" si="0"/>
        <v>359.64912280701753</v>
      </c>
      <c r="G52" s="211">
        <v>385.96</v>
      </c>
      <c r="H52" s="193">
        <v>414.91</v>
      </c>
      <c r="I52" s="193">
        <v>438.6</v>
      </c>
      <c r="J52" s="204">
        <v>460.53</v>
      </c>
      <c r="K52" s="204">
        <f>SUM(N52/114*100)</f>
        <v>492.1052631578948</v>
      </c>
      <c r="L52" s="208">
        <f>K52*'Table of % increases'!$C$19</f>
        <v>68.894736842105274</v>
      </c>
      <c r="M52" s="218">
        <f>K52+L52</f>
        <v>561.00000000000011</v>
      </c>
      <c r="N52" s="249">
        <v>561</v>
      </c>
      <c r="O52" s="463">
        <f>ROUND((K52-J52)/J52*100,2)</f>
        <v>6.86</v>
      </c>
    </row>
    <row r="53" spans="1:15" ht="16.5" customHeight="1" x14ac:dyDescent="0.2">
      <c r="A53" s="426"/>
      <c r="B53" s="20"/>
      <c r="C53" s="207"/>
      <c r="D53" s="204"/>
      <c r="E53" s="207"/>
      <c r="F53" s="204"/>
      <c r="G53" s="211"/>
      <c r="H53" s="193" t="s">
        <v>12</v>
      </c>
      <c r="I53" s="193" t="s">
        <v>12</v>
      </c>
      <c r="J53" s="204" t="s">
        <v>12</v>
      </c>
      <c r="K53" s="204"/>
      <c r="L53" s="204"/>
      <c r="M53" s="101"/>
      <c r="N53" s="630"/>
      <c r="O53" s="463"/>
    </row>
    <row r="54" spans="1:15" ht="16.5" customHeight="1" x14ac:dyDescent="0.2">
      <c r="A54" s="426" t="s">
        <v>60</v>
      </c>
      <c r="B54" s="20" t="s">
        <v>607</v>
      </c>
      <c r="C54" s="207">
        <v>240</v>
      </c>
      <c r="D54" s="204">
        <v>260</v>
      </c>
      <c r="E54" s="207">
        <v>280</v>
      </c>
      <c r="F54" s="204">
        <f t="shared" si="0"/>
        <v>245.61403508771929</v>
      </c>
      <c r="G54" s="211">
        <v>263.16000000000003</v>
      </c>
      <c r="H54" s="193">
        <v>283.33</v>
      </c>
      <c r="I54" s="193">
        <v>300</v>
      </c>
      <c r="J54" s="204">
        <v>315.79000000000002</v>
      </c>
      <c r="K54" s="204">
        <f>SUM(N54/114*100)</f>
        <v>337.71929824561403</v>
      </c>
      <c r="L54" s="208">
        <f>K54*'Table of % increases'!$C$19</f>
        <v>47.280701754385966</v>
      </c>
      <c r="M54" s="218">
        <f>K54+L54</f>
        <v>385</v>
      </c>
      <c r="N54" s="249">
        <v>385</v>
      </c>
      <c r="O54" s="463">
        <f>ROUND((K54-J54)/J54*100,2)</f>
        <v>6.94</v>
      </c>
    </row>
    <row r="55" spans="1:15" ht="16.5" customHeight="1" x14ac:dyDescent="0.2">
      <c r="A55" s="426"/>
      <c r="B55" s="20"/>
      <c r="C55" s="207"/>
      <c r="D55" s="204"/>
      <c r="E55" s="207"/>
      <c r="F55" s="204"/>
      <c r="G55" s="211"/>
      <c r="H55" s="193" t="s">
        <v>12</v>
      </c>
      <c r="I55" s="193" t="s">
        <v>12</v>
      </c>
      <c r="J55" s="204" t="s">
        <v>12</v>
      </c>
      <c r="K55" s="204"/>
      <c r="L55" s="204"/>
      <c r="M55" s="101"/>
      <c r="N55" s="630"/>
      <c r="O55" s="463"/>
    </row>
    <row r="56" spans="1:15" ht="16.5" customHeight="1" x14ac:dyDescent="0.2">
      <c r="A56" s="426" t="s">
        <v>62</v>
      </c>
      <c r="B56" s="20" t="s">
        <v>608</v>
      </c>
      <c r="C56" s="207">
        <v>360</v>
      </c>
      <c r="D56" s="204">
        <v>390</v>
      </c>
      <c r="E56" s="207">
        <v>410</v>
      </c>
      <c r="F56" s="204">
        <f t="shared" si="0"/>
        <v>359.64912280701753</v>
      </c>
      <c r="G56" s="211">
        <v>385.96</v>
      </c>
      <c r="H56" s="193">
        <v>414.91</v>
      </c>
      <c r="I56" s="193">
        <v>438.6</v>
      </c>
      <c r="J56" s="204">
        <v>460.53</v>
      </c>
      <c r="K56" s="204">
        <f>SUM(N56/114*100)</f>
        <v>492.1052631578948</v>
      </c>
      <c r="L56" s="208">
        <f>K56*'Table of % increases'!$C$19</f>
        <v>68.894736842105274</v>
      </c>
      <c r="M56" s="218">
        <f>K56+L56</f>
        <v>561.00000000000011</v>
      </c>
      <c r="N56" s="249">
        <v>561</v>
      </c>
      <c r="O56" s="463">
        <f>ROUND((K56-J56)/J56*100,2)</f>
        <v>6.86</v>
      </c>
    </row>
    <row r="57" spans="1:15" ht="16.5" customHeight="1" x14ac:dyDescent="0.2">
      <c r="A57" s="426"/>
      <c r="B57" s="20"/>
      <c r="C57" s="207"/>
      <c r="D57" s="204"/>
      <c r="E57" s="207"/>
      <c r="F57" s="204"/>
      <c r="G57" s="211"/>
      <c r="H57" s="193" t="s">
        <v>12</v>
      </c>
      <c r="I57" s="193" t="s">
        <v>12</v>
      </c>
      <c r="J57" s="204" t="s">
        <v>12</v>
      </c>
      <c r="K57" s="204"/>
      <c r="L57" s="204"/>
      <c r="M57" s="101"/>
      <c r="N57" s="630"/>
      <c r="O57" s="463"/>
    </row>
    <row r="58" spans="1:15" ht="16.5" customHeight="1" x14ac:dyDescent="0.2">
      <c r="A58" s="426" t="s">
        <v>64</v>
      </c>
      <c r="B58" s="20" t="s">
        <v>609</v>
      </c>
      <c r="C58" s="207">
        <v>240</v>
      </c>
      <c r="D58" s="204">
        <v>260</v>
      </c>
      <c r="E58" s="207">
        <v>280</v>
      </c>
      <c r="F58" s="204">
        <f t="shared" si="0"/>
        <v>245.61403508771929</v>
      </c>
      <c r="G58" s="211">
        <v>263.16000000000003</v>
      </c>
      <c r="H58" s="193">
        <v>283.33</v>
      </c>
      <c r="I58" s="193">
        <v>300</v>
      </c>
      <c r="J58" s="204">
        <v>315.79000000000002</v>
      </c>
      <c r="K58" s="204">
        <f>SUM(N58/114*100)</f>
        <v>337.71929824561403</v>
      </c>
      <c r="L58" s="208">
        <f>K58*'Table of % increases'!$C$19</f>
        <v>47.280701754385966</v>
      </c>
      <c r="M58" s="218">
        <f>K58+L58</f>
        <v>385</v>
      </c>
      <c r="N58" s="249">
        <v>385</v>
      </c>
      <c r="O58" s="463">
        <f>ROUND((K58-J58)/J58*100,2)</f>
        <v>6.94</v>
      </c>
    </row>
    <row r="59" spans="1:15" ht="16.5" customHeight="1" x14ac:dyDescent="0.2">
      <c r="A59" s="426"/>
      <c r="B59" s="20"/>
      <c r="C59" s="207"/>
      <c r="D59" s="204"/>
      <c r="E59" s="207"/>
      <c r="F59" s="204"/>
      <c r="G59" s="211"/>
      <c r="H59" s="193" t="s">
        <v>12</v>
      </c>
      <c r="I59" s="193" t="s">
        <v>12</v>
      </c>
      <c r="J59" s="204" t="s">
        <v>12</v>
      </c>
      <c r="K59" s="204"/>
      <c r="L59" s="204"/>
      <c r="M59" s="101"/>
      <c r="N59" s="630"/>
      <c r="O59" s="463"/>
    </row>
    <row r="60" spans="1:15" ht="16.5" customHeight="1" x14ac:dyDescent="0.2">
      <c r="A60" s="426" t="s">
        <v>68</v>
      </c>
      <c r="B60" s="20" t="s">
        <v>610</v>
      </c>
      <c r="C60" s="207">
        <v>360</v>
      </c>
      <c r="D60" s="204">
        <v>390</v>
      </c>
      <c r="E60" s="207">
        <v>410</v>
      </c>
      <c r="F60" s="204">
        <f t="shared" si="0"/>
        <v>359.64912280701753</v>
      </c>
      <c r="G60" s="211">
        <v>385.96</v>
      </c>
      <c r="H60" s="193">
        <v>414.91</v>
      </c>
      <c r="I60" s="193">
        <v>438.6</v>
      </c>
      <c r="J60" s="204">
        <v>460.53</v>
      </c>
      <c r="K60" s="204">
        <f>SUM(N60/114*100)</f>
        <v>492.1052631578948</v>
      </c>
      <c r="L60" s="208">
        <f>K60*'Table of % increases'!$C$19</f>
        <v>68.894736842105274</v>
      </c>
      <c r="M60" s="218">
        <f>K60+L60</f>
        <v>561.00000000000011</v>
      </c>
      <c r="N60" s="249">
        <v>561</v>
      </c>
      <c r="O60" s="463">
        <f>ROUND((K60-J60)/J60*100,2)</f>
        <v>6.86</v>
      </c>
    </row>
    <row r="61" spans="1:15" ht="16.5" customHeight="1" x14ac:dyDescent="0.2">
      <c r="A61" s="426"/>
      <c r="B61" s="20"/>
      <c r="C61" s="207"/>
      <c r="D61" s="204"/>
      <c r="E61" s="207"/>
      <c r="F61" s="204"/>
      <c r="G61" s="211"/>
      <c r="H61" s="193" t="s">
        <v>12</v>
      </c>
      <c r="I61" s="193" t="s">
        <v>12</v>
      </c>
      <c r="J61" s="204"/>
      <c r="K61" s="204"/>
      <c r="L61" s="204"/>
      <c r="M61" s="101"/>
      <c r="N61" s="630"/>
      <c r="O61" s="463"/>
    </row>
    <row r="62" spans="1:15" ht="16.5" customHeight="1" x14ac:dyDescent="0.2">
      <c r="A62" s="426" t="s">
        <v>222</v>
      </c>
      <c r="B62" s="20" t="s">
        <v>1347</v>
      </c>
      <c r="C62" s="207"/>
      <c r="D62" s="204"/>
      <c r="E62" s="207"/>
      <c r="F62" s="204"/>
      <c r="G62" s="211"/>
      <c r="H62" s="193" t="s">
        <v>12</v>
      </c>
      <c r="I62" s="193"/>
      <c r="J62" s="204"/>
      <c r="K62" s="204"/>
      <c r="L62" s="204"/>
      <c r="M62" s="101"/>
      <c r="N62" s="630"/>
      <c r="O62" s="463"/>
    </row>
    <row r="63" spans="1:15" ht="16.5" customHeight="1" x14ac:dyDescent="0.2">
      <c r="A63" s="426"/>
      <c r="B63" s="20" t="s">
        <v>1343</v>
      </c>
      <c r="C63" s="207"/>
      <c r="D63" s="204"/>
      <c r="E63" s="207"/>
      <c r="F63" s="204"/>
      <c r="G63" s="211"/>
      <c r="H63" s="193" t="s">
        <v>12</v>
      </c>
      <c r="I63" s="193"/>
      <c r="J63" s="204"/>
      <c r="K63" s="204"/>
      <c r="L63" s="204"/>
      <c r="M63" s="101"/>
      <c r="N63" s="630"/>
      <c r="O63" s="463"/>
    </row>
    <row r="64" spans="1:15" ht="16.5" customHeight="1" x14ac:dyDescent="0.2">
      <c r="A64" s="426"/>
      <c r="B64" s="20" t="s">
        <v>1344</v>
      </c>
      <c r="C64" s="207"/>
      <c r="D64" s="204"/>
      <c r="E64" s="207"/>
      <c r="F64" s="204"/>
      <c r="G64" s="211"/>
      <c r="H64" s="193" t="s">
        <v>12</v>
      </c>
      <c r="I64" s="193"/>
      <c r="J64" s="204"/>
      <c r="K64" s="204"/>
      <c r="L64" s="204"/>
      <c r="M64" s="101"/>
      <c r="N64" s="630"/>
      <c r="O64" s="463"/>
    </row>
    <row r="65" spans="1:15" ht="16.5" customHeight="1" x14ac:dyDescent="0.2">
      <c r="A65" s="426"/>
      <c r="B65" s="20" t="s">
        <v>1345</v>
      </c>
      <c r="C65" s="207"/>
      <c r="D65" s="204"/>
      <c r="E65" s="207"/>
      <c r="F65" s="204"/>
      <c r="G65" s="211"/>
      <c r="H65" s="193" t="s">
        <v>12</v>
      </c>
      <c r="I65" s="193"/>
      <c r="J65" s="204"/>
      <c r="K65" s="204"/>
      <c r="L65" s="204"/>
      <c r="M65" s="101"/>
      <c r="N65" s="630"/>
      <c r="O65" s="463"/>
    </row>
    <row r="66" spans="1:15" ht="16.5" customHeight="1" x14ac:dyDescent="0.2">
      <c r="A66" s="426"/>
      <c r="B66" s="20" t="s">
        <v>1346</v>
      </c>
      <c r="C66" s="207">
        <v>260</v>
      </c>
      <c r="D66" s="204">
        <v>280</v>
      </c>
      <c r="E66" s="207">
        <v>300</v>
      </c>
      <c r="F66" s="204">
        <f>SUM(E66-(E66*14/114))</f>
        <v>263.15789473684208</v>
      </c>
      <c r="G66" s="211">
        <v>285.08999999999997</v>
      </c>
      <c r="H66" s="193">
        <v>307.02</v>
      </c>
      <c r="I66" s="193">
        <v>325.44</v>
      </c>
      <c r="J66" s="204">
        <v>342.11</v>
      </c>
      <c r="K66" s="204">
        <f>SUM(N66/114*100)</f>
        <v>365.78947368421052</v>
      </c>
      <c r="L66" s="208">
        <f>K66*'Table of % increases'!$C$19</f>
        <v>51.21052631578948</v>
      </c>
      <c r="M66" s="218">
        <f>K66+L66</f>
        <v>417</v>
      </c>
      <c r="N66" s="249">
        <v>417</v>
      </c>
      <c r="O66" s="463">
        <f>ROUND((K66-J66)/J66*100,2)</f>
        <v>6.92</v>
      </c>
    </row>
    <row r="67" spans="1:15" ht="16.5" customHeight="1" x14ac:dyDescent="0.2">
      <c r="A67" s="459"/>
      <c r="B67" s="521"/>
      <c r="C67" s="254"/>
      <c r="D67" s="215"/>
      <c r="E67" s="254"/>
      <c r="F67" s="215"/>
      <c r="G67" s="255"/>
      <c r="H67" s="225" t="s">
        <v>12</v>
      </c>
      <c r="I67" s="225"/>
      <c r="J67" s="215"/>
      <c r="K67" s="215"/>
      <c r="L67" s="215"/>
      <c r="M67" s="187"/>
      <c r="N67" s="632"/>
      <c r="O67" s="464"/>
    </row>
    <row r="68" spans="1:15" ht="16.5" customHeight="1" x14ac:dyDescent="0.2">
      <c r="A68" s="426">
        <v>10.4</v>
      </c>
      <c r="B68" s="9" t="s">
        <v>1115</v>
      </c>
      <c r="C68" s="207"/>
      <c r="D68" s="204"/>
      <c r="E68" s="207"/>
      <c r="F68" s="204"/>
      <c r="G68" s="211"/>
      <c r="H68" s="193" t="s">
        <v>12</v>
      </c>
      <c r="I68" s="193"/>
      <c r="J68" s="204"/>
      <c r="K68" s="204"/>
      <c r="L68" s="204"/>
      <c r="M68" s="101"/>
      <c r="N68" s="630"/>
      <c r="O68" s="463"/>
    </row>
    <row r="69" spans="1:15" ht="16.5" customHeight="1" x14ac:dyDescent="0.2">
      <c r="A69" s="426"/>
      <c r="B69" s="20"/>
      <c r="C69" s="207"/>
      <c r="D69" s="204"/>
      <c r="E69" s="207"/>
      <c r="F69" s="204"/>
      <c r="G69" s="211"/>
      <c r="H69" s="193" t="s">
        <v>12</v>
      </c>
      <c r="I69" s="193"/>
      <c r="J69" s="204"/>
      <c r="K69" s="204"/>
      <c r="L69" s="204"/>
      <c r="M69" s="101"/>
      <c r="N69" s="630"/>
      <c r="O69" s="463"/>
    </row>
    <row r="70" spans="1:15" ht="16.5" customHeight="1" x14ac:dyDescent="0.2">
      <c r="A70" s="435" t="s">
        <v>1399</v>
      </c>
      <c r="B70" s="20" t="s">
        <v>613</v>
      </c>
      <c r="C70" s="207"/>
      <c r="D70" s="204"/>
      <c r="E70" s="207"/>
      <c r="F70" s="204"/>
      <c r="G70" s="211"/>
      <c r="H70" s="193" t="s">
        <v>12</v>
      </c>
      <c r="I70" s="193"/>
      <c r="J70" s="204"/>
      <c r="K70" s="204"/>
      <c r="L70" s="204"/>
      <c r="M70" s="101"/>
      <c r="N70" s="630"/>
      <c r="O70" s="463"/>
    </row>
    <row r="71" spans="1:15" ht="16.5" customHeight="1" x14ac:dyDescent="0.2">
      <c r="A71" s="426"/>
      <c r="B71" s="20" t="s">
        <v>614</v>
      </c>
      <c r="C71" s="207"/>
      <c r="D71" s="204"/>
      <c r="E71" s="207"/>
      <c r="F71" s="204"/>
      <c r="G71" s="211"/>
      <c r="H71" s="193" t="s">
        <v>12</v>
      </c>
      <c r="I71" s="193"/>
      <c r="J71" s="204"/>
      <c r="K71" s="204"/>
      <c r="L71" s="204"/>
      <c r="M71" s="101"/>
      <c r="N71" s="630"/>
      <c r="O71" s="463"/>
    </row>
    <row r="72" spans="1:15" ht="16.5" customHeight="1" x14ac:dyDescent="0.2">
      <c r="A72" s="426"/>
      <c r="B72" s="20" t="s">
        <v>615</v>
      </c>
      <c r="C72" s="207"/>
      <c r="D72" s="204"/>
      <c r="E72" s="207"/>
      <c r="F72" s="204"/>
      <c r="G72" s="211"/>
      <c r="H72" s="193" t="s">
        <v>12</v>
      </c>
      <c r="I72" s="193"/>
      <c r="J72" s="204"/>
      <c r="K72" s="204"/>
      <c r="L72" s="204"/>
      <c r="M72" s="101"/>
      <c r="N72" s="630"/>
      <c r="O72" s="463"/>
    </row>
    <row r="73" spans="1:15" ht="16.5" customHeight="1" x14ac:dyDescent="0.2">
      <c r="A73" s="426"/>
      <c r="B73" s="20" t="s">
        <v>616</v>
      </c>
      <c r="C73" s="207"/>
      <c r="D73" s="204"/>
      <c r="E73" s="207"/>
      <c r="F73" s="204"/>
      <c r="G73" s="211"/>
      <c r="H73" s="193" t="s">
        <v>12</v>
      </c>
      <c r="I73" s="193"/>
      <c r="J73" s="204"/>
      <c r="K73" s="204"/>
      <c r="L73" s="204"/>
      <c r="M73" s="101"/>
      <c r="N73" s="630"/>
      <c r="O73" s="463"/>
    </row>
    <row r="74" spans="1:15" ht="16.5" customHeight="1" x14ac:dyDescent="0.2">
      <c r="A74" s="426"/>
      <c r="B74" s="20"/>
      <c r="C74" s="207"/>
      <c r="D74" s="204"/>
      <c r="E74" s="207"/>
      <c r="F74" s="204"/>
      <c r="G74" s="211"/>
      <c r="H74" s="193" t="s">
        <v>12</v>
      </c>
      <c r="I74" s="193"/>
      <c r="J74" s="204"/>
      <c r="K74" s="204"/>
      <c r="L74" s="204"/>
      <c r="M74" s="101"/>
      <c r="N74" s="630"/>
      <c r="O74" s="463"/>
    </row>
    <row r="75" spans="1:15" ht="16.5" customHeight="1" x14ac:dyDescent="0.2">
      <c r="A75" s="426">
        <v>10.5</v>
      </c>
      <c r="B75" s="9" t="s">
        <v>1414</v>
      </c>
      <c r="C75" s="207"/>
      <c r="D75" s="204"/>
      <c r="E75" s="207"/>
      <c r="F75" s="204"/>
      <c r="G75" s="211"/>
      <c r="H75" s="193" t="s">
        <v>12</v>
      </c>
      <c r="I75" s="193"/>
      <c r="J75" s="204"/>
      <c r="K75" s="204"/>
      <c r="L75" s="204"/>
      <c r="M75" s="101"/>
      <c r="N75" s="630"/>
      <c r="O75" s="463"/>
    </row>
    <row r="76" spans="1:15" ht="16.5" customHeight="1" x14ac:dyDescent="0.2">
      <c r="A76" s="426"/>
      <c r="B76" s="9"/>
      <c r="C76" s="207"/>
      <c r="D76" s="204"/>
      <c r="E76" s="207"/>
      <c r="F76" s="204"/>
      <c r="G76" s="211"/>
      <c r="H76" s="193" t="s">
        <v>12</v>
      </c>
      <c r="I76" s="193"/>
      <c r="J76" s="204"/>
      <c r="K76" s="204"/>
      <c r="L76" s="204"/>
      <c r="M76" s="101"/>
      <c r="N76" s="630"/>
      <c r="O76" s="463"/>
    </row>
    <row r="77" spans="1:15" ht="16.5" customHeight="1" x14ac:dyDescent="0.2">
      <c r="A77" s="426" t="s">
        <v>12</v>
      </c>
      <c r="B77" s="20" t="s">
        <v>1567</v>
      </c>
      <c r="C77" s="207"/>
      <c r="D77" s="204"/>
      <c r="E77" s="207"/>
      <c r="F77" s="204"/>
      <c r="G77" s="211"/>
      <c r="H77" s="193" t="s">
        <v>12</v>
      </c>
      <c r="I77" s="193"/>
      <c r="J77" s="204"/>
      <c r="K77" s="204"/>
      <c r="L77" s="204"/>
      <c r="M77" s="101"/>
      <c r="N77" s="630"/>
      <c r="O77" s="463"/>
    </row>
    <row r="78" spans="1:15" ht="16.5" customHeight="1" x14ac:dyDescent="0.2">
      <c r="A78" s="426"/>
      <c r="B78" s="20" t="s">
        <v>1568</v>
      </c>
      <c r="C78" s="207"/>
      <c r="D78" s="204"/>
      <c r="E78" s="207"/>
      <c r="F78" s="204"/>
      <c r="G78" s="211"/>
      <c r="H78" s="193" t="s">
        <v>12</v>
      </c>
      <c r="I78" s="193"/>
      <c r="J78" s="204"/>
      <c r="K78" s="204"/>
      <c r="L78" s="204"/>
      <c r="M78" s="101"/>
      <c r="N78" s="630"/>
      <c r="O78" s="463"/>
    </row>
    <row r="79" spans="1:15" ht="16.5" customHeight="1" x14ac:dyDescent="0.2">
      <c r="A79" s="426" t="s">
        <v>1349</v>
      </c>
      <c r="B79" s="9" t="s">
        <v>1093</v>
      </c>
      <c r="C79" s="207"/>
      <c r="D79" s="204"/>
      <c r="E79" s="207"/>
      <c r="F79" s="210"/>
      <c r="G79" s="211"/>
      <c r="H79" s="193" t="s">
        <v>12</v>
      </c>
      <c r="I79" s="193"/>
      <c r="J79" s="204"/>
      <c r="K79" s="204"/>
      <c r="L79" s="204"/>
      <c r="M79" s="105"/>
      <c r="N79" s="182"/>
      <c r="O79" s="462"/>
    </row>
    <row r="80" spans="1:15" ht="16.5" customHeight="1" x14ac:dyDescent="0.2">
      <c r="A80" s="426"/>
      <c r="B80" s="7" t="s">
        <v>1111</v>
      </c>
      <c r="C80" s="207"/>
      <c r="D80" s="204"/>
      <c r="E80" s="207"/>
      <c r="F80" s="210"/>
      <c r="G80" s="211"/>
      <c r="H80" s="193" t="s">
        <v>12</v>
      </c>
      <c r="I80" s="193"/>
      <c r="J80" s="204"/>
      <c r="K80" s="204"/>
      <c r="L80" s="204"/>
      <c r="M80" s="105"/>
      <c r="N80" s="182"/>
      <c r="O80" s="462"/>
    </row>
    <row r="81" spans="1:15" ht="16.5" customHeight="1" x14ac:dyDescent="0.2">
      <c r="A81" s="426" t="s">
        <v>58</v>
      </c>
      <c r="B81" s="7" t="s">
        <v>1113</v>
      </c>
      <c r="C81" s="207" t="s">
        <v>12</v>
      </c>
      <c r="D81" s="204" t="s">
        <v>12</v>
      </c>
      <c r="E81" s="207">
        <v>375</v>
      </c>
      <c r="F81" s="204" t="s">
        <v>12</v>
      </c>
      <c r="G81" s="211" t="s">
        <v>12</v>
      </c>
      <c r="H81" s="24">
        <v>400</v>
      </c>
      <c r="I81" s="24">
        <v>420</v>
      </c>
      <c r="J81" s="204">
        <v>440</v>
      </c>
      <c r="K81" s="204">
        <v>470</v>
      </c>
      <c r="L81" s="204" t="s">
        <v>12</v>
      </c>
      <c r="M81" s="101">
        <f>K81</f>
        <v>470</v>
      </c>
      <c r="N81" s="630">
        <f>M81</f>
        <v>470</v>
      </c>
      <c r="O81" s="463">
        <f>ROUND((K81-J81)/J81*100,2)</f>
        <v>6.82</v>
      </c>
    </row>
    <row r="82" spans="1:15" ht="16.5" customHeight="1" x14ac:dyDescent="0.2">
      <c r="A82" s="426" t="s">
        <v>59</v>
      </c>
      <c r="B82" s="20" t="s">
        <v>1395</v>
      </c>
      <c r="C82" s="207" t="s">
        <v>12</v>
      </c>
      <c r="D82" s="204" t="s">
        <v>12</v>
      </c>
      <c r="E82" s="207">
        <v>930</v>
      </c>
      <c r="F82" s="204" t="s">
        <v>12</v>
      </c>
      <c r="G82" s="211" t="s">
        <v>12</v>
      </c>
      <c r="H82" s="24">
        <v>1000</v>
      </c>
      <c r="I82" s="24">
        <v>1100</v>
      </c>
      <c r="J82" s="204">
        <v>1150</v>
      </c>
      <c r="K82" s="204">
        <v>1230</v>
      </c>
      <c r="L82" s="204" t="s">
        <v>12</v>
      </c>
      <c r="M82" s="101">
        <f>K82</f>
        <v>1230</v>
      </c>
      <c r="N82" s="630">
        <f>M82</f>
        <v>1230</v>
      </c>
      <c r="O82" s="463">
        <f>ROUND((K82-J82)/J82*100,2)</f>
        <v>6.96</v>
      </c>
    </row>
    <row r="83" spans="1:15" ht="16.5" customHeight="1" x14ac:dyDescent="0.2">
      <c r="A83" s="426" t="s">
        <v>60</v>
      </c>
      <c r="B83" s="20" t="s">
        <v>1114</v>
      </c>
      <c r="C83" s="207" t="s">
        <v>12</v>
      </c>
      <c r="D83" s="204" t="s">
        <v>12</v>
      </c>
      <c r="E83" s="207">
        <v>849</v>
      </c>
      <c r="F83" s="204" t="s">
        <v>115</v>
      </c>
      <c r="G83" s="211" t="s">
        <v>12</v>
      </c>
      <c r="H83" s="24">
        <v>900</v>
      </c>
      <c r="I83" s="24">
        <v>1000</v>
      </c>
      <c r="J83" s="204">
        <v>1050</v>
      </c>
      <c r="K83" s="204">
        <v>1120</v>
      </c>
      <c r="L83" s="204" t="s">
        <v>12</v>
      </c>
      <c r="M83" s="101">
        <f>K83</f>
        <v>1120</v>
      </c>
      <c r="N83" s="630">
        <f>M83</f>
        <v>1120</v>
      </c>
      <c r="O83" s="463">
        <f>ROUND((K83-J83)/J83*100,2)</f>
        <v>6.67</v>
      </c>
    </row>
    <row r="84" spans="1:15" ht="16.5" customHeight="1" x14ac:dyDescent="0.2">
      <c r="A84" s="413" t="s">
        <v>40</v>
      </c>
      <c r="B84" s="84" t="s">
        <v>1094</v>
      </c>
      <c r="C84" s="207" t="s">
        <v>12</v>
      </c>
      <c r="D84" s="204"/>
      <c r="E84" s="207"/>
      <c r="F84" s="204"/>
      <c r="G84" s="211"/>
      <c r="H84" s="24" t="s">
        <v>12</v>
      </c>
      <c r="I84" s="24" t="s">
        <v>12</v>
      </c>
      <c r="J84" s="204"/>
      <c r="K84" s="204"/>
      <c r="L84" s="204"/>
      <c r="M84" s="101" t="s">
        <v>12</v>
      </c>
      <c r="N84" s="630"/>
      <c r="O84" s="463"/>
    </row>
    <row r="85" spans="1:15" ht="16.5" customHeight="1" x14ac:dyDescent="0.2">
      <c r="A85" s="426"/>
      <c r="B85" s="20"/>
      <c r="C85" s="207"/>
      <c r="D85" s="204"/>
      <c r="E85" s="207"/>
      <c r="F85" s="204"/>
      <c r="G85" s="211"/>
      <c r="H85" s="193" t="s">
        <v>12</v>
      </c>
      <c r="I85" s="193"/>
      <c r="J85" s="204" t="s">
        <v>12</v>
      </c>
      <c r="K85" s="204"/>
      <c r="L85" s="204"/>
      <c r="M85" s="101"/>
      <c r="N85" s="630"/>
      <c r="O85" s="463"/>
    </row>
    <row r="86" spans="1:15" ht="16.5" customHeight="1" x14ac:dyDescent="0.2">
      <c r="A86" s="426" t="s">
        <v>1400</v>
      </c>
      <c r="B86" s="20" t="s">
        <v>1112</v>
      </c>
      <c r="C86" s="207" t="s">
        <v>12</v>
      </c>
      <c r="D86" s="204" t="s">
        <v>12</v>
      </c>
      <c r="E86" s="207">
        <v>456</v>
      </c>
      <c r="F86" s="204">
        <f>SUM(E86-(E86*14/114))</f>
        <v>400</v>
      </c>
      <c r="G86" s="211">
        <v>421.05</v>
      </c>
      <c r="H86" s="193">
        <v>456.14</v>
      </c>
      <c r="I86" s="193">
        <v>482.46</v>
      </c>
      <c r="J86" s="204">
        <v>508.77</v>
      </c>
      <c r="K86" s="204">
        <f>SUM(N86/114*100)</f>
        <v>543.85964912280701</v>
      </c>
      <c r="L86" s="208">
        <f>K86*'Table of % increases'!$C$19</f>
        <v>76.140350877192986</v>
      </c>
      <c r="M86" s="218">
        <f>K86+L86</f>
        <v>620</v>
      </c>
      <c r="N86" s="249">
        <v>620</v>
      </c>
      <c r="O86" s="463">
        <f>ROUND((K86-J86)/J86*100,2)</f>
        <v>6.9</v>
      </c>
    </row>
    <row r="87" spans="1:15" ht="16.5" customHeight="1" x14ac:dyDescent="0.2">
      <c r="A87" s="426"/>
      <c r="B87" s="20"/>
      <c r="C87" s="207"/>
      <c r="D87" s="204"/>
      <c r="E87" s="207"/>
      <c r="F87" s="204"/>
      <c r="G87" s="211"/>
      <c r="H87" s="193" t="s">
        <v>12</v>
      </c>
      <c r="I87" s="193" t="s">
        <v>12</v>
      </c>
      <c r="J87" s="204" t="s">
        <v>12</v>
      </c>
      <c r="K87" s="204"/>
      <c r="L87" s="204"/>
      <c r="M87" s="101"/>
      <c r="N87" s="630"/>
      <c r="O87" s="463"/>
    </row>
    <row r="88" spans="1:15" ht="16.5" customHeight="1" x14ac:dyDescent="0.2">
      <c r="A88" s="426" t="s">
        <v>1401</v>
      </c>
      <c r="B88" s="20" t="s">
        <v>1097</v>
      </c>
      <c r="C88" s="207" t="s">
        <v>12</v>
      </c>
      <c r="D88" s="204" t="s">
        <v>12</v>
      </c>
      <c r="E88" s="207">
        <v>136.80000000000001</v>
      </c>
      <c r="F88" s="204">
        <f>SUM(E88-(E88*14/114))</f>
        <v>120.00000000000001</v>
      </c>
      <c r="G88" s="211">
        <v>131.58000000000001</v>
      </c>
      <c r="H88" s="193">
        <v>141.22999999999999</v>
      </c>
      <c r="I88" s="193">
        <v>149.12</v>
      </c>
      <c r="J88" s="204">
        <v>157.88999999999999</v>
      </c>
      <c r="K88" s="204">
        <f>SUM(N88/114*100)</f>
        <v>168.42105263157893</v>
      </c>
      <c r="L88" s="208">
        <f>K88*'Table of % increases'!$C$19</f>
        <v>23.578947368421051</v>
      </c>
      <c r="M88" s="218">
        <f>K88+L88</f>
        <v>191.99999999999997</v>
      </c>
      <c r="N88" s="249">
        <v>192</v>
      </c>
      <c r="O88" s="463">
        <f>ROUND((K88-J88)/J88*100,2)</f>
        <v>6.67</v>
      </c>
    </row>
    <row r="89" spans="1:15" ht="16.5" customHeight="1" x14ac:dyDescent="0.2">
      <c r="A89" s="426"/>
      <c r="B89" s="20"/>
      <c r="C89" s="207"/>
      <c r="D89" s="204"/>
      <c r="E89" s="207"/>
      <c r="F89" s="204"/>
      <c r="G89" s="211"/>
      <c r="H89" s="193" t="s">
        <v>12</v>
      </c>
      <c r="I89" s="193" t="s">
        <v>12</v>
      </c>
      <c r="J89" s="204" t="s">
        <v>12</v>
      </c>
      <c r="K89" s="204"/>
      <c r="L89" s="204"/>
      <c r="M89" s="101"/>
      <c r="N89" s="630"/>
      <c r="O89" s="463"/>
    </row>
    <row r="90" spans="1:15" ht="16.5" customHeight="1" x14ac:dyDescent="0.2">
      <c r="A90" s="426" t="s">
        <v>1402</v>
      </c>
      <c r="B90" s="20" t="s">
        <v>1340</v>
      </c>
      <c r="C90" s="207" t="s">
        <v>12</v>
      </c>
      <c r="D90" s="204" t="s">
        <v>12</v>
      </c>
      <c r="E90" s="207">
        <v>136.80000000000001</v>
      </c>
      <c r="F90" s="204">
        <f>SUM(E90-(E90*14/114))</f>
        <v>120.00000000000001</v>
      </c>
      <c r="G90" s="211">
        <v>131.58000000000001</v>
      </c>
      <c r="H90" s="193">
        <v>141.22999999999999</v>
      </c>
      <c r="I90" s="193">
        <v>149.12</v>
      </c>
      <c r="J90" s="204">
        <v>157.88999999999999</v>
      </c>
      <c r="K90" s="204">
        <f>SUM(N90/114*100)</f>
        <v>168.42105263157893</v>
      </c>
      <c r="L90" s="208">
        <f>K90*'Table of % increases'!$C$19</f>
        <v>23.578947368421051</v>
      </c>
      <c r="M90" s="218">
        <f>K90+L90</f>
        <v>191.99999999999997</v>
      </c>
      <c r="N90" s="249">
        <v>192</v>
      </c>
      <c r="O90" s="463">
        <f>ROUND((K90-J90)/J90*100,2)</f>
        <v>6.67</v>
      </c>
    </row>
    <row r="91" spans="1:15" ht="16.5" customHeight="1" x14ac:dyDescent="0.2">
      <c r="A91" s="426"/>
      <c r="B91" s="20"/>
      <c r="C91" s="207"/>
      <c r="D91" s="204"/>
      <c r="E91" s="207"/>
      <c r="F91" s="204"/>
      <c r="G91" s="211"/>
      <c r="H91" s="193" t="s">
        <v>12</v>
      </c>
      <c r="I91" s="193" t="s">
        <v>12</v>
      </c>
      <c r="J91" s="204" t="s">
        <v>12</v>
      </c>
      <c r="K91" s="204"/>
      <c r="L91" s="204"/>
      <c r="M91" s="101"/>
      <c r="N91" s="630"/>
      <c r="O91" s="463"/>
    </row>
    <row r="92" spans="1:15" ht="16.5" customHeight="1" x14ac:dyDescent="0.2">
      <c r="A92" s="426" t="s">
        <v>1403</v>
      </c>
      <c r="B92" s="20" t="s">
        <v>1341</v>
      </c>
      <c r="C92" s="207" t="s">
        <v>12</v>
      </c>
      <c r="D92" s="204" t="s">
        <v>12</v>
      </c>
      <c r="E92" s="207">
        <v>136.80000000000001</v>
      </c>
      <c r="F92" s="204">
        <f>SUM(E92-(E92*14/114))</f>
        <v>120.00000000000001</v>
      </c>
      <c r="G92" s="211">
        <v>131.58000000000001</v>
      </c>
      <c r="H92" s="193">
        <v>141.22999999999999</v>
      </c>
      <c r="I92" s="193">
        <v>149.12</v>
      </c>
      <c r="J92" s="204">
        <v>157.88999999999999</v>
      </c>
      <c r="K92" s="204">
        <f>SUM(N92/114*100)</f>
        <v>168.42105263157893</v>
      </c>
      <c r="L92" s="208">
        <f>K92*'Table of % increases'!$C$19</f>
        <v>23.578947368421051</v>
      </c>
      <c r="M92" s="218">
        <f>K92+L92</f>
        <v>191.99999999999997</v>
      </c>
      <c r="N92" s="249">
        <v>192</v>
      </c>
      <c r="O92" s="463">
        <f>ROUND((K92-J92)/J92*100,2)</f>
        <v>6.67</v>
      </c>
    </row>
    <row r="93" spans="1:15" ht="16.5" customHeight="1" x14ac:dyDescent="0.2">
      <c r="A93" s="426" t="s">
        <v>12</v>
      </c>
      <c r="B93" s="20" t="s">
        <v>12</v>
      </c>
      <c r="C93" s="207" t="s">
        <v>12</v>
      </c>
      <c r="D93" s="204" t="s">
        <v>12</v>
      </c>
      <c r="E93" s="207" t="s">
        <v>12</v>
      </c>
      <c r="F93" s="204" t="s">
        <v>12</v>
      </c>
      <c r="G93" s="211" t="s">
        <v>12</v>
      </c>
      <c r="H93" s="193" t="s">
        <v>12</v>
      </c>
      <c r="I93" s="193" t="s">
        <v>12</v>
      </c>
      <c r="J93" s="204" t="s">
        <v>12</v>
      </c>
      <c r="K93" s="204"/>
      <c r="L93" s="204" t="s">
        <v>12</v>
      </c>
      <c r="M93" s="101" t="s">
        <v>12</v>
      </c>
      <c r="N93" s="630"/>
      <c r="O93" s="463" t="s">
        <v>12</v>
      </c>
    </row>
    <row r="94" spans="1:15" ht="16.5" customHeight="1" x14ac:dyDescent="0.2">
      <c r="A94" s="426" t="s">
        <v>1404</v>
      </c>
      <c r="B94" s="20" t="s">
        <v>1101</v>
      </c>
      <c r="C94" s="207"/>
      <c r="D94" s="204" t="s">
        <v>12</v>
      </c>
      <c r="E94" s="207">
        <v>228</v>
      </c>
      <c r="F94" s="204">
        <f>SUM(E94-(E94*14/114))</f>
        <v>200</v>
      </c>
      <c r="G94" s="211">
        <v>131.58000000000001</v>
      </c>
      <c r="H94" s="193">
        <v>141.22999999999999</v>
      </c>
      <c r="I94" s="193">
        <v>149.12</v>
      </c>
      <c r="J94" s="204">
        <v>157.88999999999999</v>
      </c>
      <c r="K94" s="204">
        <f>SUM(N94/114*100)</f>
        <v>168.42105263157893</v>
      </c>
      <c r="L94" s="208">
        <f>K94*'Table of % increases'!$C$19</f>
        <v>23.578947368421051</v>
      </c>
      <c r="M94" s="218">
        <f>K94+L94</f>
        <v>191.99999999999997</v>
      </c>
      <c r="N94" s="249">
        <v>192</v>
      </c>
      <c r="O94" s="463">
        <f>ROUND((K94-J94)/J94*100,2)</f>
        <v>6.67</v>
      </c>
    </row>
    <row r="95" spans="1:15" ht="16.5" customHeight="1" x14ac:dyDescent="0.2">
      <c r="A95" s="426"/>
      <c r="B95" s="20" t="s">
        <v>12</v>
      </c>
      <c r="C95" s="207"/>
      <c r="D95" s="204"/>
      <c r="E95" s="207"/>
      <c r="F95" s="204"/>
      <c r="G95" s="211"/>
      <c r="H95" s="193" t="s">
        <v>12</v>
      </c>
      <c r="I95" s="193" t="s">
        <v>12</v>
      </c>
      <c r="J95" s="204" t="s">
        <v>12</v>
      </c>
      <c r="K95" s="204"/>
      <c r="L95" s="204"/>
      <c r="M95" s="101"/>
      <c r="N95" s="630"/>
      <c r="O95" s="463"/>
    </row>
    <row r="96" spans="1:15" ht="16.5" customHeight="1" x14ac:dyDescent="0.2">
      <c r="A96" s="426" t="s">
        <v>1405</v>
      </c>
      <c r="B96" s="20" t="s">
        <v>1348</v>
      </c>
      <c r="C96" s="207"/>
      <c r="D96" s="204"/>
      <c r="E96" s="207">
        <v>192</v>
      </c>
      <c r="F96" s="204">
        <f>SUM(E96-(E96*14/114))</f>
        <v>168.42105263157896</v>
      </c>
      <c r="G96" s="211">
        <v>184.21</v>
      </c>
      <c r="H96" s="193">
        <v>197.37</v>
      </c>
      <c r="I96" s="193">
        <v>210.53</v>
      </c>
      <c r="J96" s="204">
        <v>219.3</v>
      </c>
      <c r="K96" s="204">
        <f>SUM(N96/114*100)</f>
        <v>234.21052631578948</v>
      </c>
      <c r="L96" s="208">
        <f>K96*'Table of % increases'!$C$19</f>
        <v>32.789473684210527</v>
      </c>
      <c r="M96" s="218">
        <f>K96+L96</f>
        <v>267</v>
      </c>
      <c r="N96" s="249">
        <v>267</v>
      </c>
      <c r="O96" s="463">
        <f>ROUND((K96-J96)/J96*100,2)</f>
        <v>6.8</v>
      </c>
    </row>
    <row r="97" spans="1:15" ht="16.5" customHeight="1" x14ac:dyDescent="0.2">
      <c r="A97" s="426"/>
      <c r="B97" s="20" t="s">
        <v>12</v>
      </c>
      <c r="C97" s="207" t="s">
        <v>12</v>
      </c>
      <c r="D97" s="204" t="s">
        <v>12</v>
      </c>
      <c r="E97" s="207" t="s">
        <v>12</v>
      </c>
      <c r="F97" s="204" t="s">
        <v>12</v>
      </c>
      <c r="G97" s="211" t="s">
        <v>12</v>
      </c>
      <c r="H97" s="193" t="s">
        <v>12</v>
      </c>
      <c r="I97" s="193" t="s">
        <v>12</v>
      </c>
      <c r="J97" s="204" t="s">
        <v>12</v>
      </c>
      <c r="K97" s="204"/>
      <c r="L97" s="204" t="s">
        <v>12</v>
      </c>
      <c r="M97" s="101" t="s">
        <v>12</v>
      </c>
      <c r="N97" s="630"/>
      <c r="O97" s="463" t="s">
        <v>12</v>
      </c>
    </row>
    <row r="98" spans="1:15" ht="16.5" customHeight="1" x14ac:dyDescent="0.2">
      <c r="A98" s="426" t="s">
        <v>1406</v>
      </c>
      <c r="B98" s="20" t="s">
        <v>1104</v>
      </c>
      <c r="C98" s="207"/>
      <c r="D98" s="204" t="s">
        <v>12</v>
      </c>
      <c r="E98" s="207">
        <v>72</v>
      </c>
      <c r="F98" s="204">
        <f>SUM(E98-(E98*14/114))</f>
        <v>63.157894736842103</v>
      </c>
      <c r="G98" s="211">
        <v>78.95</v>
      </c>
      <c r="H98" s="193">
        <v>87.72</v>
      </c>
      <c r="I98" s="193">
        <v>92.98</v>
      </c>
      <c r="J98" s="204">
        <v>96.49</v>
      </c>
      <c r="K98" s="204">
        <f>SUM(N98/114*100)</f>
        <v>102.63157894736842</v>
      </c>
      <c r="L98" s="208">
        <f>K98*'Table of % increases'!$C$19</f>
        <v>14.368421052631581</v>
      </c>
      <c r="M98" s="218">
        <f>K98+L98</f>
        <v>117</v>
      </c>
      <c r="N98" s="249">
        <v>117</v>
      </c>
      <c r="O98" s="463">
        <f>ROUND((K98-J98)/J98*100,2)</f>
        <v>6.36</v>
      </c>
    </row>
    <row r="99" spans="1:15" ht="16.5" customHeight="1" x14ac:dyDescent="0.2">
      <c r="A99" s="426"/>
      <c r="B99" s="84" t="s">
        <v>12</v>
      </c>
      <c r="C99" s="207"/>
      <c r="D99" s="204"/>
      <c r="E99" s="207"/>
      <c r="F99" s="204" t="s">
        <v>12</v>
      </c>
      <c r="G99" s="211" t="s">
        <v>12</v>
      </c>
      <c r="H99" s="193" t="s">
        <v>12</v>
      </c>
      <c r="I99" s="193" t="s">
        <v>12</v>
      </c>
      <c r="J99" s="204" t="s">
        <v>12</v>
      </c>
      <c r="K99" s="204"/>
      <c r="L99" s="204" t="s">
        <v>12</v>
      </c>
      <c r="M99" s="101" t="s">
        <v>12</v>
      </c>
      <c r="N99" s="630"/>
      <c r="O99" s="463" t="s">
        <v>12</v>
      </c>
    </row>
    <row r="100" spans="1:15" ht="16.5" customHeight="1" x14ac:dyDescent="0.2">
      <c r="A100" s="426" t="s">
        <v>1407</v>
      </c>
      <c r="B100" s="20" t="s">
        <v>1106</v>
      </c>
      <c r="C100" s="207"/>
      <c r="D100" s="204"/>
      <c r="E100" s="207">
        <v>108</v>
      </c>
      <c r="F100" s="204">
        <f>SUM(E100-(E100*14/114))</f>
        <v>94.73684210526315</v>
      </c>
      <c r="G100" s="211">
        <v>105.26</v>
      </c>
      <c r="H100" s="193">
        <v>114.04</v>
      </c>
      <c r="I100" s="193">
        <v>120.18</v>
      </c>
      <c r="J100" s="204">
        <v>127.19</v>
      </c>
      <c r="K100" s="204">
        <f>SUM(N100/114*100)</f>
        <v>135.96491228070175</v>
      </c>
      <c r="L100" s="208">
        <f>K100*'Table of % increases'!$C$19</f>
        <v>19.035087719298247</v>
      </c>
      <c r="M100" s="218">
        <f>K100+L100</f>
        <v>155</v>
      </c>
      <c r="N100" s="249">
        <v>155</v>
      </c>
      <c r="O100" s="463">
        <f>ROUND((K100-J100)/J100*100,2)</f>
        <v>6.9</v>
      </c>
    </row>
    <row r="101" spans="1:15" ht="16.5" customHeight="1" x14ac:dyDescent="0.2">
      <c r="A101" s="426" t="s">
        <v>12</v>
      </c>
      <c r="B101" s="20" t="s">
        <v>12</v>
      </c>
      <c r="C101" s="207"/>
      <c r="D101" s="204"/>
      <c r="E101" s="207"/>
      <c r="F101" s="204"/>
      <c r="G101" s="211"/>
      <c r="H101" s="193" t="s">
        <v>12</v>
      </c>
      <c r="I101" s="193" t="s">
        <v>12</v>
      </c>
      <c r="J101" s="204" t="s">
        <v>12</v>
      </c>
      <c r="K101" s="204"/>
      <c r="L101" s="204"/>
      <c r="M101" s="101"/>
      <c r="N101" s="630" t="s">
        <v>12</v>
      </c>
      <c r="O101" s="463"/>
    </row>
    <row r="102" spans="1:15" ht="16.5" customHeight="1" x14ac:dyDescent="0.2">
      <c r="A102" s="426" t="s">
        <v>1408</v>
      </c>
      <c r="B102" s="20" t="s">
        <v>1394</v>
      </c>
      <c r="C102" s="207">
        <v>3940</v>
      </c>
      <c r="D102" s="204">
        <v>4260</v>
      </c>
      <c r="E102" s="207">
        <v>1275</v>
      </c>
      <c r="F102" s="204">
        <f>SUM(E102-(E102*14/114))</f>
        <v>1118.421052631579</v>
      </c>
      <c r="G102" s="211">
        <v>657.89</v>
      </c>
      <c r="H102" s="193">
        <v>710.53</v>
      </c>
      <c r="I102" s="193">
        <v>754.39</v>
      </c>
      <c r="J102" s="204">
        <v>789.47</v>
      </c>
      <c r="K102" s="204">
        <f>SUM(N102/114*100)</f>
        <v>842.98245614035091</v>
      </c>
      <c r="L102" s="208">
        <f>K102*'Table of % increases'!$C$19</f>
        <v>118.01754385964914</v>
      </c>
      <c r="M102" s="218">
        <f>K102+L102</f>
        <v>961</v>
      </c>
      <c r="N102" s="249">
        <v>961</v>
      </c>
      <c r="O102" s="463">
        <f>ROUND((K102-J102)/J102*100,2)</f>
        <v>6.78</v>
      </c>
    </row>
    <row r="103" spans="1:15" ht="16.5" customHeight="1" x14ac:dyDescent="0.2">
      <c r="A103" s="426" t="s">
        <v>12</v>
      </c>
      <c r="B103" s="20" t="s">
        <v>12</v>
      </c>
      <c r="C103" s="207"/>
      <c r="D103" s="204"/>
      <c r="E103" s="207"/>
      <c r="F103" s="204"/>
      <c r="G103" s="211"/>
      <c r="H103" s="193" t="s">
        <v>12</v>
      </c>
      <c r="I103" s="193" t="s">
        <v>12</v>
      </c>
      <c r="J103" s="204" t="s">
        <v>12</v>
      </c>
      <c r="K103" s="204"/>
      <c r="L103" s="204"/>
      <c r="M103" s="101"/>
      <c r="N103" s="630"/>
      <c r="O103" s="463"/>
    </row>
    <row r="104" spans="1:15" ht="16.5" customHeight="1" x14ac:dyDescent="0.2">
      <c r="A104" s="426" t="s">
        <v>1409</v>
      </c>
      <c r="B104" s="20" t="s">
        <v>1110</v>
      </c>
      <c r="C104" s="207">
        <v>1240</v>
      </c>
      <c r="D104" s="204">
        <v>1790</v>
      </c>
      <c r="E104" s="207">
        <v>570</v>
      </c>
      <c r="F104" s="204">
        <f>SUM(E104-(E104*14/114))</f>
        <v>500</v>
      </c>
      <c r="G104" s="211">
        <v>526.32000000000005</v>
      </c>
      <c r="H104" s="193">
        <v>570.17999999999995</v>
      </c>
      <c r="I104" s="193">
        <v>605.26</v>
      </c>
      <c r="J104" s="204">
        <v>635.96</v>
      </c>
      <c r="K104" s="204">
        <f>SUM(N104/114*100)</f>
        <v>679.82456140350871</v>
      </c>
      <c r="L104" s="208">
        <f>K104*'Table of % increases'!$C$19</f>
        <v>95.175438596491233</v>
      </c>
      <c r="M104" s="218">
        <f>K104+L104</f>
        <v>775</v>
      </c>
      <c r="N104" s="249">
        <v>775</v>
      </c>
      <c r="O104" s="463">
        <f>ROUND((K104-J104)/J104*100,2)</f>
        <v>6.9</v>
      </c>
    </row>
    <row r="105" spans="1:15" ht="16.5" customHeight="1" x14ac:dyDescent="0.2">
      <c r="A105" s="426"/>
      <c r="B105" s="20"/>
      <c r="C105" s="207"/>
      <c r="D105" s="204"/>
      <c r="E105" s="207"/>
      <c r="F105" s="204"/>
      <c r="G105" s="211"/>
      <c r="H105" s="193" t="s">
        <v>12</v>
      </c>
      <c r="I105" s="193" t="s">
        <v>12</v>
      </c>
      <c r="J105" s="204" t="s">
        <v>12</v>
      </c>
      <c r="K105" s="204"/>
      <c r="L105" s="204"/>
      <c r="M105" s="101"/>
      <c r="N105" s="630"/>
      <c r="O105" s="463"/>
    </row>
    <row r="106" spans="1:15" ht="16.5" customHeight="1" x14ac:dyDescent="0.2">
      <c r="A106" s="426" t="s">
        <v>1410</v>
      </c>
      <c r="B106" s="20" t="s">
        <v>604</v>
      </c>
      <c r="C106" s="207">
        <v>2080</v>
      </c>
      <c r="D106" s="204">
        <v>2250</v>
      </c>
      <c r="E106" s="207">
        <v>717</v>
      </c>
      <c r="F106" s="204">
        <f>SUM(E106-(E106*14/114))</f>
        <v>628.9473684210526</v>
      </c>
      <c r="G106" s="211">
        <v>789.47</v>
      </c>
      <c r="H106" s="193">
        <v>850.88</v>
      </c>
      <c r="I106" s="193">
        <v>903.51</v>
      </c>
      <c r="J106" s="204">
        <v>948.25</v>
      </c>
      <c r="K106" s="204">
        <f>SUM(N106/114*100)</f>
        <v>1013.1578947368421</v>
      </c>
      <c r="L106" s="208">
        <f>K106*'Table of % increases'!$C$19</f>
        <v>141.84210526315792</v>
      </c>
      <c r="M106" s="218">
        <f>K106+L106</f>
        <v>1155</v>
      </c>
      <c r="N106" s="249">
        <v>1155</v>
      </c>
      <c r="O106" s="463">
        <f>ROUND((K106-J106)/J106*100,2)</f>
        <v>6.85</v>
      </c>
    </row>
    <row r="107" spans="1:15" ht="16.5" customHeight="1" x14ac:dyDescent="0.2">
      <c r="A107" s="435" t="s">
        <v>12</v>
      </c>
      <c r="B107" s="20"/>
      <c r="C107" s="207"/>
      <c r="D107" s="204"/>
      <c r="E107" s="207"/>
      <c r="F107" s="204"/>
      <c r="G107" s="211"/>
      <c r="H107" s="193" t="s">
        <v>12</v>
      </c>
      <c r="I107" s="193"/>
      <c r="J107" s="204"/>
      <c r="K107" s="204"/>
      <c r="L107" s="204"/>
      <c r="M107" s="101"/>
      <c r="N107" s="630"/>
      <c r="O107" s="463"/>
    </row>
    <row r="108" spans="1:15" ht="16.5" customHeight="1" x14ac:dyDescent="0.2">
      <c r="A108" s="426" t="s">
        <v>1411</v>
      </c>
      <c r="B108" s="20" t="s">
        <v>624</v>
      </c>
      <c r="C108" s="207"/>
      <c r="D108" s="204"/>
      <c r="E108" s="207"/>
      <c r="F108" s="204"/>
      <c r="G108" s="211"/>
      <c r="H108" s="193" t="s">
        <v>12</v>
      </c>
      <c r="I108" s="193"/>
      <c r="J108" s="204"/>
      <c r="K108" s="204"/>
      <c r="L108" s="204"/>
      <c r="M108" s="101"/>
      <c r="N108" s="630"/>
      <c r="O108" s="463"/>
    </row>
    <row r="109" spans="1:15" ht="16.5" customHeight="1" x14ac:dyDescent="0.2">
      <c r="A109" s="426"/>
      <c r="B109" s="20" t="s">
        <v>625</v>
      </c>
      <c r="C109" s="207"/>
      <c r="D109" s="204"/>
      <c r="E109" s="207">
        <v>500</v>
      </c>
      <c r="F109" s="204">
        <f>SUM(E109-(E109*14/114))</f>
        <v>438.59649122807019</v>
      </c>
      <c r="G109" s="211" t="s">
        <v>12</v>
      </c>
      <c r="H109" s="193" t="s">
        <v>12</v>
      </c>
      <c r="I109" s="193"/>
      <c r="J109" s="204"/>
      <c r="K109" s="204"/>
      <c r="L109" s="204" t="s">
        <v>12</v>
      </c>
      <c r="M109" s="669" t="s">
        <v>910</v>
      </c>
      <c r="N109" s="631"/>
      <c r="O109" s="463" t="s">
        <v>12</v>
      </c>
    </row>
    <row r="110" spans="1:15" ht="16.5" customHeight="1" x14ac:dyDescent="0.2">
      <c r="A110" s="426"/>
      <c r="B110" s="20"/>
      <c r="C110" s="207"/>
      <c r="D110" s="204"/>
      <c r="E110" s="207"/>
      <c r="F110" s="204"/>
      <c r="G110" s="211"/>
      <c r="H110" s="193" t="s">
        <v>12</v>
      </c>
      <c r="I110" s="193"/>
      <c r="J110" s="204"/>
      <c r="K110" s="204"/>
      <c r="L110" s="204"/>
      <c r="M110" s="101"/>
      <c r="N110" s="630"/>
      <c r="O110" s="463"/>
    </row>
    <row r="111" spans="1:15" ht="16.5" customHeight="1" x14ac:dyDescent="0.2">
      <c r="A111" s="426" t="s">
        <v>1358</v>
      </c>
      <c r="B111" s="20" t="s">
        <v>1355</v>
      </c>
      <c r="C111" s="181"/>
      <c r="D111" s="456"/>
      <c r="E111" s="181"/>
      <c r="F111" s="113"/>
      <c r="G111" s="457"/>
      <c r="H111" s="193" t="s">
        <v>12</v>
      </c>
      <c r="I111" s="193"/>
      <c r="J111" s="204"/>
      <c r="K111" s="204"/>
      <c r="L111" s="113"/>
      <c r="M111" s="429"/>
      <c r="N111" s="444"/>
      <c r="O111" s="463"/>
    </row>
    <row r="112" spans="1:15" ht="16.5" customHeight="1" x14ac:dyDescent="0.2">
      <c r="A112" s="426" t="s">
        <v>58</v>
      </c>
      <c r="B112" s="20" t="s">
        <v>1357</v>
      </c>
      <c r="C112" s="181"/>
      <c r="D112" s="456"/>
      <c r="E112" s="207">
        <v>7</v>
      </c>
      <c r="F112" s="204">
        <v>6.14</v>
      </c>
      <c r="G112" s="213">
        <v>6.14</v>
      </c>
      <c r="H112" s="193">
        <v>7.02</v>
      </c>
      <c r="I112" s="193">
        <v>7.02</v>
      </c>
      <c r="J112" s="204">
        <v>7.89</v>
      </c>
      <c r="K112" s="204">
        <f>SUM(N112/114*100)</f>
        <v>8.7719298245614024</v>
      </c>
      <c r="L112" s="208">
        <f>K112*'Table of % increases'!$C$19</f>
        <v>1.2280701754385965</v>
      </c>
      <c r="M112" s="218">
        <f>K112+L112</f>
        <v>9.9999999999999982</v>
      </c>
      <c r="N112" s="249">
        <v>10</v>
      </c>
      <c r="O112" s="463">
        <f>ROUND((K112-J112)/J112*100,2)</f>
        <v>11.18</v>
      </c>
    </row>
    <row r="113" spans="1:15" ht="16.5" customHeight="1" x14ac:dyDescent="0.2">
      <c r="A113" s="426" t="s">
        <v>59</v>
      </c>
      <c r="B113" s="20" t="s">
        <v>1356</v>
      </c>
      <c r="C113" s="181"/>
      <c r="D113" s="456"/>
      <c r="E113" s="181"/>
      <c r="F113" s="204" t="s">
        <v>12</v>
      </c>
      <c r="G113" s="213" t="s">
        <v>12</v>
      </c>
      <c r="H113" s="193" t="s">
        <v>12</v>
      </c>
      <c r="I113" s="193" t="s">
        <v>12</v>
      </c>
      <c r="J113" s="204" t="s">
        <v>12</v>
      </c>
      <c r="K113" s="204"/>
      <c r="L113" s="208" t="s">
        <v>12</v>
      </c>
      <c r="M113" s="218" t="s">
        <v>12</v>
      </c>
      <c r="N113" s="249"/>
      <c r="O113" s="463" t="s">
        <v>12</v>
      </c>
    </row>
    <row r="114" spans="1:15" ht="16.5" customHeight="1" x14ac:dyDescent="0.2">
      <c r="A114" s="426" t="s">
        <v>69</v>
      </c>
      <c r="B114" s="20" t="s">
        <v>1397</v>
      </c>
      <c r="C114" s="181"/>
      <c r="D114" s="456"/>
      <c r="E114" s="207">
        <v>41</v>
      </c>
      <c r="F114" s="204">
        <v>35.96</v>
      </c>
      <c r="G114" s="213">
        <v>35.96</v>
      </c>
      <c r="H114" s="193">
        <v>39.47</v>
      </c>
      <c r="I114" s="193">
        <v>42.11</v>
      </c>
      <c r="J114" s="204">
        <v>43.86</v>
      </c>
      <c r="K114" s="204">
        <f>SUM(N114/114*100)</f>
        <v>47.368421052631575</v>
      </c>
      <c r="L114" s="208">
        <f>K114*'Table of % increases'!$C$19</f>
        <v>6.6315789473684212</v>
      </c>
      <c r="M114" s="218">
        <f t="shared" ref="M114:M115" si="1">K114+L114</f>
        <v>54</v>
      </c>
      <c r="N114" s="249">
        <v>54</v>
      </c>
      <c r="O114" s="463">
        <f>ROUND((K114-J114)/J114*100,2)</f>
        <v>8</v>
      </c>
    </row>
    <row r="115" spans="1:15" ht="16.5" customHeight="1" x14ac:dyDescent="0.2">
      <c r="A115" s="426" t="s">
        <v>70</v>
      </c>
      <c r="B115" s="20" t="s">
        <v>1398</v>
      </c>
      <c r="C115" s="181"/>
      <c r="D115" s="456"/>
      <c r="E115" s="207">
        <v>82</v>
      </c>
      <c r="F115" s="204">
        <f>SUM(E115-(E115*14/114))</f>
        <v>71.929824561403507</v>
      </c>
      <c r="G115" s="213">
        <v>71.930000000000007</v>
      </c>
      <c r="H115" s="193">
        <v>78.95</v>
      </c>
      <c r="I115" s="193">
        <v>83.33</v>
      </c>
      <c r="J115" s="204">
        <v>87.72</v>
      </c>
      <c r="K115" s="204">
        <f>SUM(N115/114*100)</f>
        <v>93.859649122807014</v>
      </c>
      <c r="L115" s="208">
        <f>K115*'Table of % increases'!$C$19</f>
        <v>13.140350877192983</v>
      </c>
      <c r="M115" s="218">
        <f t="shared" si="1"/>
        <v>107</v>
      </c>
      <c r="N115" s="249">
        <v>107</v>
      </c>
      <c r="O115" s="463">
        <f>ROUND((K115-J115)/J115*100,2)</f>
        <v>7</v>
      </c>
    </row>
    <row r="116" spans="1:15" ht="16.5" customHeight="1" x14ac:dyDescent="0.2">
      <c r="A116" s="435"/>
      <c r="B116" s="511"/>
      <c r="C116" s="181"/>
      <c r="D116" s="456"/>
      <c r="E116" s="181"/>
      <c r="F116" s="204"/>
      <c r="G116" s="213"/>
      <c r="H116" s="193" t="s">
        <v>12</v>
      </c>
      <c r="I116" s="193"/>
      <c r="J116" s="204"/>
      <c r="K116" s="204"/>
      <c r="L116" s="208"/>
      <c r="M116" s="218"/>
      <c r="N116" s="249"/>
      <c r="O116" s="463"/>
    </row>
    <row r="117" spans="1:15" ht="16.5" customHeight="1" x14ac:dyDescent="0.2">
      <c r="A117" s="435"/>
      <c r="B117" s="511"/>
      <c r="C117" s="181"/>
      <c r="D117" s="456"/>
      <c r="E117" s="181"/>
      <c r="F117" s="204"/>
      <c r="G117" s="213"/>
      <c r="H117" s="193" t="s">
        <v>12</v>
      </c>
      <c r="I117" s="193"/>
      <c r="J117" s="204"/>
      <c r="K117" s="204"/>
      <c r="L117" s="208"/>
      <c r="M117" s="218"/>
      <c r="N117" s="249"/>
      <c r="O117" s="463"/>
    </row>
    <row r="118" spans="1:15" ht="16.5" customHeight="1" x14ac:dyDescent="0.2">
      <c r="A118" s="426" t="s">
        <v>12</v>
      </c>
      <c r="B118" s="9" t="s">
        <v>627</v>
      </c>
      <c r="C118" s="207"/>
      <c r="D118" s="204"/>
      <c r="E118" s="207"/>
      <c r="F118" s="204"/>
      <c r="G118" s="211"/>
      <c r="H118" s="193" t="s">
        <v>12</v>
      </c>
      <c r="I118" s="193"/>
      <c r="J118" s="204"/>
      <c r="K118" s="204"/>
      <c r="L118" s="204"/>
      <c r="M118" s="101"/>
      <c r="N118" s="630"/>
      <c r="O118" s="463"/>
    </row>
    <row r="119" spans="1:15" ht="16.5" customHeight="1" x14ac:dyDescent="0.2">
      <c r="A119" s="426">
        <v>10.7</v>
      </c>
      <c r="B119" s="20" t="s">
        <v>1342</v>
      </c>
      <c r="C119" s="207"/>
      <c r="D119" s="204"/>
      <c r="E119" s="207"/>
      <c r="F119" s="204"/>
      <c r="G119" s="211"/>
      <c r="H119" s="193" t="s">
        <v>12</v>
      </c>
      <c r="I119" s="193"/>
      <c r="J119" s="204"/>
      <c r="K119" s="204"/>
      <c r="L119" s="204"/>
      <c r="M119" s="101"/>
      <c r="N119" s="630"/>
      <c r="O119" s="463"/>
    </row>
    <row r="120" spans="1:15" ht="16.5" customHeight="1" x14ac:dyDescent="0.2">
      <c r="A120" s="426"/>
      <c r="B120" s="20"/>
      <c r="C120" s="207"/>
      <c r="D120" s="204"/>
      <c r="E120" s="207"/>
      <c r="F120" s="204"/>
      <c r="G120" s="211"/>
      <c r="H120" s="193" t="s">
        <v>12</v>
      </c>
      <c r="I120" s="193"/>
      <c r="J120" s="204"/>
      <c r="K120" s="204"/>
      <c r="L120" s="204"/>
      <c r="M120" s="101"/>
      <c r="N120" s="630"/>
      <c r="O120" s="463"/>
    </row>
    <row r="121" spans="1:15" ht="16.5" customHeight="1" x14ac:dyDescent="0.2">
      <c r="A121" s="426" t="s">
        <v>1350</v>
      </c>
      <c r="B121" s="20" t="s">
        <v>629</v>
      </c>
      <c r="C121" s="207"/>
      <c r="D121" s="207"/>
      <c r="E121" s="207"/>
      <c r="F121" s="204"/>
      <c r="G121" s="211"/>
      <c r="H121" s="193" t="s">
        <v>12</v>
      </c>
      <c r="I121" s="193"/>
      <c r="J121" s="204"/>
      <c r="K121" s="204"/>
      <c r="L121" s="204"/>
      <c r="M121" s="101"/>
      <c r="N121" s="630"/>
      <c r="O121" s="463"/>
    </row>
    <row r="122" spans="1:15" ht="16.5" customHeight="1" x14ac:dyDescent="0.2">
      <c r="A122" s="426"/>
      <c r="B122" s="20" t="s">
        <v>630</v>
      </c>
      <c r="C122" s="207"/>
      <c r="D122" s="204"/>
      <c r="E122" s="207"/>
      <c r="F122" s="204"/>
      <c r="G122" s="211"/>
      <c r="H122" s="193" t="s">
        <v>12</v>
      </c>
      <c r="I122" s="193"/>
      <c r="J122" s="204"/>
      <c r="K122" s="204"/>
      <c r="L122" s="204"/>
      <c r="M122" s="101"/>
      <c r="N122" s="630"/>
      <c r="O122" s="463"/>
    </row>
    <row r="123" spans="1:15" ht="16.5" customHeight="1" x14ac:dyDescent="0.2">
      <c r="A123" s="426" t="s">
        <v>58</v>
      </c>
      <c r="B123" s="20" t="s">
        <v>631</v>
      </c>
      <c r="C123" s="207"/>
      <c r="D123" s="204"/>
      <c r="E123" s="207"/>
      <c r="F123" s="204"/>
      <c r="G123" s="211"/>
      <c r="H123" s="193" t="s">
        <v>12</v>
      </c>
      <c r="I123" s="193"/>
      <c r="J123" s="204"/>
      <c r="K123" s="204"/>
      <c r="L123" s="204"/>
      <c r="M123" s="101"/>
      <c r="N123" s="630"/>
      <c r="O123" s="463"/>
    </row>
    <row r="124" spans="1:15" ht="16.5" customHeight="1" x14ac:dyDescent="0.2">
      <c r="A124" s="426"/>
      <c r="B124" s="20" t="s">
        <v>632</v>
      </c>
      <c r="C124" s="207">
        <v>160</v>
      </c>
      <c r="D124" s="204">
        <v>170</v>
      </c>
      <c r="E124" s="207">
        <v>180</v>
      </c>
      <c r="F124" s="204">
        <v>180</v>
      </c>
      <c r="G124" s="211" t="s">
        <v>12</v>
      </c>
      <c r="H124" s="24">
        <v>195</v>
      </c>
      <c r="I124" s="24">
        <v>210</v>
      </c>
      <c r="J124" s="204">
        <v>219.3</v>
      </c>
      <c r="K124" s="204">
        <f>SUM(N124/114*100)</f>
        <v>234.21052631578948</v>
      </c>
      <c r="L124" s="208">
        <f>K124*'Table of % increases'!$C$19</f>
        <v>32.789473684210527</v>
      </c>
      <c r="M124" s="218">
        <f>K124+L124</f>
        <v>267</v>
      </c>
      <c r="N124" s="249">
        <v>267</v>
      </c>
      <c r="O124" s="463">
        <f>ROUND((K124-J124)/J124*100,2)</f>
        <v>6.8</v>
      </c>
    </row>
    <row r="125" spans="1:15" ht="16.5" customHeight="1" x14ac:dyDescent="0.2">
      <c r="A125" s="426" t="s">
        <v>59</v>
      </c>
      <c r="B125" s="20" t="s">
        <v>633</v>
      </c>
      <c r="C125" s="207"/>
      <c r="D125" s="204" t="s">
        <v>12</v>
      </c>
      <c r="E125" s="207"/>
      <c r="F125" s="204"/>
      <c r="G125" s="211"/>
      <c r="H125" s="193" t="s">
        <v>12</v>
      </c>
      <c r="I125" s="193"/>
      <c r="J125" s="204" t="s">
        <v>12</v>
      </c>
      <c r="K125" s="204"/>
      <c r="L125" s="204"/>
      <c r="M125" s="101"/>
      <c r="N125" s="630"/>
      <c r="O125" s="463"/>
    </row>
    <row r="126" spans="1:15" ht="16.5" customHeight="1" x14ac:dyDescent="0.2">
      <c r="A126" s="426"/>
      <c r="B126" s="20" t="s">
        <v>634</v>
      </c>
      <c r="C126" s="207">
        <v>280</v>
      </c>
      <c r="D126" s="204">
        <v>300</v>
      </c>
      <c r="E126" s="207">
        <v>320</v>
      </c>
      <c r="F126" s="204">
        <f>SUM(E126-(E126*14/114))</f>
        <v>280.70175438596493</v>
      </c>
      <c r="G126" s="211">
        <v>307.02</v>
      </c>
      <c r="H126" s="193">
        <v>333.33</v>
      </c>
      <c r="I126" s="193">
        <v>350.88</v>
      </c>
      <c r="J126" s="204">
        <v>368.42</v>
      </c>
      <c r="K126" s="204">
        <f>SUM(N126/114*100)</f>
        <v>394.73684210526312</v>
      </c>
      <c r="L126" s="208">
        <f>K126*'Table of % increases'!$C$19</f>
        <v>55.263157894736842</v>
      </c>
      <c r="M126" s="218">
        <f>K126+L126</f>
        <v>449.99999999999994</v>
      </c>
      <c r="N126" s="249">
        <v>450</v>
      </c>
      <c r="O126" s="463">
        <f>ROUND((K126-J126)/J126*100,2)</f>
        <v>7.14</v>
      </c>
    </row>
    <row r="127" spans="1:15" ht="16.5" customHeight="1" x14ac:dyDescent="0.2">
      <c r="A127" s="426" t="s">
        <v>60</v>
      </c>
      <c r="B127" s="20" t="s">
        <v>635</v>
      </c>
      <c r="C127" s="207"/>
      <c r="D127" s="204" t="s">
        <v>12</v>
      </c>
      <c r="E127" s="207"/>
      <c r="F127" s="204"/>
      <c r="G127" s="211"/>
      <c r="H127" s="193" t="s">
        <v>12</v>
      </c>
      <c r="I127" s="193" t="s">
        <v>12</v>
      </c>
      <c r="J127" s="204" t="s">
        <v>12</v>
      </c>
      <c r="K127" s="204"/>
      <c r="L127" s="204"/>
      <c r="M127" s="101"/>
      <c r="N127" s="630"/>
      <c r="O127" s="463"/>
    </row>
    <row r="128" spans="1:15" ht="16.5" customHeight="1" x14ac:dyDescent="0.2">
      <c r="A128" s="459"/>
      <c r="B128" s="174" t="s">
        <v>636</v>
      </c>
      <c r="C128" s="254">
        <v>210</v>
      </c>
      <c r="D128" s="215">
        <v>230</v>
      </c>
      <c r="E128" s="254">
        <v>240</v>
      </c>
      <c r="F128" s="215">
        <f>SUM(E128-(E128*14/114))</f>
        <v>210.5263157894737</v>
      </c>
      <c r="G128" s="255">
        <v>228.07</v>
      </c>
      <c r="H128" s="225">
        <v>245.61403508771932</v>
      </c>
      <c r="I128" s="225">
        <v>263.16000000000003</v>
      </c>
      <c r="J128" s="215">
        <v>276.32</v>
      </c>
      <c r="K128" s="215">
        <f>SUM(N128/114*100)</f>
        <v>294.73684210526312</v>
      </c>
      <c r="L128" s="224">
        <f>K128*'Table of % increases'!$C$19</f>
        <v>41.263157894736842</v>
      </c>
      <c r="M128" s="375">
        <f>K128+L128</f>
        <v>335.99999999999994</v>
      </c>
      <c r="N128" s="250">
        <v>336</v>
      </c>
      <c r="O128" s="464">
        <f>ROUND((K128-J128)/J128*100,2)</f>
        <v>6.67</v>
      </c>
    </row>
    <row r="129" spans="1:15" ht="16.5" customHeight="1" x14ac:dyDescent="0.2">
      <c r="A129" s="426" t="s">
        <v>62</v>
      </c>
      <c r="B129" s="20" t="s">
        <v>637</v>
      </c>
      <c r="C129" s="207"/>
      <c r="D129" s="204" t="s">
        <v>12</v>
      </c>
      <c r="E129" s="207"/>
      <c r="F129" s="204"/>
      <c r="G129" s="211"/>
      <c r="H129" s="193" t="s">
        <v>12</v>
      </c>
      <c r="I129" s="193" t="s">
        <v>12</v>
      </c>
      <c r="J129" s="204" t="s">
        <v>12</v>
      </c>
      <c r="K129" s="204"/>
      <c r="L129" s="204"/>
      <c r="M129" s="101"/>
      <c r="N129" s="630"/>
      <c r="O129" s="463"/>
    </row>
    <row r="130" spans="1:15" ht="16.5" customHeight="1" x14ac:dyDescent="0.2">
      <c r="A130" s="426"/>
      <c r="B130" s="20" t="s">
        <v>638</v>
      </c>
      <c r="C130" s="207">
        <v>280</v>
      </c>
      <c r="D130" s="204">
        <v>300</v>
      </c>
      <c r="E130" s="207">
        <v>320</v>
      </c>
      <c r="F130" s="204">
        <f>SUM(E130-(E130*14/114))</f>
        <v>280.70175438596493</v>
      </c>
      <c r="G130" s="211">
        <v>307.02100000000002</v>
      </c>
      <c r="H130" s="193">
        <v>333.33</v>
      </c>
      <c r="I130" s="193">
        <v>350.88</v>
      </c>
      <c r="J130" s="204">
        <v>368.42</v>
      </c>
      <c r="K130" s="204">
        <f>SUM(N130/114*100)</f>
        <v>394.73684210526312</v>
      </c>
      <c r="L130" s="208">
        <f>K130*'Table of % increases'!$C$19</f>
        <v>55.263157894736842</v>
      </c>
      <c r="M130" s="218">
        <f>K130+L130</f>
        <v>449.99999999999994</v>
      </c>
      <c r="N130" s="249">
        <v>450</v>
      </c>
      <c r="O130" s="463">
        <f>ROUND((K130-J130)/J130*100,2)</f>
        <v>7.14</v>
      </c>
    </row>
    <row r="131" spans="1:15" ht="16.5" customHeight="1" x14ac:dyDescent="0.2">
      <c r="A131" s="426"/>
      <c r="B131" s="84" t="s">
        <v>639</v>
      </c>
      <c r="C131" s="207"/>
      <c r="D131" s="204"/>
      <c r="E131" s="207"/>
      <c r="F131" s="204"/>
      <c r="G131" s="211"/>
      <c r="H131" s="193" t="s">
        <v>12</v>
      </c>
      <c r="I131" s="193" t="s">
        <v>12</v>
      </c>
      <c r="J131" s="204" t="s">
        <v>12</v>
      </c>
      <c r="K131" s="204"/>
      <c r="L131" s="204"/>
      <c r="M131" s="101"/>
      <c r="N131" s="630"/>
      <c r="O131" s="463"/>
    </row>
    <row r="132" spans="1:15" ht="16.5" customHeight="1" x14ac:dyDescent="0.2">
      <c r="A132" s="426"/>
      <c r="B132" s="84" t="s">
        <v>640</v>
      </c>
      <c r="C132" s="207"/>
      <c r="D132" s="204"/>
      <c r="E132" s="207"/>
      <c r="F132" s="204"/>
      <c r="G132" s="211"/>
      <c r="H132" s="193" t="s">
        <v>12</v>
      </c>
      <c r="I132" s="193" t="s">
        <v>12</v>
      </c>
      <c r="J132" s="204" t="s">
        <v>12</v>
      </c>
      <c r="K132" s="204"/>
      <c r="L132" s="204"/>
      <c r="M132" s="101"/>
      <c r="N132" s="630"/>
      <c r="O132" s="463"/>
    </row>
    <row r="133" spans="1:15" ht="16.5" customHeight="1" x14ac:dyDescent="0.2">
      <c r="A133" s="426" t="s">
        <v>64</v>
      </c>
      <c r="B133" s="20" t="s">
        <v>641</v>
      </c>
      <c r="C133" s="207"/>
      <c r="D133" s="204"/>
      <c r="E133" s="207"/>
      <c r="F133" s="204"/>
      <c r="G133" s="211"/>
      <c r="H133" s="193" t="s">
        <v>12</v>
      </c>
      <c r="I133" s="193" t="s">
        <v>12</v>
      </c>
      <c r="J133" s="204" t="s">
        <v>12</v>
      </c>
      <c r="K133" s="204"/>
      <c r="L133" s="204"/>
      <c r="M133" s="101"/>
      <c r="N133" s="630"/>
      <c r="O133" s="463"/>
    </row>
    <row r="134" spans="1:15" ht="16.5" customHeight="1" x14ac:dyDescent="0.2">
      <c r="A134" s="426"/>
      <c r="B134" s="20" t="s">
        <v>642</v>
      </c>
      <c r="C134" s="207">
        <v>120</v>
      </c>
      <c r="D134" s="204">
        <v>130</v>
      </c>
      <c r="E134" s="207">
        <v>140</v>
      </c>
      <c r="F134" s="204">
        <f>SUM(E134-(E134*14/114))</f>
        <v>122.80701754385964</v>
      </c>
      <c r="G134" s="211">
        <v>131.58000000000001</v>
      </c>
      <c r="H134" s="193">
        <v>141.22999999999999</v>
      </c>
      <c r="I134" s="193">
        <v>149.12</v>
      </c>
      <c r="J134" s="204">
        <v>157.88999999999999</v>
      </c>
      <c r="K134" s="204">
        <f>SUM(N134/114*100)</f>
        <v>168.42105263157893</v>
      </c>
      <c r="L134" s="208">
        <f>K134*'Table of % increases'!$C$19</f>
        <v>23.578947368421051</v>
      </c>
      <c r="M134" s="218">
        <f>K134+L134</f>
        <v>191.99999999999997</v>
      </c>
      <c r="N134" s="249">
        <v>192</v>
      </c>
      <c r="O134" s="463">
        <f>ROUND((K134-J134)/J134*100,2)</f>
        <v>6.67</v>
      </c>
    </row>
    <row r="135" spans="1:15" ht="16.5" customHeight="1" x14ac:dyDescent="0.2">
      <c r="A135" s="426"/>
      <c r="B135" s="20"/>
      <c r="C135" s="207"/>
      <c r="D135" s="204"/>
      <c r="E135" s="207"/>
      <c r="F135" s="204"/>
      <c r="G135" s="211"/>
      <c r="H135" s="210"/>
      <c r="I135" s="210"/>
      <c r="J135" s="204"/>
      <c r="K135" s="204"/>
      <c r="L135" s="204"/>
      <c r="M135" s="101"/>
      <c r="N135" s="630"/>
      <c r="O135" s="463"/>
    </row>
    <row r="136" spans="1:15" ht="16.5" customHeight="1" x14ac:dyDescent="0.2">
      <c r="A136" s="426" t="s">
        <v>1351</v>
      </c>
      <c r="B136" s="20" t="s">
        <v>643</v>
      </c>
      <c r="C136" s="207"/>
      <c r="D136" s="204"/>
      <c r="E136" s="207"/>
      <c r="F136" s="204"/>
      <c r="G136" s="211"/>
      <c r="H136" s="210"/>
      <c r="I136" s="210"/>
      <c r="J136" s="204"/>
      <c r="K136" s="204"/>
      <c r="L136" s="204"/>
      <c r="M136" s="101"/>
      <c r="N136" s="630"/>
      <c r="O136" s="463"/>
    </row>
    <row r="137" spans="1:15" ht="16.5" customHeight="1" x14ac:dyDescent="0.2">
      <c r="A137" s="426"/>
      <c r="B137" s="84" t="s">
        <v>644</v>
      </c>
      <c r="C137" s="207"/>
      <c r="D137" s="204"/>
      <c r="E137" s="207"/>
      <c r="F137" s="204"/>
      <c r="G137" s="211"/>
      <c r="H137" s="210"/>
      <c r="I137" s="210"/>
      <c r="J137" s="204"/>
      <c r="K137" s="204"/>
      <c r="L137" s="204"/>
      <c r="M137" s="101"/>
      <c r="N137" s="630"/>
      <c r="O137" s="463"/>
    </row>
    <row r="138" spans="1:15" ht="16.5" customHeight="1" x14ac:dyDescent="0.2">
      <c r="A138" s="426"/>
      <c r="B138" s="84" t="s">
        <v>645</v>
      </c>
      <c r="C138" s="207"/>
      <c r="D138" s="204"/>
      <c r="E138" s="207"/>
      <c r="F138" s="204"/>
      <c r="G138" s="211"/>
      <c r="H138" s="210"/>
      <c r="I138" s="210"/>
      <c r="J138" s="204"/>
      <c r="K138" s="204"/>
      <c r="L138" s="204"/>
      <c r="M138" s="101"/>
      <c r="N138" s="630"/>
      <c r="O138" s="463"/>
    </row>
    <row r="139" spans="1:15" ht="16.5" customHeight="1" x14ac:dyDescent="0.2">
      <c r="A139" s="426"/>
      <c r="B139" s="84" t="s">
        <v>646</v>
      </c>
      <c r="C139" s="207"/>
      <c r="D139" s="204"/>
      <c r="E139" s="207"/>
      <c r="F139" s="204"/>
      <c r="G139" s="211"/>
      <c r="H139" s="210"/>
      <c r="I139" s="210"/>
      <c r="J139" s="204"/>
      <c r="K139" s="204"/>
      <c r="L139" s="204"/>
      <c r="M139" s="101"/>
      <c r="N139" s="630"/>
      <c r="O139" s="463"/>
    </row>
    <row r="140" spans="1:15" ht="16.5" customHeight="1" x14ac:dyDescent="0.2">
      <c r="A140" s="426" t="s">
        <v>58</v>
      </c>
      <c r="B140" s="20" t="s">
        <v>647</v>
      </c>
      <c r="C140" s="207">
        <v>14</v>
      </c>
      <c r="D140" s="204">
        <v>15</v>
      </c>
      <c r="E140" s="207">
        <v>16</v>
      </c>
      <c r="F140" s="204">
        <f>SUM(E140-(E140*14/114))</f>
        <v>14.035087719298247</v>
      </c>
      <c r="G140" s="211" t="s">
        <v>12</v>
      </c>
      <c r="H140" s="210"/>
      <c r="I140" s="688"/>
      <c r="J140" s="204"/>
      <c r="K140" s="767"/>
      <c r="L140" s="975" t="s">
        <v>1415</v>
      </c>
      <c r="M140" s="976"/>
      <c r="N140" s="212"/>
      <c r="O140" s="463" t="s">
        <v>12</v>
      </c>
    </row>
    <row r="141" spans="1:15" ht="15.75" customHeight="1" x14ac:dyDescent="0.2">
      <c r="A141" s="426" t="s">
        <v>1352</v>
      </c>
      <c r="B141" s="20" t="s">
        <v>648</v>
      </c>
      <c r="C141" s="207"/>
      <c r="D141" s="204"/>
      <c r="E141" s="207"/>
      <c r="F141" s="204"/>
      <c r="G141" s="211"/>
      <c r="H141" s="210"/>
      <c r="I141" s="210"/>
      <c r="J141" s="204"/>
      <c r="K141" s="204"/>
      <c r="L141" s="204"/>
      <c r="M141" s="101"/>
      <c r="N141" s="630"/>
      <c r="O141" s="463"/>
    </row>
    <row r="142" spans="1:15" ht="16.5" customHeight="1" x14ac:dyDescent="0.2">
      <c r="A142" s="426"/>
      <c r="B142" s="84" t="s">
        <v>649</v>
      </c>
      <c r="C142" s="207"/>
      <c r="D142" s="204"/>
      <c r="E142" s="207"/>
      <c r="F142" s="204"/>
      <c r="G142" s="211"/>
      <c r="H142" s="210"/>
      <c r="I142" s="210"/>
      <c r="J142" s="204"/>
      <c r="K142" s="204"/>
      <c r="L142" s="204"/>
      <c r="M142" s="101"/>
      <c r="N142" s="630"/>
      <c r="O142" s="463"/>
    </row>
    <row r="143" spans="1:15" ht="16.5" customHeight="1" x14ac:dyDescent="0.2">
      <c r="A143" s="426"/>
      <c r="B143" s="84" t="s">
        <v>650</v>
      </c>
      <c r="C143" s="207"/>
      <c r="D143" s="204"/>
      <c r="E143" s="207"/>
      <c r="F143" s="204"/>
      <c r="G143" s="211"/>
      <c r="H143" s="210"/>
      <c r="I143" s="210"/>
      <c r="J143" s="204"/>
      <c r="K143" s="204"/>
      <c r="L143" s="204"/>
      <c r="M143" s="514"/>
      <c r="N143" s="633"/>
      <c r="O143" s="463"/>
    </row>
    <row r="144" spans="1:15" ht="16.5" customHeight="1" x14ac:dyDescent="0.2">
      <c r="A144" s="426"/>
      <c r="B144" s="84" t="s">
        <v>651</v>
      </c>
      <c r="C144" s="207"/>
      <c r="D144" s="204"/>
      <c r="E144" s="207"/>
      <c r="F144" s="204"/>
      <c r="G144" s="211"/>
      <c r="H144" s="210"/>
      <c r="I144" s="210"/>
      <c r="J144" s="204" t="s">
        <v>12</v>
      </c>
      <c r="K144" s="204"/>
      <c r="L144" s="204"/>
      <c r="M144" s="101"/>
      <c r="N144" s="630"/>
      <c r="O144" s="463"/>
    </row>
    <row r="145" spans="1:15" ht="16.5" customHeight="1" x14ac:dyDescent="0.2">
      <c r="A145" s="426" t="s">
        <v>58</v>
      </c>
      <c r="B145" s="20" t="s">
        <v>1357</v>
      </c>
      <c r="C145" s="181"/>
      <c r="D145" s="456"/>
      <c r="E145" s="207">
        <v>7</v>
      </c>
      <c r="F145" s="204">
        <v>6.14</v>
      </c>
      <c r="G145" s="213">
        <v>6.14</v>
      </c>
      <c r="H145" s="193">
        <v>7.02</v>
      </c>
      <c r="I145" s="193">
        <v>7.02</v>
      </c>
      <c r="J145" s="204">
        <v>7.89</v>
      </c>
      <c r="K145" s="204">
        <f>SUM(N145/114*100)</f>
        <v>8.7719298245614024</v>
      </c>
      <c r="L145" s="208">
        <f>K145*'Table of % increases'!$C$19</f>
        <v>1.2280701754385965</v>
      </c>
      <c r="M145" s="218">
        <f>K145+L145</f>
        <v>9.9999999999999982</v>
      </c>
      <c r="N145" s="249">
        <v>10</v>
      </c>
      <c r="O145" s="463">
        <f>ROUND((K145-J145)/J145*100,2)</f>
        <v>11.18</v>
      </c>
    </row>
    <row r="146" spans="1:15" ht="16.5" customHeight="1" x14ac:dyDescent="0.2">
      <c r="A146" s="426" t="s">
        <v>59</v>
      </c>
      <c r="B146" s="20" t="s">
        <v>1356</v>
      </c>
      <c r="C146" s="181"/>
      <c r="D146" s="456"/>
      <c r="E146" s="181"/>
      <c r="F146" s="204" t="s">
        <v>12</v>
      </c>
      <c r="G146" s="213" t="s">
        <v>12</v>
      </c>
      <c r="H146" s="193" t="s">
        <v>12</v>
      </c>
      <c r="I146" s="193" t="s">
        <v>12</v>
      </c>
      <c r="J146" s="204" t="s">
        <v>12</v>
      </c>
      <c r="K146" s="204"/>
      <c r="L146" s="208" t="s">
        <v>12</v>
      </c>
      <c r="M146" s="218" t="s">
        <v>12</v>
      </c>
      <c r="N146" s="249"/>
      <c r="O146" s="463" t="s">
        <v>12</v>
      </c>
    </row>
    <row r="147" spans="1:15" ht="16.5" customHeight="1" x14ac:dyDescent="0.2">
      <c r="A147" s="426" t="s">
        <v>69</v>
      </c>
      <c r="B147" s="20" t="s">
        <v>1397</v>
      </c>
      <c r="C147" s="181"/>
      <c r="D147" s="456"/>
      <c r="E147" s="207">
        <v>41</v>
      </c>
      <c r="F147" s="204">
        <v>35.96</v>
      </c>
      <c r="G147" s="213">
        <v>35.96</v>
      </c>
      <c r="H147" s="193">
        <v>39.47</v>
      </c>
      <c r="I147" s="193">
        <v>42.11</v>
      </c>
      <c r="J147" s="204">
        <v>43.86</v>
      </c>
      <c r="K147" s="204">
        <f>SUM(N147/114*100)</f>
        <v>47.368421052631575</v>
      </c>
      <c r="L147" s="208">
        <f>K147*'Table of % increases'!$C$19</f>
        <v>6.6315789473684212</v>
      </c>
      <c r="M147" s="218">
        <f t="shared" ref="M147:M148" si="2">K147+L147</f>
        <v>54</v>
      </c>
      <c r="N147" s="249">
        <v>54</v>
      </c>
      <c r="O147" s="463">
        <f>ROUND((K147-J147)/J147*100,2)</f>
        <v>8</v>
      </c>
    </row>
    <row r="148" spans="1:15" ht="16.5" customHeight="1" x14ac:dyDescent="0.2">
      <c r="A148" s="426" t="s">
        <v>70</v>
      </c>
      <c r="B148" s="20" t="s">
        <v>1398</v>
      </c>
      <c r="C148" s="181"/>
      <c r="D148" s="456"/>
      <c r="E148" s="207">
        <v>82</v>
      </c>
      <c r="F148" s="204">
        <f>SUM(E148-(E148*14/114))</f>
        <v>71.929824561403507</v>
      </c>
      <c r="G148" s="213">
        <v>71.930000000000007</v>
      </c>
      <c r="H148" s="193">
        <v>78.95</v>
      </c>
      <c r="I148" s="193">
        <v>83.33</v>
      </c>
      <c r="J148" s="204">
        <v>87.72</v>
      </c>
      <c r="K148" s="204">
        <f>SUM(N148/114*100)</f>
        <v>93.859649122807014</v>
      </c>
      <c r="L148" s="208">
        <f>K148*'Table of % increases'!$C$19</f>
        <v>13.140350877192983</v>
      </c>
      <c r="M148" s="218">
        <f t="shared" si="2"/>
        <v>107</v>
      </c>
      <c r="N148" s="249">
        <v>107</v>
      </c>
      <c r="O148" s="463">
        <f>ROUND((K148-J148)/J148*100,2)</f>
        <v>7</v>
      </c>
    </row>
    <row r="149" spans="1:15" ht="16.5" customHeight="1" x14ac:dyDescent="0.2">
      <c r="A149" s="426"/>
      <c r="B149" s="20"/>
      <c r="C149" s="207"/>
      <c r="D149" s="204"/>
      <c r="E149" s="207"/>
      <c r="F149" s="204"/>
      <c r="G149" s="211"/>
      <c r="H149" s="193" t="s">
        <v>12</v>
      </c>
      <c r="I149" s="193"/>
      <c r="J149" s="204"/>
      <c r="K149" s="204"/>
      <c r="L149" s="204"/>
      <c r="M149" s="101"/>
      <c r="N149" s="630"/>
      <c r="O149" s="463"/>
    </row>
    <row r="150" spans="1:15" ht="16.5" customHeight="1" x14ac:dyDescent="0.2">
      <c r="A150" s="426" t="s">
        <v>1353</v>
      </c>
      <c r="B150" s="20" t="s">
        <v>652</v>
      </c>
      <c r="C150" s="207"/>
      <c r="D150" s="204"/>
      <c r="E150" s="207"/>
      <c r="F150" s="204"/>
      <c r="G150" s="211"/>
      <c r="H150" s="193" t="s">
        <v>12</v>
      </c>
      <c r="I150" s="193"/>
      <c r="J150" s="204"/>
      <c r="K150" s="204"/>
      <c r="L150" s="204"/>
      <c r="M150" s="101"/>
      <c r="N150" s="630"/>
      <c r="O150" s="463"/>
    </row>
    <row r="151" spans="1:15" ht="16.5" customHeight="1" x14ac:dyDescent="0.2">
      <c r="A151" s="426"/>
      <c r="B151" s="20" t="s">
        <v>653</v>
      </c>
      <c r="C151" s="207"/>
      <c r="D151" s="204"/>
      <c r="E151" s="207"/>
      <c r="F151" s="204"/>
      <c r="G151" s="211"/>
      <c r="H151" s="193" t="s">
        <v>12</v>
      </c>
      <c r="I151" s="193"/>
      <c r="J151" s="204"/>
      <c r="K151" s="204"/>
      <c r="L151" s="204"/>
      <c r="M151" s="101"/>
      <c r="N151" s="630"/>
      <c r="O151" s="463"/>
    </row>
    <row r="152" spans="1:15" ht="16.5" customHeight="1" x14ac:dyDescent="0.2">
      <c r="A152" s="426" t="s">
        <v>58</v>
      </c>
      <c r="B152" s="20" t="s">
        <v>654</v>
      </c>
      <c r="C152" s="207">
        <v>2580</v>
      </c>
      <c r="D152" s="204">
        <v>2790</v>
      </c>
      <c r="E152" s="207">
        <v>2960</v>
      </c>
      <c r="F152" s="204">
        <v>2960</v>
      </c>
      <c r="G152" s="211" t="s">
        <v>12</v>
      </c>
      <c r="H152" s="24">
        <v>3070</v>
      </c>
      <c r="I152" s="24">
        <v>3300</v>
      </c>
      <c r="J152" s="204">
        <v>3500</v>
      </c>
      <c r="K152" s="24">
        <v>3740</v>
      </c>
      <c r="L152" s="204" t="s">
        <v>12</v>
      </c>
      <c r="M152" s="101">
        <f>K152</f>
        <v>3740</v>
      </c>
      <c r="N152" s="630">
        <f>M152</f>
        <v>3740</v>
      </c>
      <c r="O152" s="463">
        <f>ROUND((K152-J152)/J152*100,2)</f>
        <v>6.86</v>
      </c>
    </row>
    <row r="153" spans="1:15" ht="16.5" customHeight="1" x14ac:dyDescent="0.2">
      <c r="A153" s="426" t="s">
        <v>12</v>
      </c>
      <c r="B153" s="20" t="s">
        <v>655</v>
      </c>
      <c r="C153" s="207"/>
      <c r="D153" s="204"/>
      <c r="E153" s="207"/>
      <c r="F153" s="204"/>
      <c r="G153" s="211"/>
      <c r="H153" s="193" t="s">
        <v>12</v>
      </c>
      <c r="I153" s="193"/>
      <c r="J153" s="204"/>
      <c r="K153" s="204"/>
      <c r="L153" s="204"/>
      <c r="M153" s="101"/>
      <c r="N153" s="630"/>
      <c r="O153" s="463"/>
    </row>
    <row r="154" spans="1:15" ht="16.5" customHeight="1" x14ac:dyDescent="0.2">
      <c r="A154" s="426" t="s">
        <v>12</v>
      </c>
      <c r="B154" s="20" t="s">
        <v>600</v>
      </c>
      <c r="C154" s="207"/>
      <c r="D154" s="204"/>
      <c r="E154" s="207"/>
      <c r="F154" s="204"/>
      <c r="G154" s="211"/>
      <c r="H154" s="193" t="s">
        <v>12</v>
      </c>
      <c r="I154" s="193"/>
      <c r="J154" s="204" t="s">
        <v>12</v>
      </c>
      <c r="K154" s="204"/>
      <c r="L154" s="204"/>
      <c r="M154" s="101"/>
      <c r="N154" s="630"/>
      <c r="O154" s="463"/>
    </row>
    <row r="155" spans="1:15" ht="16.5" customHeight="1" x14ac:dyDescent="0.2">
      <c r="A155" s="426" t="s">
        <v>59</v>
      </c>
      <c r="B155" s="20" t="s">
        <v>601</v>
      </c>
      <c r="C155" s="207">
        <v>1240</v>
      </c>
      <c r="D155" s="204">
        <v>1340</v>
      </c>
      <c r="E155" s="207">
        <v>1420</v>
      </c>
      <c r="F155" s="204">
        <f>SUM(E155-(E155*14/114))</f>
        <v>1245.6140350877192</v>
      </c>
      <c r="G155" s="211">
        <v>1350.88</v>
      </c>
      <c r="H155" s="193">
        <v>1451.75</v>
      </c>
      <c r="I155" s="193">
        <v>1535.09</v>
      </c>
      <c r="J155" s="204">
        <v>1614.04</v>
      </c>
      <c r="K155" s="204">
        <f>SUM(N155/114*100)</f>
        <v>1723.6842105263158</v>
      </c>
      <c r="L155" s="208">
        <f>K155*'Table of % increases'!$C$19</f>
        <v>241.31578947368425</v>
      </c>
      <c r="M155" s="218">
        <f t="shared" ref="M155:M156" si="3">K155+L155</f>
        <v>1965</v>
      </c>
      <c r="N155" s="249">
        <v>1965</v>
      </c>
      <c r="O155" s="463">
        <f>ROUND((K155-J155)/J155*100,2)</f>
        <v>6.79</v>
      </c>
    </row>
    <row r="156" spans="1:15" ht="16.5" customHeight="1" x14ac:dyDescent="0.2">
      <c r="A156" s="426" t="s">
        <v>60</v>
      </c>
      <c r="B156" s="20" t="s">
        <v>602</v>
      </c>
      <c r="C156" s="207">
        <v>1660</v>
      </c>
      <c r="D156" s="204">
        <v>1790</v>
      </c>
      <c r="E156" s="207">
        <v>1900</v>
      </c>
      <c r="F156" s="204">
        <f>SUM(E156-(E156*14/114))</f>
        <v>1666.6666666666667</v>
      </c>
      <c r="G156" s="211">
        <v>1807.02</v>
      </c>
      <c r="H156" s="193">
        <v>1942.98</v>
      </c>
      <c r="I156" s="193">
        <v>2061.4</v>
      </c>
      <c r="J156" s="204">
        <v>2166.67</v>
      </c>
      <c r="K156" s="204">
        <f>SUM(N156/114*100)</f>
        <v>2315.7894736842104</v>
      </c>
      <c r="L156" s="208">
        <f>K156*'Table of % increases'!$C$19</f>
        <v>324.21052631578948</v>
      </c>
      <c r="M156" s="218">
        <f t="shared" si="3"/>
        <v>2640</v>
      </c>
      <c r="N156" s="249">
        <v>2640</v>
      </c>
      <c r="O156" s="463">
        <f>ROUND((K156-J156)/J156*100,2)</f>
        <v>6.88</v>
      </c>
    </row>
    <row r="157" spans="1:15" ht="16.5" customHeight="1" x14ac:dyDescent="0.2">
      <c r="A157" s="426" t="s">
        <v>12</v>
      </c>
      <c r="B157" s="20" t="s">
        <v>603</v>
      </c>
      <c r="C157" s="207"/>
      <c r="D157" s="204"/>
      <c r="E157" s="207"/>
      <c r="F157" s="204"/>
      <c r="G157" s="211"/>
      <c r="H157" s="193" t="s">
        <v>12</v>
      </c>
      <c r="I157" s="193" t="s">
        <v>12</v>
      </c>
      <c r="J157" s="204" t="s">
        <v>12</v>
      </c>
      <c r="K157" s="204"/>
      <c r="L157" s="204"/>
      <c r="M157" s="101"/>
      <c r="N157" s="630"/>
      <c r="O157" s="463"/>
    </row>
    <row r="158" spans="1:15" ht="16.5" customHeight="1" x14ac:dyDescent="0.2">
      <c r="A158" s="426" t="s">
        <v>62</v>
      </c>
      <c r="B158" s="20" t="s">
        <v>601</v>
      </c>
      <c r="C158" s="207">
        <v>400</v>
      </c>
      <c r="D158" s="204">
        <v>430</v>
      </c>
      <c r="E158" s="207">
        <v>460</v>
      </c>
      <c r="F158" s="204">
        <f>SUM(E158-(E158*14/114))</f>
        <v>403.50877192982455</v>
      </c>
      <c r="G158" s="211">
        <v>438.6</v>
      </c>
      <c r="H158" s="193">
        <v>473.68</v>
      </c>
      <c r="I158" s="193">
        <v>500</v>
      </c>
      <c r="J158" s="204">
        <v>526.32000000000005</v>
      </c>
      <c r="K158" s="204">
        <f>SUM(N158/114*100)</f>
        <v>562.28070175438597</v>
      </c>
      <c r="L158" s="208">
        <f>K158*'Table of % increases'!$C$19</f>
        <v>78.719298245614041</v>
      </c>
      <c r="M158" s="218">
        <f t="shared" ref="M158:M159" si="4">K158+L158</f>
        <v>641</v>
      </c>
      <c r="N158" s="249">
        <v>641</v>
      </c>
      <c r="O158" s="463">
        <f>ROUND((K158-J158)/J158*100,2)</f>
        <v>6.83</v>
      </c>
    </row>
    <row r="159" spans="1:15" ht="16.5" customHeight="1" x14ac:dyDescent="0.2">
      <c r="A159" s="426" t="s">
        <v>64</v>
      </c>
      <c r="B159" s="20" t="s">
        <v>602</v>
      </c>
      <c r="C159" s="207">
        <v>750</v>
      </c>
      <c r="D159" s="204">
        <v>810</v>
      </c>
      <c r="E159" s="207">
        <v>860</v>
      </c>
      <c r="F159" s="204">
        <f>SUM(E159-(E159*14/114))</f>
        <v>754.38596491228066</v>
      </c>
      <c r="G159" s="211">
        <v>815.79</v>
      </c>
      <c r="H159" s="193">
        <v>877.19</v>
      </c>
      <c r="I159" s="193">
        <v>929.82</v>
      </c>
      <c r="J159" s="204">
        <v>978.07</v>
      </c>
      <c r="K159" s="204">
        <f>SUM(N159/114*100)</f>
        <v>1044.7368421052631</v>
      </c>
      <c r="L159" s="208">
        <f>K159*'Table of % increases'!$C$19</f>
        <v>146.26315789473685</v>
      </c>
      <c r="M159" s="218">
        <f t="shared" si="4"/>
        <v>1191</v>
      </c>
      <c r="N159" s="249">
        <v>1191</v>
      </c>
      <c r="O159" s="463">
        <f>ROUND((K159-J159)/J159*100,2)</f>
        <v>6.82</v>
      </c>
    </row>
    <row r="160" spans="1:15" ht="16.5" customHeight="1" x14ac:dyDescent="0.2">
      <c r="A160" s="426"/>
      <c r="B160" s="20"/>
      <c r="C160" s="207"/>
      <c r="D160" s="204"/>
      <c r="E160" s="207"/>
      <c r="F160" s="204"/>
      <c r="G160" s="211"/>
      <c r="H160" s="210"/>
      <c r="I160" s="210"/>
      <c r="J160" s="204"/>
      <c r="K160" s="204"/>
      <c r="L160" s="204"/>
      <c r="M160" s="101"/>
      <c r="N160" s="630"/>
      <c r="O160" s="463"/>
    </row>
    <row r="161" spans="1:15" ht="16.5" customHeight="1" x14ac:dyDescent="0.2">
      <c r="A161" s="426" t="s">
        <v>1354</v>
      </c>
      <c r="B161" s="20" t="s">
        <v>624</v>
      </c>
      <c r="C161" s="207"/>
      <c r="D161" s="204"/>
      <c r="E161" s="207"/>
      <c r="F161" s="204"/>
      <c r="G161" s="211"/>
      <c r="H161" s="210"/>
      <c r="I161" s="210"/>
      <c r="J161" s="204"/>
      <c r="K161" s="204"/>
      <c r="L161" s="204"/>
      <c r="M161" s="101"/>
      <c r="N161" s="630"/>
      <c r="O161" s="463"/>
    </row>
    <row r="162" spans="1:15" ht="16.5" customHeight="1" x14ac:dyDescent="0.2">
      <c r="A162" s="426"/>
      <c r="B162" s="510" t="s">
        <v>1770</v>
      </c>
      <c r="C162" s="207"/>
      <c r="D162" s="204"/>
      <c r="E162" s="207">
        <v>250</v>
      </c>
      <c r="F162" s="204" t="s">
        <v>12</v>
      </c>
      <c r="G162" s="211" t="s">
        <v>12</v>
      </c>
      <c r="H162" s="210"/>
      <c r="I162" s="210"/>
      <c r="J162" s="204"/>
      <c r="K162" s="204"/>
      <c r="L162" s="204" t="s">
        <v>12</v>
      </c>
      <c r="M162" s="669" t="s">
        <v>910</v>
      </c>
      <c r="N162" s="631"/>
      <c r="O162" s="463" t="s">
        <v>12</v>
      </c>
    </row>
    <row r="163" spans="1:15" ht="16.5" customHeight="1" x14ac:dyDescent="0.2">
      <c r="A163" s="426"/>
      <c r="B163" s="510"/>
      <c r="C163" s="207"/>
      <c r="D163" s="204"/>
      <c r="E163" s="207"/>
      <c r="F163" s="204"/>
      <c r="G163" s="211"/>
      <c r="H163" s="210"/>
      <c r="I163" s="210"/>
      <c r="J163" s="204"/>
      <c r="K163" s="204"/>
      <c r="L163" s="204"/>
      <c r="M163" s="101"/>
      <c r="N163" s="630"/>
      <c r="O163" s="463"/>
    </row>
    <row r="164" spans="1:15" ht="16.5" customHeight="1" x14ac:dyDescent="0.2">
      <c r="A164" s="435" t="s">
        <v>40</v>
      </c>
      <c r="B164" s="84" t="s">
        <v>1559</v>
      </c>
      <c r="C164" s="207"/>
      <c r="D164" s="204"/>
      <c r="E164" s="207"/>
      <c r="F164" s="204"/>
      <c r="G164" s="211"/>
      <c r="H164" s="210"/>
      <c r="I164" s="210"/>
      <c r="J164" s="204"/>
      <c r="K164" s="204"/>
      <c r="L164" s="204"/>
      <c r="M164" s="101"/>
      <c r="N164" s="630"/>
      <c r="O164" s="463"/>
    </row>
    <row r="165" spans="1:15" ht="16.5" customHeight="1" x14ac:dyDescent="0.2">
      <c r="A165" s="426"/>
      <c r="B165" s="84" t="s">
        <v>611</v>
      </c>
      <c r="C165" s="207"/>
      <c r="D165" s="204"/>
      <c r="E165" s="207"/>
      <c r="F165" s="204"/>
      <c r="G165" s="211"/>
      <c r="H165" s="210"/>
      <c r="I165" s="210"/>
      <c r="J165" s="204"/>
      <c r="K165" s="204"/>
      <c r="L165" s="204"/>
      <c r="M165" s="101"/>
      <c r="N165" s="630"/>
      <c r="O165" s="463"/>
    </row>
    <row r="166" spans="1:15" ht="16.5" customHeight="1" x14ac:dyDescent="0.2">
      <c r="A166" s="426"/>
      <c r="B166" s="84" t="s">
        <v>612</v>
      </c>
      <c r="C166" s="207"/>
      <c r="D166" s="204"/>
      <c r="E166" s="207"/>
      <c r="F166" s="204"/>
      <c r="G166" s="211"/>
      <c r="H166" s="210"/>
      <c r="I166" s="210"/>
      <c r="J166" s="204"/>
      <c r="K166" s="204"/>
      <c r="L166" s="204"/>
      <c r="M166" s="101"/>
      <c r="N166" s="630"/>
      <c r="O166" s="463"/>
    </row>
    <row r="167" spans="1:15" ht="16.5" customHeight="1" x14ac:dyDescent="0.2">
      <c r="A167" s="426"/>
      <c r="B167" s="84" t="s">
        <v>1560</v>
      </c>
      <c r="C167" s="207"/>
      <c r="D167" s="204"/>
      <c r="E167" s="207"/>
      <c r="F167" s="204"/>
      <c r="G167" s="211"/>
      <c r="H167" s="210"/>
      <c r="I167" s="210"/>
      <c r="J167" s="204"/>
      <c r="K167" s="204"/>
      <c r="L167" s="204"/>
      <c r="M167" s="101"/>
      <c r="N167" s="630"/>
      <c r="O167" s="463"/>
    </row>
    <row r="168" spans="1:15" ht="16.5" customHeight="1" x14ac:dyDescent="0.2">
      <c r="A168" s="426"/>
      <c r="B168" s="84" t="s">
        <v>617</v>
      </c>
      <c r="C168" s="207"/>
      <c r="D168" s="204"/>
      <c r="E168" s="207"/>
      <c r="F168" s="204"/>
      <c r="G168" s="211"/>
      <c r="H168" s="210"/>
      <c r="I168" s="210"/>
      <c r="J168" s="204"/>
      <c r="K168" s="204"/>
      <c r="L168" s="204"/>
      <c r="M168" s="101"/>
      <c r="N168" s="630"/>
      <c r="O168" s="463"/>
    </row>
    <row r="169" spans="1:15" ht="16.5" customHeight="1" x14ac:dyDescent="0.2">
      <c r="A169" s="426"/>
      <c r="B169" s="84" t="s">
        <v>618</v>
      </c>
      <c r="C169" s="207"/>
      <c r="D169" s="204"/>
      <c r="E169" s="207"/>
      <c r="F169" s="204"/>
      <c r="G169" s="211"/>
      <c r="H169" s="210"/>
      <c r="I169" s="210"/>
      <c r="J169" s="204"/>
      <c r="K169" s="204"/>
      <c r="L169" s="204"/>
      <c r="M169" s="101"/>
      <c r="N169" s="630"/>
      <c r="O169" s="463"/>
    </row>
    <row r="170" spans="1:15" ht="16.5" customHeight="1" x14ac:dyDescent="0.2">
      <c r="A170" s="426"/>
      <c r="B170" s="84" t="s">
        <v>619</v>
      </c>
      <c r="C170" s="207"/>
      <c r="D170" s="204"/>
      <c r="E170" s="207"/>
      <c r="F170" s="204"/>
      <c r="G170" s="211"/>
      <c r="H170" s="210"/>
      <c r="I170" s="210"/>
      <c r="J170" s="204"/>
      <c r="K170" s="204"/>
      <c r="L170" s="204"/>
      <c r="M170" s="101"/>
      <c r="N170" s="630"/>
      <c r="O170" s="463"/>
    </row>
    <row r="171" spans="1:15" ht="16.5" customHeight="1" x14ac:dyDescent="0.2">
      <c r="A171" s="426"/>
      <c r="B171" s="84" t="s">
        <v>1561</v>
      </c>
      <c r="C171" s="207"/>
      <c r="D171" s="204"/>
      <c r="E171" s="207"/>
      <c r="F171" s="204"/>
      <c r="G171" s="211"/>
      <c r="H171" s="210"/>
      <c r="I171" s="210"/>
      <c r="J171" s="204"/>
      <c r="K171" s="204"/>
      <c r="L171" s="204"/>
      <c r="M171" s="101"/>
      <c r="N171" s="630"/>
      <c r="O171" s="463"/>
    </row>
    <row r="172" spans="1:15" ht="16.5" customHeight="1" x14ac:dyDescent="0.2">
      <c r="A172" s="426"/>
      <c r="B172" s="84" t="s">
        <v>620</v>
      </c>
      <c r="C172" s="207"/>
      <c r="D172" s="204"/>
      <c r="E172" s="207"/>
      <c r="F172" s="204"/>
      <c r="G172" s="211"/>
      <c r="H172" s="210"/>
      <c r="I172" s="210"/>
      <c r="J172" s="204"/>
      <c r="K172" s="204"/>
      <c r="L172" s="204"/>
      <c r="M172" s="101"/>
      <c r="N172" s="630"/>
      <c r="O172" s="463"/>
    </row>
    <row r="173" spans="1:15" ht="16.5" customHeight="1" x14ac:dyDescent="0.2">
      <c r="A173" s="426"/>
      <c r="B173" s="84" t="s">
        <v>621</v>
      </c>
      <c r="C173" s="207"/>
      <c r="D173" s="204"/>
      <c r="E173" s="207"/>
      <c r="F173" s="204"/>
      <c r="G173" s="211"/>
      <c r="H173" s="210"/>
      <c r="I173" s="210"/>
      <c r="J173" s="204"/>
      <c r="K173" s="204"/>
      <c r="L173" s="204"/>
      <c r="M173" s="101"/>
      <c r="N173" s="630"/>
      <c r="O173" s="463"/>
    </row>
    <row r="174" spans="1:15" ht="16.5" customHeight="1" x14ac:dyDescent="0.2">
      <c r="A174" s="426"/>
      <c r="B174" s="84" t="s">
        <v>622</v>
      </c>
      <c r="C174" s="207"/>
      <c r="D174" s="204"/>
      <c r="E174" s="207"/>
      <c r="F174" s="204"/>
      <c r="G174" s="211"/>
      <c r="H174" s="210"/>
      <c r="I174" s="210"/>
      <c r="J174" s="204"/>
      <c r="K174" s="204"/>
      <c r="L174" s="204"/>
      <c r="M174" s="101"/>
      <c r="N174" s="630"/>
      <c r="O174" s="463"/>
    </row>
    <row r="175" spans="1:15" ht="16.5" customHeight="1" x14ac:dyDescent="0.2">
      <c r="A175" s="426"/>
      <c r="B175" s="84" t="s">
        <v>623</v>
      </c>
      <c r="C175" s="207"/>
      <c r="D175" s="204"/>
      <c r="E175" s="207"/>
      <c r="F175" s="204"/>
      <c r="G175" s="211"/>
      <c r="H175" s="210"/>
      <c r="I175" s="210"/>
      <c r="J175" s="210"/>
      <c r="K175" s="210"/>
      <c r="L175" s="204"/>
      <c r="M175" s="101"/>
      <c r="N175" s="630"/>
      <c r="O175" s="463"/>
    </row>
    <row r="176" spans="1:15" ht="16.5" customHeight="1" x14ac:dyDescent="0.2">
      <c r="A176" s="426"/>
      <c r="B176" s="84" t="s">
        <v>1562</v>
      </c>
      <c r="C176" s="207"/>
      <c r="D176" s="204"/>
      <c r="E176" s="207"/>
      <c r="F176" s="204"/>
      <c r="G176" s="211"/>
      <c r="H176" s="210"/>
      <c r="I176" s="210"/>
      <c r="J176" s="210"/>
      <c r="K176" s="210"/>
      <c r="L176" s="204"/>
      <c r="M176" s="101"/>
      <c r="N176" s="630"/>
      <c r="O176" s="463"/>
    </row>
    <row r="177" spans="1:15" ht="16.5" customHeight="1" x14ac:dyDescent="0.2">
      <c r="A177" s="426"/>
      <c r="B177" s="84" t="s">
        <v>1343</v>
      </c>
      <c r="C177" s="207"/>
      <c r="D177" s="204"/>
      <c r="E177" s="207"/>
      <c r="F177" s="204"/>
      <c r="G177" s="211"/>
      <c r="H177" s="210"/>
      <c r="I177" s="210"/>
      <c r="J177" s="210"/>
      <c r="K177" s="210"/>
      <c r="L177" s="204"/>
      <c r="M177" s="101"/>
      <c r="N177" s="630"/>
      <c r="O177" s="463"/>
    </row>
    <row r="178" spans="1:15" ht="16.5" customHeight="1" x14ac:dyDescent="0.2">
      <c r="A178" s="426"/>
      <c r="B178" s="84" t="s">
        <v>1344</v>
      </c>
      <c r="C178" s="207"/>
      <c r="D178" s="204"/>
      <c r="E178" s="207"/>
      <c r="F178" s="204"/>
      <c r="G178" s="211"/>
      <c r="H178" s="210"/>
      <c r="I178" s="210"/>
      <c r="J178" s="210"/>
      <c r="K178" s="210"/>
      <c r="L178" s="204"/>
      <c r="M178" s="101"/>
      <c r="N178" s="630"/>
      <c r="O178" s="463"/>
    </row>
    <row r="179" spans="1:15" ht="16.5" customHeight="1" x14ac:dyDescent="0.2">
      <c r="A179" s="426"/>
      <c r="B179" s="84" t="s">
        <v>1345</v>
      </c>
      <c r="C179" s="207"/>
      <c r="D179" s="204"/>
      <c r="E179" s="207"/>
      <c r="F179" s="204"/>
      <c r="G179" s="211"/>
      <c r="H179" s="210"/>
      <c r="I179" s="210"/>
      <c r="J179" s="210"/>
      <c r="K179" s="210"/>
      <c r="L179" s="204"/>
      <c r="M179" s="101"/>
      <c r="N179" s="630"/>
      <c r="O179" s="463"/>
    </row>
    <row r="180" spans="1:15" ht="16.5" customHeight="1" x14ac:dyDescent="0.2">
      <c r="A180" s="459"/>
      <c r="B180" s="521" t="s">
        <v>1346</v>
      </c>
      <c r="C180" s="254"/>
      <c r="D180" s="215"/>
      <c r="E180" s="254"/>
      <c r="F180" s="215"/>
      <c r="G180" s="255"/>
      <c r="H180" s="629"/>
      <c r="I180" s="629"/>
      <c r="J180" s="629"/>
      <c r="K180" s="629"/>
      <c r="L180" s="215"/>
      <c r="M180" s="187"/>
      <c r="N180" s="632"/>
      <c r="O180" s="464"/>
    </row>
    <row r="181" spans="1:15" x14ac:dyDescent="0.2">
      <c r="F181" s="106"/>
      <c r="G181" s="106"/>
      <c r="H181" s="106"/>
      <c r="I181" s="106"/>
      <c r="J181" s="106"/>
      <c r="K181" s="106"/>
      <c r="L181" s="222"/>
      <c r="M181" s="106"/>
      <c r="N181" s="106"/>
      <c r="O181" s="465"/>
    </row>
    <row r="182" spans="1:15" x14ac:dyDescent="0.2">
      <c r="F182" s="106"/>
      <c r="G182" s="106"/>
      <c r="H182" s="106"/>
      <c r="I182" s="106"/>
      <c r="J182" s="106"/>
      <c r="K182" s="106"/>
      <c r="L182" s="222"/>
      <c r="M182" s="106"/>
      <c r="N182" s="106"/>
      <c r="O182" s="465"/>
    </row>
    <row r="183" spans="1:15" x14ac:dyDescent="0.2">
      <c r="F183" s="106"/>
      <c r="G183" s="106"/>
      <c r="H183" s="106"/>
      <c r="I183" s="106"/>
      <c r="J183" s="106"/>
      <c r="K183" s="106"/>
      <c r="L183" s="222"/>
      <c r="M183" s="106"/>
      <c r="N183" s="106"/>
      <c r="O183" s="465"/>
    </row>
    <row r="184" spans="1:15" x14ac:dyDescent="0.2">
      <c r="A184" s="100"/>
      <c r="F184" s="106"/>
      <c r="G184" s="106"/>
      <c r="H184" s="106"/>
      <c r="I184" s="106"/>
      <c r="J184" s="106"/>
      <c r="K184" s="106"/>
      <c r="L184" s="222"/>
      <c r="M184" s="106"/>
      <c r="N184" s="106"/>
      <c r="O184" s="465"/>
    </row>
    <row r="185" spans="1:15" x14ac:dyDescent="0.2">
      <c r="A185" s="100"/>
      <c r="F185" s="106"/>
      <c r="G185" s="106"/>
      <c r="H185" s="106"/>
      <c r="I185" s="106"/>
      <c r="J185" s="106"/>
      <c r="K185" s="106"/>
      <c r="L185" s="222"/>
      <c r="M185" s="106"/>
      <c r="N185" s="106"/>
      <c r="O185" s="465"/>
    </row>
    <row r="186" spans="1:15" x14ac:dyDescent="0.2">
      <c r="A186" s="100"/>
      <c r="F186" s="106"/>
      <c r="G186" s="106"/>
      <c r="H186" s="106"/>
      <c r="I186" s="106"/>
      <c r="J186" s="106"/>
      <c r="K186" s="106"/>
      <c r="L186" s="222"/>
      <c r="M186" s="106"/>
      <c r="N186" s="106"/>
      <c r="O186" s="465"/>
    </row>
    <row r="187" spans="1:15" x14ac:dyDescent="0.2">
      <c r="A187" s="100"/>
      <c r="F187" s="106"/>
      <c r="G187" s="106"/>
      <c r="H187" s="106"/>
      <c r="I187" s="106"/>
      <c r="J187" s="106"/>
      <c r="K187" s="106"/>
      <c r="L187" s="222"/>
      <c r="M187" s="106"/>
      <c r="N187" s="106"/>
      <c r="O187" s="465"/>
    </row>
    <row r="188" spans="1:15" x14ac:dyDescent="0.2">
      <c r="A188" s="100"/>
      <c r="F188" s="106"/>
      <c r="G188" s="106"/>
      <c r="H188" s="106"/>
      <c r="I188" s="106"/>
      <c r="J188" s="106"/>
      <c r="K188" s="106"/>
      <c r="L188" s="222"/>
      <c r="M188" s="106"/>
      <c r="N188" s="106"/>
      <c r="O188" s="465"/>
    </row>
    <row r="189" spans="1:15" x14ac:dyDescent="0.2">
      <c r="A189" s="100"/>
      <c r="F189" s="106"/>
      <c r="G189" s="106"/>
      <c r="H189" s="106"/>
      <c r="I189" s="106"/>
      <c r="J189" s="106"/>
      <c r="K189" s="106"/>
      <c r="L189" s="222"/>
      <c r="M189" s="106"/>
      <c r="N189" s="106"/>
      <c r="O189" s="465"/>
    </row>
    <row r="190" spans="1:15" x14ac:dyDescent="0.2">
      <c r="A190" s="100"/>
      <c r="F190" s="106"/>
      <c r="G190" s="106"/>
      <c r="H190" s="106"/>
      <c r="I190" s="106"/>
      <c r="J190" s="106"/>
      <c r="K190" s="106"/>
      <c r="L190" s="222"/>
      <c r="M190" s="106"/>
      <c r="N190" s="106"/>
      <c r="O190" s="465"/>
    </row>
    <row r="191" spans="1:15" x14ac:dyDescent="0.2">
      <c r="A191" s="100"/>
      <c r="F191" s="106"/>
      <c r="G191" s="106"/>
      <c r="H191" s="106"/>
      <c r="I191" s="106"/>
      <c r="J191" s="106"/>
      <c r="K191" s="106"/>
      <c r="L191" s="222"/>
      <c r="M191" s="106"/>
      <c r="N191" s="106"/>
      <c r="O191" s="465"/>
    </row>
    <row r="192" spans="1:15" x14ac:dyDescent="0.2">
      <c r="A192" s="100"/>
      <c r="F192" s="106"/>
      <c r="G192" s="106"/>
      <c r="H192" s="106"/>
      <c r="I192" s="106"/>
      <c r="J192" s="106"/>
      <c r="K192" s="106"/>
      <c r="L192" s="222"/>
      <c r="M192" s="106"/>
      <c r="N192" s="106"/>
      <c r="O192" s="465"/>
    </row>
    <row r="193" spans="1:15" x14ac:dyDescent="0.2">
      <c r="A193" s="100"/>
      <c r="F193" s="106"/>
      <c r="G193" s="106"/>
      <c r="H193" s="106"/>
      <c r="I193" s="106"/>
      <c r="J193" s="106"/>
      <c r="K193" s="106"/>
      <c r="L193" s="222"/>
      <c r="M193" s="106"/>
      <c r="N193" s="106"/>
      <c r="O193" s="465"/>
    </row>
    <row r="194" spans="1:15" x14ac:dyDescent="0.2">
      <c r="A194" s="100"/>
      <c r="F194" s="106"/>
      <c r="G194" s="106"/>
      <c r="H194" s="106"/>
      <c r="I194" s="106"/>
      <c r="J194" s="106"/>
      <c r="K194" s="106"/>
      <c r="L194" s="222"/>
      <c r="M194" s="106"/>
      <c r="N194" s="106"/>
      <c r="O194" s="465"/>
    </row>
    <row r="195" spans="1:15" x14ac:dyDescent="0.2">
      <c r="A195" s="100"/>
      <c r="F195" s="106"/>
      <c r="G195" s="106"/>
      <c r="H195" s="106"/>
      <c r="I195" s="106"/>
      <c r="J195" s="106"/>
      <c r="K195" s="106"/>
      <c r="L195" s="222"/>
      <c r="M195" s="106"/>
      <c r="N195" s="106"/>
      <c r="O195" s="465"/>
    </row>
    <row r="196" spans="1:15" x14ac:dyDescent="0.2">
      <c r="A196" s="100"/>
      <c r="F196" s="106"/>
      <c r="G196" s="106"/>
      <c r="H196" s="106"/>
      <c r="I196" s="106"/>
      <c r="J196" s="106"/>
      <c r="K196" s="106"/>
      <c r="L196" s="222"/>
      <c r="M196" s="106"/>
      <c r="N196" s="106"/>
      <c r="O196" s="465"/>
    </row>
    <row r="197" spans="1:15" x14ac:dyDescent="0.2">
      <c r="A197" s="100"/>
      <c r="F197" s="106"/>
      <c r="G197" s="106"/>
      <c r="H197" s="106"/>
      <c r="I197" s="106"/>
      <c r="J197" s="106"/>
      <c r="K197" s="106"/>
      <c r="L197" s="222"/>
      <c r="M197" s="106"/>
      <c r="N197" s="106"/>
      <c r="O197" s="465"/>
    </row>
    <row r="198" spans="1:15" x14ac:dyDescent="0.2">
      <c r="A198" s="100"/>
      <c r="F198" s="106"/>
      <c r="G198" s="106"/>
      <c r="H198" s="106"/>
      <c r="I198" s="106"/>
      <c r="J198" s="106"/>
      <c r="K198" s="106"/>
      <c r="L198" s="222"/>
      <c r="M198" s="106"/>
      <c r="N198" s="106"/>
      <c r="O198" s="465"/>
    </row>
    <row r="199" spans="1:15" x14ac:dyDescent="0.2">
      <c r="A199" s="100"/>
      <c r="F199" s="106"/>
      <c r="G199" s="106"/>
      <c r="H199" s="106"/>
      <c r="I199" s="106"/>
      <c r="J199" s="106"/>
      <c r="K199" s="106"/>
      <c r="L199" s="222"/>
      <c r="M199" s="106"/>
      <c r="N199" s="106"/>
      <c r="O199" s="465"/>
    </row>
    <row r="200" spans="1:15" x14ac:dyDescent="0.2">
      <c r="A200" s="100"/>
      <c r="F200" s="106"/>
      <c r="G200" s="106"/>
      <c r="H200" s="106"/>
      <c r="I200" s="106"/>
      <c r="J200" s="106"/>
      <c r="K200" s="106"/>
      <c r="L200" s="222"/>
      <c r="M200" s="106"/>
      <c r="N200" s="106"/>
      <c r="O200" s="465"/>
    </row>
    <row r="201" spans="1:15" x14ac:dyDescent="0.2">
      <c r="A201" s="100"/>
      <c r="F201" s="106"/>
      <c r="G201" s="106"/>
      <c r="H201" s="106"/>
      <c r="I201" s="106"/>
      <c r="J201" s="106"/>
      <c r="K201" s="106"/>
      <c r="L201" s="222"/>
      <c r="M201" s="106"/>
      <c r="N201" s="106"/>
      <c r="O201" s="465"/>
    </row>
    <row r="202" spans="1:15" x14ac:dyDescent="0.2">
      <c r="A202" s="100"/>
      <c r="F202" s="106"/>
      <c r="G202" s="106"/>
      <c r="H202" s="106"/>
      <c r="I202" s="106"/>
      <c r="J202" s="106"/>
      <c r="K202" s="106"/>
      <c r="L202" s="222"/>
      <c r="M202" s="106"/>
      <c r="N202" s="106"/>
      <c r="O202" s="465"/>
    </row>
    <row r="203" spans="1:15" x14ac:dyDescent="0.2">
      <c r="A203" s="100"/>
      <c r="F203" s="106"/>
      <c r="G203" s="106"/>
      <c r="H203" s="106"/>
      <c r="I203" s="106"/>
      <c r="J203" s="106"/>
      <c r="K203" s="106"/>
      <c r="L203" s="222"/>
      <c r="M203" s="106"/>
      <c r="N203" s="106"/>
      <c r="O203" s="465"/>
    </row>
    <row r="204" spans="1:15" x14ac:dyDescent="0.2">
      <c r="A204" s="100"/>
      <c r="F204" s="106"/>
      <c r="G204" s="106"/>
      <c r="H204" s="106"/>
      <c r="I204" s="106"/>
      <c r="J204" s="106"/>
      <c r="K204" s="106"/>
      <c r="L204" s="222"/>
      <c r="M204" s="106"/>
      <c r="N204" s="106"/>
      <c r="O204" s="465"/>
    </row>
    <row r="205" spans="1:15" x14ac:dyDescent="0.2">
      <c r="A205" s="100"/>
      <c r="F205" s="106"/>
      <c r="G205" s="106"/>
      <c r="H205" s="106"/>
      <c r="I205" s="106"/>
      <c r="J205" s="106"/>
      <c r="K205" s="106"/>
      <c r="L205" s="222"/>
      <c r="M205" s="106"/>
      <c r="N205" s="106"/>
      <c r="O205" s="465"/>
    </row>
    <row r="206" spans="1:15" x14ac:dyDescent="0.2">
      <c r="A206" s="100"/>
      <c r="F206" s="106"/>
      <c r="G206" s="106"/>
      <c r="H206" s="106"/>
      <c r="I206" s="106"/>
      <c r="J206" s="106"/>
      <c r="K206" s="106"/>
      <c r="L206" s="222"/>
      <c r="M206" s="106"/>
      <c r="N206" s="106"/>
      <c r="O206" s="465"/>
    </row>
    <row r="207" spans="1:15" x14ac:dyDescent="0.2">
      <c r="A207" s="100"/>
      <c r="F207" s="106"/>
      <c r="G207" s="106"/>
      <c r="H207" s="106"/>
      <c r="I207" s="106"/>
      <c r="J207" s="106"/>
      <c r="K207" s="106"/>
      <c r="L207" s="222"/>
      <c r="M207" s="106"/>
      <c r="N207" s="106"/>
      <c r="O207" s="465"/>
    </row>
    <row r="208" spans="1:15" x14ac:dyDescent="0.2">
      <c r="A208" s="100"/>
      <c r="F208" s="106"/>
      <c r="G208" s="106"/>
      <c r="H208" s="106"/>
      <c r="I208" s="106"/>
      <c r="J208" s="106"/>
      <c r="K208" s="106"/>
      <c r="L208" s="222"/>
      <c r="M208" s="106"/>
      <c r="N208" s="106"/>
      <c r="O208" s="465"/>
    </row>
    <row r="209" spans="1:15" x14ac:dyDescent="0.2">
      <c r="A209" s="100"/>
      <c r="F209" s="106"/>
      <c r="G209" s="106"/>
      <c r="H209" s="106"/>
      <c r="I209" s="106"/>
      <c r="J209" s="106"/>
      <c r="K209" s="106"/>
      <c r="L209" s="222"/>
      <c r="M209" s="106"/>
      <c r="N209" s="106"/>
      <c r="O209" s="465"/>
    </row>
    <row r="210" spans="1:15" x14ac:dyDescent="0.2">
      <c r="A210" s="100"/>
      <c r="F210" s="106"/>
      <c r="G210" s="106"/>
      <c r="H210" s="106"/>
      <c r="I210" s="106"/>
      <c r="J210" s="106"/>
      <c r="K210" s="106"/>
      <c r="L210" s="222"/>
      <c r="M210" s="106"/>
      <c r="N210" s="106"/>
      <c r="O210" s="465"/>
    </row>
    <row r="211" spans="1:15" x14ac:dyDescent="0.2">
      <c r="A211" s="100"/>
      <c r="F211" s="106"/>
      <c r="G211" s="106"/>
      <c r="H211" s="106"/>
      <c r="I211" s="106"/>
      <c r="J211" s="106"/>
      <c r="K211" s="106"/>
      <c r="L211" s="222"/>
      <c r="M211" s="106"/>
      <c r="N211" s="106"/>
      <c r="O211" s="465"/>
    </row>
    <row r="212" spans="1:15" x14ac:dyDescent="0.2">
      <c r="A212" s="100"/>
      <c r="F212" s="106"/>
      <c r="G212" s="106"/>
      <c r="H212" s="106"/>
      <c r="I212" s="106"/>
      <c r="J212" s="106"/>
      <c r="K212" s="106"/>
      <c r="L212" s="222"/>
      <c r="M212" s="106"/>
      <c r="N212" s="106"/>
      <c r="O212" s="465"/>
    </row>
    <row r="213" spans="1:15" x14ac:dyDescent="0.2">
      <c r="A213" s="100"/>
      <c r="F213" s="106"/>
      <c r="G213" s="106"/>
      <c r="H213" s="106"/>
      <c r="I213" s="106"/>
      <c r="J213" s="106"/>
      <c r="K213" s="106"/>
      <c r="L213" s="222"/>
      <c r="M213" s="106"/>
      <c r="N213" s="106"/>
      <c r="O213" s="465"/>
    </row>
    <row r="214" spans="1:15" x14ac:dyDescent="0.2">
      <c r="A214" s="100"/>
      <c r="F214" s="106"/>
      <c r="G214" s="106"/>
      <c r="H214" s="106"/>
      <c r="I214" s="106"/>
      <c r="J214" s="106"/>
      <c r="K214" s="106"/>
      <c r="L214" s="222"/>
      <c r="M214" s="106"/>
      <c r="N214" s="106"/>
      <c r="O214" s="465"/>
    </row>
    <row r="215" spans="1:15" x14ac:dyDescent="0.2">
      <c r="A215" s="100"/>
      <c r="F215" s="106"/>
      <c r="G215" s="106"/>
      <c r="H215" s="106"/>
      <c r="I215" s="106"/>
      <c r="J215" s="106"/>
      <c r="K215" s="106"/>
      <c r="L215" s="222"/>
      <c r="M215" s="106"/>
      <c r="N215" s="106"/>
      <c r="O215" s="465"/>
    </row>
    <row r="216" spans="1:15" x14ac:dyDescent="0.2">
      <c r="A216" s="100"/>
      <c r="F216" s="106"/>
      <c r="G216" s="106"/>
      <c r="H216" s="106"/>
      <c r="I216" s="106"/>
      <c r="J216" s="106"/>
      <c r="K216" s="106"/>
      <c r="L216" s="222"/>
      <c r="M216" s="106"/>
      <c r="N216" s="106"/>
      <c r="O216" s="465"/>
    </row>
    <row r="217" spans="1:15" x14ac:dyDescent="0.2">
      <c r="A217" s="100"/>
      <c r="F217" s="106"/>
      <c r="G217" s="106"/>
      <c r="H217" s="106"/>
      <c r="I217" s="106"/>
      <c r="J217" s="106"/>
      <c r="K217" s="106"/>
      <c r="L217" s="222"/>
      <c r="M217" s="106"/>
      <c r="N217" s="106"/>
      <c r="O217" s="465"/>
    </row>
    <row r="218" spans="1:15" x14ac:dyDescent="0.2">
      <c r="A218" s="100"/>
      <c r="F218" s="106"/>
      <c r="G218" s="106"/>
      <c r="H218" s="106"/>
      <c r="I218" s="106"/>
      <c r="J218" s="106"/>
      <c r="K218" s="106"/>
      <c r="L218" s="222"/>
      <c r="M218" s="106"/>
      <c r="N218" s="106"/>
      <c r="O218" s="465"/>
    </row>
    <row r="219" spans="1:15" x14ac:dyDescent="0.2">
      <c r="A219" s="100"/>
      <c r="F219" s="106"/>
      <c r="G219" s="106"/>
      <c r="H219" s="106"/>
      <c r="I219" s="106"/>
      <c r="J219" s="106"/>
      <c r="K219" s="106"/>
      <c r="L219" s="222"/>
      <c r="M219" s="106"/>
      <c r="N219" s="106"/>
      <c r="O219" s="465"/>
    </row>
    <row r="220" spans="1:15" x14ac:dyDescent="0.2">
      <c r="A220" s="100"/>
      <c r="F220" s="106"/>
      <c r="G220" s="106"/>
      <c r="H220" s="106"/>
      <c r="I220" s="106"/>
      <c r="J220" s="106"/>
      <c r="K220" s="106"/>
      <c r="L220" s="222"/>
      <c r="M220" s="106"/>
      <c r="N220" s="106"/>
      <c r="O220" s="465"/>
    </row>
    <row r="221" spans="1:15" x14ac:dyDescent="0.2">
      <c r="A221" s="100"/>
      <c r="F221" s="106"/>
      <c r="G221" s="106"/>
      <c r="H221" s="106"/>
      <c r="I221" s="106"/>
      <c r="J221" s="106"/>
      <c r="K221" s="106"/>
      <c r="L221" s="222"/>
      <c r="M221" s="106"/>
      <c r="N221" s="106"/>
      <c r="O221" s="465"/>
    </row>
    <row r="222" spans="1:15" x14ac:dyDescent="0.2">
      <c r="A222" s="100"/>
      <c r="F222" s="106"/>
      <c r="G222" s="106"/>
      <c r="H222" s="106"/>
      <c r="I222" s="106"/>
      <c r="J222" s="106"/>
      <c r="K222" s="106"/>
      <c r="L222" s="222"/>
      <c r="M222" s="106"/>
      <c r="N222" s="106"/>
      <c r="O222" s="465"/>
    </row>
    <row r="223" spans="1:15" x14ac:dyDescent="0.2">
      <c r="A223" s="100"/>
      <c r="F223" s="106"/>
      <c r="G223" s="106"/>
      <c r="H223" s="106"/>
      <c r="I223" s="106"/>
      <c r="J223" s="106"/>
      <c r="K223" s="106"/>
      <c r="L223" s="222"/>
      <c r="M223" s="106"/>
      <c r="N223" s="106"/>
      <c r="O223" s="465"/>
    </row>
    <row r="224" spans="1:15" x14ac:dyDescent="0.2">
      <c r="A224" s="100"/>
      <c r="F224" s="106"/>
      <c r="G224" s="106"/>
      <c r="H224" s="106"/>
      <c r="I224" s="106"/>
      <c r="J224" s="106"/>
      <c r="K224" s="106"/>
      <c r="L224" s="222"/>
      <c r="M224" s="106"/>
      <c r="N224" s="106"/>
      <c r="O224" s="465"/>
    </row>
    <row r="225" spans="1:15" x14ac:dyDescent="0.2">
      <c r="A225" s="100"/>
      <c r="F225" s="106"/>
      <c r="G225" s="106"/>
      <c r="H225" s="106"/>
      <c r="I225" s="106"/>
      <c r="J225" s="106"/>
      <c r="K225" s="106"/>
      <c r="L225" s="222"/>
      <c r="M225" s="106"/>
      <c r="N225" s="106"/>
      <c r="O225" s="465"/>
    </row>
    <row r="226" spans="1:15" x14ac:dyDescent="0.2">
      <c r="A226" s="100"/>
      <c r="F226" s="106"/>
      <c r="G226" s="106"/>
      <c r="H226" s="106"/>
      <c r="I226" s="106"/>
      <c r="J226" s="106"/>
      <c r="K226" s="106"/>
      <c r="L226" s="222"/>
      <c r="M226" s="106"/>
      <c r="N226" s="106"/>
      <c r="O226" s="465"/>
    </row>
    <row r="227" spans="1:15" x14ac:dyDescent="0.2">
      <c r="A227" s="100"/>
      <c r="F227" s="106"/>
      <c r="G227" s="106"/>
      <c r="H227" s="106"/>
      <c r="I227" s="106"/>
      <c r="J227" s="106"/>
      <c r="K227" s="106"/>
      <c r="L227" s="222"/>
      <c r="M227" s="106"/>
      <c r="N227" s="106"/>
      <c r="O227" s="465"/>
    </row>
    <row r="228" spans="1:15" x14ac:dyDescent="0.2">
      <c r="A228" s="100"/>
      <c r="F228" s="106"/>
      <c r="G228" s="106"/>
      <c r="H228" s="106"/>
      <c r="I228" s="106"/>
      <c r="J228" s="106"/>
      <c r="K228" s="106"/>
      <c r="L228" s="222"/>
      <c r="M228" s="106"/>
      <c r="N228" s="106"/>
      <c r="O228" s="465"/>
    </row>
    <row r="229" spans="1:15" x14ac:dyDescent="0.2">
      <c r="A229" s="100"/>
      <c r="F229" s="106"/>
      <c r="G229" s="106"/>
      <c r="H229" s="106"/>
      <c r="I229" s="106"/>
      <c r="J229" s="106"/>
      <c r="K229" s="106"/>
      <c r="L229" s="222"/>
      <c r="M229" s="106"/>
      <c r="N229" s="106"/>
      <c r="O229" s="465"/>
    </row>
    <row r="230" spans="1:15" x14ac:dyDescent="0.2">
      <c r="A230" s="100"/>
      <c r="F230" s="106"/>
      <c r="G230" s="106"/>
      <c r="H230" s="106"/>
      <c r="I230" s="106"/>
      <c r="J230" s="106"/>
      <c r="K230" s="106"/>
      <c r="L230" s="222"/>
      <c r="M230" s="106"/>
      <c r="N230" s="106"/>
      <c r="O230" s="465"/>
    </row>
    <row r="231" spans="1:15" x14ac:dyDescent="0.2">
      <c r="A231" s="100"/>
      <c r="F231" s="106"/>
      <c r="G231" s="106"/>
      <c r="H231" s="106"/>
      <c r="I231" s="106"/>
      <c r="J231" s="106"/>
      <c r="K231" s="106"/>
      <c r="L231" s="222"/>
      <c r="M231" s="106"/>
      <c r="N231" s="106"/>
      <c r="O231" s="465"/>
    </row>
    <row r="232" spans="1:15" x14ac:dyDescent="0.2">
      <c r="A232" s="100"/>
      <c r="F232" s="106"/>
      <c r="G232" s="106"/>
      <c r="H232" s="106"/>
      <c r="I232" s="106"/>
      <c r="J232" s="106"/>
      <c r="K232" s="106"/>
      <c r="L232" s="222"/>
      <c r="M232" s="106"/>
      <c r="N232" s="106"/>
      <c r="O232" s="465"/>
    </row>
    <row r="233" spans="1:15" x14ac:dyDescent="0.2">
      <c r="A233" s="100"/>
      <c r="F233" s="106"/>
      <c r="G233" s="106"/>
      <c r="H233" s="106"/>
      <c r="I233" s="106"/>
      <c r="J233" s="106"/>
      <c r="K233" s="106"/>
      <c r="L233" s="222"/>
      <c r="M233" s="106"/>
      <c r="N233" s="106"/>
      <c r="O233" s="465"/>
    </row>
    <row r="234" spans="1:15" x14ac:dyDescent="0.2">
      <c r="A234" s="100"/>
      <c r="F234" s="106"/>
      <c r="G234" s="106"/>
      <c r="H234" s="106"/>
      <c r="I234" s="106"/>
      <c r="J234" s="106"/>
      <c r="K234" s="106"/>
      <c r="L234" s="222"/>
      <c r="M234" s="106"/>
      <c r="N234" s="106"/>
      <c r="O234" s="465"/>
    </row>
    <row r="235" spans="1:15" x14ac:dyDescent="0.2">
      <c r="A235" s="100"/>
      <c r="F235" s="106"/>
      <c r="G235" s="106"/>
      <c r="H235" s="106"/>
      <c r="I235" s="106"/>
      <c r="J235" s="106"/>
      <c r="K235" s="106"/>
      <c r="L235" s="222"/>
      <c r="M235" s="106"/>
      <c r="N235" s="106"/>
      <c r="O235" s="465"/>
    </row>
    <row r="236" spans="1:15" x14ac:dyDescent="0.2">
      <c r="A236" s="100"/>
      <c r="F236" s="106"/>
      <c r="G236" s="106"/>
      <c r="H236" s="106"/>
      <c r="I236" s="106"/>
      <c r="J236" s="106"/>
      <c r="K236" s="106"/>
      <c r="L236" s="222"/>
      <c r="M236" s="106"/>
      <c r="N236" s="106"/>
      <c r="O236" s="465"/>
    </row>
    <row r="237" spans="1:15" x14ac:dyDescent="0.2">
      <c r="A237" s="100"/>
      <c r="F237" s="106"/>
      <c r="G237" s="106"/>
      <c r="H237" s="106"/>
      <c r="I237" s="106"/>
      <c r="J237" s="106"/>
      <c r="K237" s="106"/>
      <c r="L237" s="222"/>
      <c r="M237" s="106"/>
      <c r="N237" s="106"/>
      <c r="O237" s="465"/>
    </row>
    <row r="238" spans="1:15" x14ac:dyDescent="0.2">
      <c r="A238" s="100"/>
      <c r="F238" s="106"/>
      <c r="G238" s="106"/>
      <c r="H238" s="106"/>
      <c r="I238" s="106"/>
      <c r="J238" s="106"/>
      <c r="K238" s="106"/>
      <c r="L238" s="222"/>
      <c r="M238" s="106"/>
      <c r="N238" s="106"/>
      <c r="O238" s="465"/>
    </row>
    <row r="239" spans="1:15" x14ac:dyDescent="0.2">
      <c r="A239" s="100"/>
      <c r="F239" s="106"/>
      <c r="G239" s="106"/>
      <c r="H239" s="106"/>
      <c r="I239" s="106"/>
      <c r="J239" s="106"/>
      <c r="K239" s="106"/>
      <c r="L239" s="222"/>
      <c r="M239" s="106"/>
      <c r="N239" s="106"/>
      <c r="O239" s="465"/>
    </row>
    <row r="240" spans="1:15" x14ac:dyDescent="0.2">
      <c r="A240" s="100"/>
      <c r="F240" s="106"/>
      <c r="G240" s="106"/>
      <c r="H240" s="106"/>
      <c r="I240" s="106"/>
      <c r="J240" s="106"/>
      <c r="K240" s="106"/>
      <c r="L240" s="222"/>
      <c r="M240" s="106"/>
      <c r="N240" s="106"/>
      <c r="O240" s="465"/>
    </row>
    <row r="241" spans="1:15" x14ac:dyDescent="0.2">
      <c r="A241" s="100"/>
      <c r="F241" s="106"/>
      <c r="G241" s="106"/>
      <c r="H241" s="106"/>
      <c r="I241" s="106"/>
      <c r="J241" s="106"/>
      <c r="K241" s="106"/>
      <c r="L241" s="222"/>
      <c r="M241" s="106"/>
      <c r="N241" s="106"/>
      <c r="O241" s="465"/>
    </row>
    <row r="242" spans="1:15" x14ac:dyDescent="0.2">
      <c r="A242" s="100"/>
      <c r="F242" s="106"/>
      <c r="G242" s="106"/>
      <c r="H242" s="106"/>
      <c r="I242" s="106"/>
      <c r="J242" s="106"/>
      <c r="K242" s="106"/>
      <c r="L242" s="222"/>
      <c r="M242" s="106"/>
      <c r="N242" s="106"/>
      <c r="O242" s="465"/>
    </row>
    <row r="243" spans="1:15" x14ac:dyDescent="0.2">
      <c r="A243" s="100"/>
      <c r="F243" s="106"/>
      <c r="G243" s="106"/>
      <c r="H243" s="106"/>
      <c r="I243" s="106"/>
      <c r="J243" s="106"/>
      <c r="K243" s="106"/>
      <c r="L243" s="222"/>
      <c r="M243" s="106"/>
      <c r="N243" s="106"/>
      <c r="O243" s="465"/>
    </row>
    <row r="244" spans="1:15" x14ac:dyDescent="0.2">
      <c r="A244" s="100"/>
      <c r="F244" s="106"/>
      <c r="G244" s="106"/>
      <c r="H244" s="106"/>
      <c r="I244" s="106"/>
      <c r="J244" s="106"/>
      <c r="K244" s="106"/>
      <c r="L244" s="222"/>
      <c r="M244" s="106"/>
      <c r="N244" s="106"/>
      <c r="O244" s="465"/>
    </row>
    <row r="245" spans="1:15" x14ac:dyDescent="0.2">
      <c r="A245" s="100"/>
      <c r="F245" s="106"/>
      <c r="G245" s="106"/>
      <c r="H245" s="106"/>
      <c r="I245" s="106"/>
      <c r="J245" s="106"/>
      <c r="K245" s="106"/>
      <c r="L245" s="222"/>
      <c r="M245" s="106"/>
      <c r="N245" s="106"/>
      <c r="O245" s="465"/>
    </row>
    <row r="246" spans="1:15" x14ac:dyDescent="0.2">
      <c r="A246" s="100"/>
      <c r="F246" s="106"/>
      <c r="G246" s="106"/>
      <c r="H246" s="106"/>
      <c r="I246" s="106"/>
      <c r="J246" s="106"/>
      <c r="K246" s="106"/>
      <c r="L246" s="222"/>
      <c r="M246" s="106"/>
      <c r="N246" s="106"/>
      <c r="O246" s="465"/>
    </row>
    <row r="247" spans="1:15" x14ac:dyDescent="0.2">
      <c r="A247" s="100"/>
      <c r="F247" s="106"/>
      <c r="G247" s="106"/>
      <c r="H247" s="106"/>
      <c r="I247" s="106"/>
      <c r="J247" s="106"/>
      <c r="K247" s="106"/>
      <c r="L247" s="222"/>
      <c r="M247" s="106"/>
      <c r="N247" s="106"/>
      <c r="O247" s="465"/>
    </row>
    <row r="248" spans="1:15" x14ac:dyDescent="0.2">
      <c r="A248" s="100"/>
      <c r="F248" s="106"/>
      <c r="G248" s="106"/>
      <c r="H248" s="106"/>
      <c r="I248" s="106"/>
      <c r="J248" s="106"/>
      <c r="K248" s="106"/>
      <c r="L248" s="222"/>
      <c r="M248" s="106"/>
      <c r="N248" s="106"/>
      <c r="O248" s="465"/>
    </row>
    <row r="249" spans="1:15" x14ac:dyDescent="0.2">
      <c r="A249" s="100"/>
      <c r="F249" s="106"/>
      <c r="G249" s="106"/>
      <c r="H249" s="106"/>
      <c r="I249" s="106"/>
      <c r="J249" s="106"/>
      <c r="K249" s="106"/>
      <c r="L249" s="222"/>
      <c r="M249" s="106"/>
      <c r="N249" s="106"/>
      <c r="O249" s="465"/>
    </row>
    <row r="250" spans="1:15" x14ac:dyDescent="0.2">
      <c r="A250" s="100"/>
      <c r="F250" s="106"/>
      <c r="G250" s="106"/>
      <c r="H250" s="106"/>
      <c r="I250" s="106"/>
      <c r="J250" s="106"/>
      <c r="K250" s="106"/>
      <c r="L250" s="222"/>
      <c r="M250" s="106"/>
      <c r="N250" s="106"/>
      <c r="O250" s="465"/>
    </row>
    <row r="251" spans="1:15" x14ac:dyDescent="0.2">
      <c r="A251" s="100"/>
      <c r="F251" s="106"/>
      <c r="G251" s="106"/>
      <c r="H251" s="106"/>
      <c r="I251" s="106"/>
      <c r="J251" s="106"/>
      <c r="K251" s="106"/>
      <c r="L251" s="222"/>
      <c r="M251" s="106"/>
      <c r="N251" s="106"/>
      <c r="O251" s="465"/>
    </row>
    <row r="252" spans="1:15" x14ac:dyDescent="0.2">
      <c r="A252" s="100"/>
      <c r="F252" s="106"/>
      <c r="G252" s="106"/>
      <c r="H252" s="106"/>
      <c r="I252" s="106"/>
      <c r="J252" s="106"/>
      <c r="K252" s="106"/>
      <c r="L252" s="222"/>
      <c r="M252" s="106"/>
      <c r="N252" s="106"/>
      <c r="O252" s="465"/>
    </row>
    <row r="253" spans="1:15" x14ac:dyDescent="0.2">
      <c r="A253" s="100"/>
      <c r="F253" s="106"/>
      <c r="G253" s="106"/>
      <c r="H253" s="106"/>
      <c r="I253" s="106"/>
      <c r="J253" s="106"/>
      <c r="K253" s="106"/>
      <c r="L253" s="222"/>
      <c r="M253" s="106"/>
      <c r="N253" s="106"/>
      <c r="O253" s="465"/>
    </row>
    <row r="254" spans="1:15" x14ac:dyDescent="0.2">
      <c r="A254" s="100"/>
      <c r="F254" s="106"/>
      <c r="G254" s="106"/>
      <c r="H254" s="106"/>
      <c r="I254" s="106"/>
      <c r="J254" s="106"/>
      <c r="K254" s="106"/>
      <c r="L254" s="222"/>
      <c r="M254" s="106"/>
      <c r="N254" s="106"/>
      <c r="O254" s="465"/>
    </row>
    <row r="255" spans="1:15" x14ac:dyDescent="0.2">
      <c r="A255" s="100"/>
      <c r="F255" s="106"/>
      <c r="G255" s="106"/>
      <c r="H255" s="106"/>
      <c r="I255" s="106"/>
      <c r="J255" s="106"/>
      <c r="K255" s="106"/>
      <c r="L255" s="222"/>
      <c r="M255" s="106"/>
      <c r="N255" s="106"/>
      <c r="O255" s="465"/>
    </row>
    <row r="256" spans="1:15" x14ac:dyDescent="0.2">
      <c r="A256" s="100"/>
      <c r="F256" s="106"/>
      <c r="G256" s="106"/>
      <c r="H256" s="106"/>
      <c r="I256" s="106"/>
      <c r="J256" s="106"/>
      <c r="K256" s="106"/>
      <c r="L256" s="222"/>
      <c r="M256" s="106"/>
      <c r="N256" s="106"/>
      <c r="O256" s="465"/>
    </row>
    <row r="257" spans="1:15" x14ac:dyDescent="0.2">
      <c r="A257" s="100"/>
      <c r="F257" s="106"/>
      <c r="G257" s="106"/>
      <c r="H257" s="106"/>
      <c r="I257" s="106"/>
      <c r="J257" s="106"/>
      <c r="K257" s="106"/>
      <c r="L257" s="222"/>
      <c r="M257" s="106"/>
      <c r="N257" s="106"/>
      <c r="O257" s="465"/>
    </row>
    <row r="258" spans="1:15" x14ac:dyDescent="0.2">
      <c r="A258" s="100"/>
      <c r="F258" s="106"/>
      <c r="G258" s="106"/>
      <c r="H258" s="106"/>
      <c r="I258" s="106"/>
      <c r="J258" s="106"/>
      <c r="K258" s="106"/>
      <c r="L258" s="222"/>
      <c r="M258" s="106"/>
      <c r="N258" s="106"/>
      <c r="O258" s="465"/>
    </row>
    <row r="259" spans="1:15" x14ac:dyDescent="0.2">
      <c r="A259" s="100"/>
      <c r="F259" s="106"/>
      <c r="G259" s="106"/>
      <c r="H259" s="106"/>
      <c r="I259" s="106"/>
      <c r="J259" s="106"/>
      <c r="K259" s="106"/>
      <c r="L259" s="222"/>
      <c r="M259" s="106"/>
      <c r="N259" s="106"/>
      <c r="O259" s="465"/>
    </row>
    <row r="260" spans="1:15" x14ac:dyDescent="0.2">
      <c r="A260" s="100"/>
      <c r="F260" s="106"/>
      <c r="G260" s="106"/>
      <c r="H260" s="106"/>
      <c r="I260" s="106"/>
      <c r="J260" s="106"/>
      <c r="K260" s="106"/>
      <c r="L260" s="222"/>
      <c r="M260" s="106"/>
      <c r="N260" s="106"/>
      <c r="O260" s="465"/>
    </row>
    <row r="261" spans="1:15" x14ac:dyDescent="0.2">
      <c r="A261" s="100"/>
      <c r="F261" s="106"/>
      <c r="G261" s="106"/>
      <c r="H261" s="106"/>
      <c r="I261" s="106"/>
      <c r="J261" s="106"/>
      <c r="K261" s="106"/>
      <c r="L261" s="222"/>
      <c r="M261" s="106"/>
      <c r="N261" s="106"/>
      <c r="O261" s="465"/>
    </row>
    <row r="262" spans="1:15" x14ac:dyDescent="0.2">
      <c r="A262" s="100"/>
      <c r="F262" s="106"/>
      <c r="G262" s="106"/>
      <c r="H262" s="106"/>
      <c r="I262" s="106"/>
      <c r="J262" s="106"/>
      <c r="K262" s="106"/>
      <c r="L262" s="222"/>
      <c r="M262" s="106"/>
      <c r="N262" s="106"/>
      <c r="O262" s="465"/>
    </row>
    <row r="263" spans="1:15" x14ac:dyDescent="0.2">
      <c r="A263" s="100"/>
      <c r="F263" s="106"/>
      <c r="G263" s="106"/>
      <c r="H263" s="106"/>
      <c r="I263" s="106"/>
      <c r="J263" s="106"/>
      <c r="K263" s="106"/>
      <c r="L263" s="222"/>
      <c r="M263" s="106"/>
      <c r="N263" s="106"/>
      <c r="O263" s="465"/>
    </row>
    <row r="264" spans="1:15" x14ac:dyDescent="0.2">
      <c r="A264" s="100"/>
      <c r="F264" s="106"/>
      <c r="G264" s="106"/>
      <c r="H264" s="106"/>
      <c r="I264" s="106"/>
      <c r="J264" s="106"/>
      <c r="K264" s="106"/>
      <c r="L264" s="222"/>
      <c r="M264" s="106"/>
      <c r="N264" s="106"/>
      <c r="O264" s="465"/>
    </row>
    <row r="265" spans="1:15" x14ac:dyDescent="0.2">
      <c r="A265" s="100"/>
      <c r="F265" s="106"/>
      <c r="G265" s="106"/>
      <c r="H265" s="106"/>
      <c r="I265" s="106"/>
      <c r="J265" s="106"/>
      <c r="K265" s="106"/>
      <c r="L265" s="222"/>
      <c r="M265" s="106"/>
      <c r="N265" s="106"/>
      <c r="O265" s="465"/>
    </row>
    <row r="266" spans="1:15" x14ac:dyDescent="0.2">
      <c r="A266" s="100"/>
      <c r="F266" s="106"/>
      <c r="G266" s="106"/>
      <c r="H266" s="106"/>
      <c r="I266" s="106"/>
      <c r="J266" s="106"/>
      <c r="K266" s="106"/>
      <c r="L266" s="222"/>
      <c r="M266" s="106"/>
      <c r="N266" s="106"/>
      <c r="O266" s="465"/>
    </row>
    <row r="267" spans="1:15" x14ac:dyDescent="0.2">
      <c r="A267" s="100"/>
      <c r="F267" s="106"/>
      <c r="G267" s="106"/>
      <c r="H267" s="106"/>
      <c r="I267" s="106"/>
      <c r="J267" s="106"/>
      <c r="K267" s="106"/>
      <c r="L267" s="222"/>
      <c r="M267" s="106"/>
      <c r="N267" s="106"/>
      <c r="O267" s="465"/>
    </row>
    <row r="268" spans="1:15" x14ac:dyDescent="0.2">
      <c r="A268" s="100"/>
      <c r="F268" s="106"/>
      <c r="G268" s="106"/>
      <c r="H268" s="106"/>
      <c r="I268" s="106"/>
      <c r="J268" s="106"/>
      <c r="K268" s="106"/>
      <c r="L268" s="222"/>
      <c r="M268" s="106"/>
      <c r="N268" s="106"/>
      <c r="O268" s="465"/>
    </row>
    <row r="269" spans="1:15" x14ac:dyDescent="0.2">
      <c r="A269" s="100"/>
      <c r="F269" s="106"/>
      <c r="G269" s="106"/>
      <c r="H269" s="106"/>
      <c r="I269" s="106"/>
      <c r="J269" s="106"/>
      <c r="K269" s="106"/>
      <c r="L269" s="222"/>
      <c r="M269" s="106"/>
      <c r="N269" s="106"/>
      <c r="O269" s="465"/>
    </row>
    <row r="270" spans="1:15" x14ac:dyDescent="0.2">
      <c r="A270" s="100"/>
      <c r="F270" s="106"/>
      <c r="G270" s="106"/>
      <c r="H270" s="106"/>
      <c r="I270" s="106"/>
      <c r="J270" s="106"/>
      <c r="K270" s="106"/>
      <c r="L270" s="222"/>
      <c r="M270" s="106"/>
      <c r="N270" s="106"/>
      <c r="O270" s="465"/>
    </row>
    <row r="271" spans="1:15" x14ac:dyDescent="0.2">
      <c r="A271" s="100"/>
      <c r="F271" s="106"/>
      <c r="G271" s="106"/>
      <c r="H271" s="106"/>
      <c r="I271" s="106"/>
      <c r="J271" s="106"/>
      <c r="K271" s="106"/>
      <c r="L271" s="222"/>
      <c r="M271" s="106"/>
      <c r="N271" s="106"/>
      <c r="O271" s="465"/>
    </row>
    <row r="272" spans="1:15" x14ac:dyDescent="0.2">
      <c r="A272" s="100"/>
      <c r="F272" s="106"/>
      <c r="G272" s="106"/>
      <c r="H272" s="106"/>
      <c r="I272" s="106"/>
      <c r="J272" s="106"/>
      <c r="K272" s="106"/>
      <c r="L272" s="222"/>
      <c r="M272" s="106"/>
      <c r="N272" s="106"/>
      <c r="O272" s="465"/>
    </row>
    <row r="273" spans="1:15" x14ac:dyDescent="0.2">
      <c r="A273" s="100"/>
      <c r="F273" s="106"/>
      <c r="G273" s="106"/>
      <c r="H273" s="106"/>
      <c r="I273" s="106"/>
      <c r="J273" s="106"/>
      <c r="K273" s="106"/>
      <c r="L273" s="222"/>
      <c r="M273" s="106"/>
      <c r="N273" s="106"/>
      <c r="O273" s="465"/>
    </row>
    <row r="274" spans="1:15" x14ac:dyDescent="0.2">
      <c r="A274" s="100"/>
      <c r="F274" s="106"/>
      <c r="G274" s="106"/>
      <c r="H274" s="106"/>
      <c r="I274" s="106"/>
      <c r="J274" s="106"/>
      <c r="K274" s="106"/>
      <c r="L274" s="222"/>
      <c r="M274" s="106"/>
      <c r="N274" s="106"/>
      <c r="O274" s="465"/>
    </row>
    <row r="275" spans="1:15" x14ac:dyDescent="0.2">
      <c r="A275" s="100"/>
      <c r="F275" s="106"/>
      <c r="G275" s="106"/>
      <c r="H275" s="106"/>
      <c r="I275" s="106"/>
      <c r="J275" s="106"/>
      <c r="K275" s="106"/>
      <c r="L275" s="222"/>
      <c r="M275" s="106"/>
      <c r="N275" s="106"/>
      <c r="O275" s="465"/>
    </row>
    <row r="276" spans="1:15" x14ac:dyDescent="0.2">
      <c r="A276" s="100"/>
      <c r="F276" s="106"/>
      <c r="G276" s="106"/>
      <c r="H276" s="106"/>
      <c r="I276" s="106"/>
      <c r="J276" s="106"/>
      <c r="K276" s="106"/>
      <c r="L276" s="222"/>
      <c r="M276" s="106"/>
      <c r="N276" s="106"/>
      <c r="O276" s="465"/>
    </row>
    <row r="277" spans="1:15" x14ac:dyDescent="0.2">
      <c r="A277" s="100"/>
      <c r="F277" s="106"/>
      <c r="G277" s="106"/>
      <c r="H277" s="106"/>
      <c r="I277" s="106"/>
      <c r="J277" s="106"/>
      <c r="K277" s="106"/>
      <c r="L277" s="222"/>
      <c r="M277" s="106"/>
      <c r="N277" s="106"/>
      <c r="O277" s="465"/>
    </row>
    <row r="278" spans="1:15" x14ac:dyDescent="0.2">
      <c r="A278" s="100"/>
      <c r="F278" s="106"/>
      <c r="G278" s="106"/>
      <c r="H278" s="106"/>
      <c r="I278" s="106"/>
      <c r="J278" s="106"/>
      <c r="K278" s="106"/>
      <c r="L278" s="222"/>
      <c r="M278" s="106"/>
      <c r="N278" s="106"/>
      <c r="O278" s="465"/>
    </row>
    <row r="279" spans="1:15" x14ac:dyDescent="0.2">
      <c r="A279" s="100"/>
      <c r="F279" s="106"/>
      <c r="G279" s="106"/>
      <c r="H279" s="106"/>
      <c r="I279" s="106"/>
      <c r="J279" s="106"/>
      <c r="K279" s="106"/>
      <c r="L279" s="222"/>
      <c r="M279" s="106"/>
      <c r="N279" s="106"/>
      <c r="O279" s="465"/>
    </row>
    <row r="280" spans="1:15" x14ac:dyDescent="0.2">
      <c r="A280" s="100"/>
      <c r="F280" s="106"/>
      <c r="G280" s="106"/>
      <c r="H280" s="106"/>
      <c r="I280" s="106"/>
      <c r="J280" s="106"/>
      <c r="K280" s="106"/>
      <c r="L280" s="222"/>
      <c r="M280" s="106"/>
      <c r="N280" s="106"/>
      <c r="O280" s="465"/>
    </row>
    <row r="281" spans="1:15" x14ac:dyDescent="0.2">
      <c r="A281" s="100"/>
      <c r="F281" s="106"/>
      <c r="G281" s="106"/>
      <c r="H281" s="106"/>
      <c r="I281" s="106"/>
      <c r="J281" s="106"/>
      <c r="K281" s="106"/>
      <c r="L281" s="222"/>
      <c r="M281" s="106"/>
      <c r="N281" s="106"/>
      <c r="O281" s="465"/>
    </row>
    <row r="282" spans="1:15" x14ac:dyDescent="0.2">
      <c r="A282" s="100"/>
      <c r="F282" s="106"/>
      <c r="G282" s="106"/>
      <c r="H282" s="106"/>
      <c r="I282" s="106"/>
      <c r="J282" s="106"/>
      <c r="K282" s="106"/>
      <c r="L282" s="222"/>
      <c r="M282" s="106"/>
      <c r="N282" s="106"/>
      <c r="O282" s="465"/>
    </row>
    <row r="283" spans="1:15" x14ac:dyDescent="0.2">
      <c r="A283" s="100"/>
      <c r="F283" s="106"/>
      <c r="G283" s="106"/>
      <c r="H283" s="106"/>
      <c r="I283" s="106"/>
      <c r="J283" s="106"/>
      <c r="K283" s="106"/>
      <c r="L283" s="222"/>
      <c r="M283" s="106"/>
      <c r="N283" s="106"/>
      <c r="O283" s="465"/>
    </row>
    <row r="284" spans="1:15" x14ac:dyDescent="0.2">
      <c r="A284" s="100"/>
      <c r="F284" s="106"/>
      <c r="G284" s="106"/>
      <c r="H284" s="106"/>
      <c r="I284" s="106"/>
      <c r="J284" s="106"/>
      <c r="K284" s="106"/>
      <c r="L284" s="222"/>
      <c r="M284" s="106"/>
      <c r="N284" s="106"/>
      <c r="O284" s="465"/>
    </row>
    <row r="285" spans="1:15" x14ac:dyDescent="0.2">
      <c r="A285" s="100"/>
      <c r="F285" s="106"/>
      <c r="G285" s="106"/>
      <c r="H285" s="106"/>
      <c r="I285" s="106"/>
      <c r="J285" s="106"/>
      <c r="K285" s="106"/>
      <c r="L285" s="222"/>
      <c r="M285" s="106"/>
      <c r="N285" s="106"/>
      <c r="O285" s="465"/>
    </row>
    <row r="286" spans="1:15" x14ac:dyDescent="0.2">
      <c r="A286" s="100"/>
      <c r="F286" s="106"/>
      <c r="G286" s="106"/>
      <c r="H286" s="106"/>
      <c r="I286" s="106"/>
      <c r="J286" s="106"/>
      <c r="K286" s="106"/>
      <c r="L286" s="222"/>
      <c r="M286" s="106"/>
      <c r="N286" s="106"/>
      <c r="O286" s="465"/>
    </row>
    <row r="287" spans="1:15" x14ac:dyDescent="0.2">
      <c r="A287" s="100"/>
      <c r="F287" s="106"/>
      <c r="G287" s="106"/>
      <c r="H287" s="106"/>
      <c r="I287" s="106"/>
      <c r="J287" s="106"/>
      <c r="K287" s="106"/>
      <c r="L287" s="222"/>
      <c r="M287" s="106"/>
      <c r="N287" s="106"/>
      <c r="O287" s="465"/>
    </row>
    <row r="288" spans="1:15" x14ac:dyDescent="0.2">
      <c r="A288" s="100"/>
      <c r="F288" s="106"/>
      <c r="G288" s="106"/>
      <c r="H288" s="106"/>
      <c r="I288" s="106"/>
      <c r="J288" s="106"/>
      <c r="K288" s="106"/>
      <c r="L288" s="222"/>
      <c r="M288" s="106"/>
      <c r="N288" s="106"/>
      <c r="O288" s="465"/>
    </row>
    <row r="289" spans="1:15" x14ac:dyDescent="0.2">
      <c r="A289" s="100"/>
      <c r="F289" s="106"/>
      <c r="G289" s="106"/>
      <c r="H289" s="106"/>
      <c r="I289" s="106"/>
      <c r="J289" s="106"/>
      <c r="K289" s="106"/>
      <c r="L289" s="222"/>
      <c r="M289" s="106"/>
      <c r="N289" s="106"/>
      <c r="O289" s="465"/>
    </row>
  </sheetData>
  <mergeCells count="4">
    <mergeCell ref="L140:M140"/>
    <mergeCell ref="A3:M3"/>
    <mergeCell ref="A1:N1"/>
    <mergeCell ref="A2:N2"/>
  </mergeCells>
  <pageMargins left="0.51181102362204722" right="0.15748031496062992" top="0.15748031496062992" bottom="0.23622047244094491" header="0.15748031496062992" footer="0.23622047244094491"/>
  <pageSetup paperSize="9" scale="69" firstPageNumber="28" orientation="portrait" r:id="rId1"/>
  <headerFooter>
    <oddFooter>Page &amp;P</oddFooter>
  </headerFooter>
  <rowBreaks count="2" manualBreakCount="2">
    <brk id="67" max="11" man="1"/>
    <brk id="128"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P78"/>
  <sheetViews>
    <sheetView topLeftCell="A34" zoomScaleNormal="100" workbookViewId="0">
      <selection activeCell="B43" sqref="B43"/>
    </sheetView>
  </sheetViews>
  <sheetFormatPr defaultRowHeight="12.75" x14ac:dyDescent="0.2"/>
  <cols>
    <col min="1" max="1" width="9.28515625" style="488" bestFit="1" customWidth="1"/>
    <col min="2" max="2" width="72.28515625" style="104" customWidth="1"/>
    <col min="3" max="5" width="12.140625" style="104" hidden="1" customWidth="1"/>
    <col min="6" max="6" width="12.5703125" style="104" hidden="1" customWidth="1"/>
    <col min="7" max="9" width="9.5703125" style="104" hidden="1" customWidth="1"/>
    <col min="10" max="11" width="9.5703125" style="104" customWidth="1"/>
    <col min="12" max="12" width="9.5703125" style="494" bestFit="1" customWidth="1"/>
    <col min="13" max="13" width="9.85546875" style="104" bestFit="1" customWidth="1"/>
    <col min="14" max="14" width="9.85546875" style="104" hidden="1" customWidth="1"/>
    <col min="15" max="15" width="7" style="104" bestFit="1" customWidth="1"/>
    <col min="16" max="16384" width="9.140625" style="104"/>
  </cols>
  <sheetData>
    <row r="1" spans="1:16" s="1" customFormat="1" x14ac:dyDescent="0.2">
      <c r="A1" s="963" t="s">
        <v>5</v>
      </c>
      <c r="B1" s="963"/>
      <c r="C1" s="963"/>
      <c r="D1" s="963"/>
      <c r="E1" s="963"/>
      <c r="F1" s="963"/>
      <c r="G1" s="963"/>
      <c r="H1" s="963"/>
      <c r="I1" s="963"/>
      <c r="J1" s="963"/>
      <c r="K1" s="963"/>
      <c r="L1" s="963"/>
      <c r="M1" s="963"/>
      <c r="N1" s="963"/>
      <c r="O1" s="556"/>
      <c r="P1" s="556"/>
    </row>
    <row r="2" spans="1:16" s="1" customFormat="1" x14ac:dyDescent="0.2">
      <c r="A2" s="964" t="s">
        <v>1884</v>
      </c>
      <c r="B2" s="964"/>
      <c r="C2" s="964"/>
      <c r="D2" s="964"/>
      <c r="E2" s="964"/>
      <c r="F2" s="964"/>
      <c r="G2" s="964"/>
      <c r="H2" s="964"/>
      <c r="I2" s="964"/>
      <c r="J2" s="964"/>
      <c r="K2" s="964"/>
      <c r="L2" s="964"/>
      <c r="M2" s="964"/>
      <c r="N2" s="964"/>
      <c r="O2" s="556"/>
      <c r="P2" s="556"/>
    </row>
    <row r="3" spans="1:16" s="1" customFormat="1" x14ac:dyDescent="0.2">
      <c r="A3" s="968"/>
      <c r="B3" s="968"/>
      <c r="C3" s="968"/>
      <c r="D3" s="968"/>
      <c r="E3" s="968"/>
      <c r="F3" s="968"/>
      <c r="G3" s="968"/>
      <c r="H3" s="968"/>
      <c r="I3" s="968"/>
      <c r="J3" s="968"/>
      <c r="K3" s="968"/>
      <c r="L3" s="968"/>
      <c r="M3" s="968"/>
      <c r="N3" s="793"/>
      <c r="O3" s="793"/>
      <c r="P3" s="556"/>
    </row>
    <row r="4" spans="1:16" s="1" customFormat="1" x14ac:dyDescent="0.2">
      <c r="A4" s="387"/>
      <c r="B4" s="388"/>
      <c r="C4" s="389" t="s">
        <v>1</v>
      </c>
      <c r="D4" s="390" t="s">
        <v>2</v>
      </c>
      <c r="E4" s="391" t="s">
        <v>6</v>
      </c>
      <c r="F4" s="392" t="s">
        <v>6</v>
      </c>
      <c r="G4" s="393" t="s">
        <v>74</v>
      </c>
      <c r="H4" s="393" t="s">
        <v>1569</v>
      </c>
      <c r="I4" s="393" t="s">
        <v>1625</v>
      </c>
      <c r="J4" s="393" t="s">
        <v>1769</v>
      </c>
      <c r="K4" s="393" t="s">
        <v>1882</v>
      </c>
      <c r="L4" s="393" t="s">
        <v>1882</v>
      </c>
      <c r="M4" s="393" t="s">
        <v>1882</v>
      </c>
      <c r="N4" s="599" t="s">
        <v>1570</v>
      </c>
      <c r="O4" s="69" t="s">
        <v>7</v>
      </c>
      <c r="P4" s="382"/>
    </row>
    <row r="5" spans="1:16" s="1" customFormat="1" x14ac:dyDescent="0.2">
      <c r="A5" s="259"/>
      <c r="B5" s="260"/>
      <c r="C5" s="394"/>
      <c r="D5" s="395" t="s">
        <v>97</v>
      </c>
      <c r="E5" s="396" t="s">
        <v>97</v>
      </c>
      <c r="F5" s="397" t="s">
        <v>1091</v>
      </c>
      <c r="G5" s="398" t="s">
        <v>1091</v>
      </c>
      <c r="H5" s="398" t="s">
        <v>1091</v>
      </c>
      <c r="I5" s="398" t="s">
        <v>1091</v>
      </c>
      <c r="J5" s="398" t="s">
        <v>1091</v>
      </c>
      <c r="K5" s="398" t="s">
        <v>1091</v>
      </c>
      <c r="L5" s="398" t="s">
        <v>4</v>
      </c>
      <c r="M5" s="395" t="s">
        <v>1092</v>
      </c>
      <c r="N5" s="395"/>
      <c r="O5" s="70" t="s">
        <v>10</v>
      </c>
      <c r="P5" s="382"/>
    </row>
    <row r="6" spans="1:16" s="1" customFormat="1" x14ac:dyDescent="0.2">
      <c r="A6" s="404"/>
      <c r="B6" s="405" t="s">
        <v>8</v>
      </c>
      <c r="C6" s="406" t="s">
        <v>9</v>
      </c>
      <c r="D6" s="407" t="s">
        <v>9</v>
      </c>
      <c r="E6" s="408" t="s">
        <v>9</v>
      </c>
      <c r="F6" s="409" t="s">
        <v>9</v>
      </c>
      <c r="G6" s="410" t="s">
        <v>9</v>
      </c>
      <c r="H6" s="410" t="s">
        <v>9</v>
      </c>
      <c r="I6" s="410" t="s">
        <v>9</v>
      </c>
      <c r="J6" s="410" t="s">
        <v>9</v>
      </c>
      <c r="K6" s="410" t="s">
        <v>9</v>
      </c>
      <c r="L6" s="410" t="s">
        <v>9</v>
      </c>
      <c r="M6" s="407" t="s">
        <v>9</v>
      </c>
      <c r="N6" s="407"/>
      <c r="O6" s="156" t="s">
        <v>12</v>
      </c>
      <c r="P6" s="382"/>
    </row>
    <row r="7" spans="1:16" x14ac:dyDescent="0.2">
      <c r="A7" s="482"/>
      <c r="B7" s="483"/>
      <c r="C7" s="155"/>
      <c r="D7" s="483"/>
      <c r="E7" s="155"/>
      <c r="F7" s="483"/>
      <c r="G7" s="483"/>
      <c r="H7" s="483"/>
      <c r="I7" s="483"/>
      <c r="J7" s="483"/>
      <c r="K7" s="483"/>
      <c r="L7" s="492"/>
      <c r="M7" s="155"/>
      <c r="N7" s="483"/>
      <c r="O7" s="489"/>
    </row>
    <row r="8" spans="1:16" ht="16.5" customHeight="1" x14ac:dyDescent="0.2">
      <c r="A8" s="3">
        <v>11</v>
      </c>
      <c r="B8" s="9" t="s">
        <v>681</v>
      </c>
      <c r="C8" s="16"/>
      <c r="D8" s="17"/>
      <c r="E8" s="16"/>
      <c r="F8" s="150"/>
      <c r="G8" s="15"/>
      <c r="H8" s="15"/>
      <c r="I8" s="15"/>
      <c r="J8" s="15"/>
      <c r="K8" s="15"/>
      <c r="L8" s="220"/>
      <c r="M8" s="484"/>
      <c r="N8" s="634"/>
      <c r="O8" s="490"/>
    </row>
    <row r="9" spans="1:16" ht="16.5" customHeight="1" x14ac:dyDescent="0.2">
      <c r="A9" s="3"/>
      <c r="B9" s="9"/>
      <c r="C9" s="16"/>
      <c r="D9" s="17"/>
      <c r="E9" s="16"/>
      <c r="F9" s="150"/>
      <c r="G9" s="15"/>
      <c r="H9" s="15"/>
      <c r="I9" s="15"/>
      <c r="J9" s="15"/>
      <c r="K9" s="15"/>
      <c r="L9" s="220"/>
      <c r="M9" s="484"/>
      <c r="N9" s="634"/>
      <c r="O9" s="490"/>
    </row>
    <row r="10" spans="1:16" ht="16.5" customHeight="1" x14ac:dyDescent="0.2">
      <c r="A10" s="3">
        <v>11.1</v>
      </c>
      <c r="B10" s="9" t="s">
        <v>656</v>
      </c>
      <c r="C10" s="16"/>
      <c r="D10" s="17"/>
      <c r="E10" s="16"/>
      <c r="F10" s="150"/>
      <c r="G10" s="15"/>
      <c r="H10" s="15"/>
      <c r="I10" s="15"/>
      <c r="J10" s="15"/>
      <c r="K10" s="15"/>
      <c r="L10" s="220"/>
      <c r="M10" s="484"/>
      <c r="N10" s="634"/>
      <c r="O10" s="490"/>
    </row>
    <row r="11" spans="1:16" ht="16.5" customHeight="1" x14ac:dyDescent="0.2">
      <c r="A11" s="3"/>
      <c r="B11" s="9"/>
      <c r="C11" s="16"/>
      <c r="D11" s="17"/>
      <c r="E11" s="16"/>
      <c r="F11" s="150"/>
      <c r="G11" s="15"/>
      <c r="H11" s="15"/>
      <c r="I11" s="15"/>
      <c r="J11" s="15"/>
      <c r="K11" s="15"/>
      <c r="L11" s="220"/>
      <c r="M11" s="484"/>
      <c r="N11" s="634"/>
      <c r="O11" s="490"/>
    </row>
    <row r="12" spans="1:16" ht="16.5" customHeight="1" x14ac:dyDescent="0.2">
      <c r="A12" s="3"/>
      <c r="B12" s="20" t="s">
        <v>657</v>
      </c>
      <c r="C12" s="16"/>
      <c r="D12" s="17"/>
      <c r="E12" s="16"/>
      <c r="F12" s="150"/>
      <c r="G12" s="15"/>
      <c r="H12" s="15"/>
      <c r="I12" s="15"/>
      <c r="J12" s="15"/>
      <c r="K12" s="15"/>
      <c r="L12" s="220"/>
      <c r="M12" s="484"/>
      <c r="N12" s="634"/>
      <c r="O12" s="490"/>
    </row>
    <row r="13" spans="1:16" ht="16.5" customHeight="1" x14ac:dyDescent="0.2">
      <c r="A13" s="3"/>
      <c r="B13" s="20" t="s">
        <v>658</v>
      </c>
      <c r="C13" s="16"/>
      <c r="D13" s="17"/>
      <c r="E13" s="16"/>
      <c r="F13" s="150"/>
      <c r="G13" s="15"/>
      <c r="H13" s="15"/>
      <c r="I13" s="15"/>
      <c r="J13" s="15"/>
      <c r="K13" s="15"/>
      <c r="L13" s="220"/>
      <c r="M13" s="484"/>
      <c r="N13" s="634"/>
      <c r="O13" s="490"/>
    </row>
    <row r="14" spans="1:16" ht="16.5" customHeight="1" x14ac:dyDescent="0.2">
      <c r="A14" s="3"/>
      <c r="B14" s="20" t="s">
        <v>1416</v>
      </c>
      <c r="C14" s="16"/>
      <c r="D14" s="17"/>
      <c r="E14" s="16"/>
      <c r="F14" s="150"/>
      <c r="G14" s="15"/>
      <c r="H14" s="15"/>
      <c r="I14" s="15"/>
      <c r="J14" s="15"/>
      <c r="K14" s="15"/>
      <c r="L14" s="220"/>
      <c r="M14" s="484"/>
      <c r="N14" s="634"/>
      <c r="O14" s="490"/>
    </row>
    <row r="15" spans="1:16" ht="16.5" customHeight="1" x14ac:dyDescent="0.2">
      <c r="A15" s="3"/>
      <c r="B15" s="84" t="s">
        <v>659</v>
      </c>
      <c r="C15" s="16"/>
      <c r="D15" s="17"/>
      <c r="E15" s="16"/>
      <c r="F15" s="150"/>
      <c r="G15" s="15"/>
      <c r="H15" s="15"/>
      <c r="I15" s="15"/>
      <c r="J15" s="15"/>
      <c r="K15" s="15"/>
      <c r="L15" s="220"/>
      <c r="M15" s="484"/>
      <c r="N15" s="634"/>
      <c r="O15" s="490"/>
    </row>
    <row r="16" spans="1:16" ht="16.5" customHeight="1" x14ac:dyDescent="0.2">
      <c r="A16" s="3"/>
      <c r="B16" s="84"/>
      <c r="C16" s="16"/>
      <c r="D16" s="17"/>
      <c r="E16" s="16"/>
      <c r="F16" s="150"/>
      <c r="G16" s="15"/>
      <c r="H16" s="15"/>
      <c r="I16" s="15"/>
      <c r="J16" s="15"/>
      <c r="K16" s="15"/>
      <c r="L16" s="220"/>
      <c r="M16" s="484"/>
      <c r="N16" s="634"/>
      <c r="O16" s="490"/>
    </row>
    <row r="17" spans="1:15" ht="16.5" customHeight="1" x14ac:dyDescent="0.2">
      <c r="A17" s="3">
        <v>11.2</v>
      </c>
      <c r="B17" s="20" t="s">
        <v>1834</v>
      </c>
      <c r="C17" s="16"/>
      <c r="D17" s="17"/>
      <c r="E17" s="16"/>
      <c r="F17" s="150"/>
      <c r="G17" s="15"/>
      <c r="H17" s="15"/>
      <c r="I17" s="15"/>
      <c r="J17" s="15"/>
      <c r="K17" s="15"/>
      <c r="L17" s="220"/>
      <c r="M17" s="484"/>
      <c r="N17" s="634"/>
      <c r="O17" s="490"/>
    </row>
    <row r="18" spans="1:15" ht="16.5" customHeight="1" x14ac:dyDescent="0.2">
      <c r="A18" s="3" t="s">
        <v>58</v>
      </c>
      <c r="B18" s="20" t="s">
        <v>660</v>
      </c>
      <c r="C18" s="207">
        <v>130</v>
      </c>
      <c r="D18" s="204">
        <v>140</v>
      </c>
      <c r="E18" s="207">
        <v>150</v>
      </c>
      <c r="F18" s="204">
        <f>SUM(E18-(E18*14/114))</f>
        <v>131.57894736842104</v>
      </c>
      <c r="G18" s="210">
        <v>140.35</v>
      </c>
      <c r="H18" s="193">
        <v>150.88</v>
      </c>
      <c r="I18" s="193">
        <v>162.28</v>
      </c>
      <c r="J18" s="204">
        <v>171.05</v>
      </c>
      <c r="K18" s="204">
        <f>SUM(N18/114*100)</f>
        <v>184.21052631578948</v>
      </c>
      <c r="L18" s="208">
        <f>K18*'Table of % increases'!$C$19</f>
        <v>25.789473684210531</v>
      </c>
      <c r="M18" s="218">
        <f>K18+L18</f>
        <v>210</v>
      </c>
      <c r="N18" s="249">
        <v>210</v>
      </c>
      <c r="O18" s="463">
        <f>ROUND((K18-J18)/J18*100,2)</f>
        <v>7.69</v>
      </c>
    </row>
    <row r="19" spans="1:15" ht="16.5" customHeight="1" x14ac:dyDescent="0.2">
      <c r="A19" s="3" t="s">
        <v>59</v>
      </c>
      <c r="B19" s="20" t="s">
        <v>661</v>
      </c>
      <c r="C19" s="207">
        <v>150</v>
      </c>
      <c r="D19" s="204">
        <v>160</v>
      </c>
      <c r="E19" s="207">
        <v>170</v>
      </c>
      <c r="F19" s="204">
        <f>SUM(E19-(E19*14/114))</f>
        <v>149.12280701754386</v>
      </c>
      <c r="G19" s="210">
        <v>162.28</v>
      </c>
      <c r="H19" s="193">
        <v>175.44</v>
      </c>
      <c r="I19" s="193">
        <v>188.6</v>
      </c>
      <c r="J19" s="204">
        <v>198.25</v>
      </c>
      <c r="K19" s="204">
        <f>SUM(N19/114*100)</f>
        <v>211.40350877192984</v>
      </c>
      <c r="L19" s="208">
        <f>K19*'Table of % increases'!$C$19</f>
        <v>29.596491228070178</v>
      </c>
      <c r="M19" s="218">
        <f t="shared" ref="M19:M22" si="0">K19+L19</f>
        <v>241</v>
      </c>
      <c r="N19" s="249">
        <v>241</v>
      </c>
      <c r="O19" s="463">
        <f>ROUND((K19-J19)/J19*100,2)</f>
        <v>6.63</v>
      </c>
    </row>
    <row r="20" spans="1:15" ht="16.5" customHeight="1" x14ac:dyDescent="0.2">
      <c r="A20" s="3" t="s">
        <v>60</v>
      </c>
      <c r="B20" s="20" t="s">
        <v>662</v>
      </c>
      <c r="C20" s="207">
        <v>210</v>
      </c>
      <c r="D20" s="204">
        <v>230</v>
      </c>
      <c r="E20" s="207">
        <v>240</v>
      </c>
      <c r="F20" s="204">
        <f>SUM(E20-(E20*14/114))</f>
        <v>210.5263157894737</v>
      </c>
      <c r="G20" s="210">
        <v>228.07</v>
      </c>
      <c r="H20" s="193">
        <v>245.61</v>
      </c>
      <c r="I20" s="193">
        <v>263.16000000000003</v>
      </c>
      <c r="J20" s="204">
        <v>276.32</v>
      </c>
      <c r="K20" s="204">
        <f>SUM(N20/114*100)</f>
        <v>294.73684210526312</v>
      </c>
      <c r="L20" s="208">
        <f>K20*'Table of % increases'!$C$19</f>
        <v>41.263157894736842</v>
      </c>
      <c r="M20" s="218">
        <f t="shared" si="0"/>
        <v>335.99999999999994</v>
      </c>
      <c r="N20" s="249">
        <v>336</v>
      </c>
      <c r="O20" s="463">
        <f>ROUND((K20-J20)/J20*100,2)</f>
        <v>6.67</v>
      </c>
    </row>
    <row r="21" spans="1:15" ht="16.5" customHeight="1" x14ac:dyDescent="0.2">
      <c r="A21" s="3" t="s">
        <v>62</v>
      </c>
      <c r="B21" s="20" t="s">
        <v>663</v>
      </c>
      <c r="C21" s="207">
        <v>270</v>
      </c>
      <c r="D21" s="204">
        <v>290</v>
      </c>
      <c r="E21" s="207">
        <v>310</v>
      </c>
      <c r="F21" s="204">
        <f>SUM(E21-(E21*14/114))</f>
        <v>271.92982456140351</v>
      </c>
      <c r="G21" s="210">
        <v>293.86</v>
      </c>
      <c r="H21" s="193">
        <v>315.79000000000002</v>
      </c>
      <c r="I21" s="193">
        <v>337.72</v>
      </c>
      <c r="J21" s="204">
        <v>355.26</v>
      </c>
      <c r="K21" s="204">
        <f>SUM(N21/114*100)</f>
        <v>379.82456140350877</v>
      </c>
      <c r="L21" s="208">
        <f>K21*'Table of % increases'!$C$19</f>
        <v>53.175438596491233</v>
      </c>
      <c r="M21" s="218">
        <f t="shared" si="0"/>
        <v>433</v>
      </c>
      <c r="N21" s="249">
        <v>433</v>
      </c>
      <c r="O21" s="463">
        <f>ROUND((K21-J21)/J21*100,2)</f>
        <v>6.91</v>
      </c>
    </row>
    <row r="22" spans="1:15" ht="16.5" customHeight="1" x14ac:dyDescent="0.2">
      <c r="A22" s="3" t="s">
        <v>64</v>
      </c>
      <c r="B22" s="20" t="s">
        <v>664</v>
      </c>
      <c r="C22" s="207">
        <v>410</v>
      </c>
      <c r="D22" s="204">
        <v>440</v>
      </c>
      <c r="E22" s="207">
        <v>470</v>
      </c>
      <c r="F22" s="204">
        <f>SUM(E22-(E22*14/114))</f>
        <v>412.28070175438597</v>
      </c>
      <c r="G22" s="210">
        <v>447.37</v>
      </c>
      <c r="H22" s="193">
        <v>482.46</v>
      </c>
      <c r="I22" s="193">
        <v>513.16</v>
      </c>
      <c r="J22" s="204">
        <v>539.47</v>
      </c>
      <c r="K22" s="204">
        <f>SUM(N22/114*100)</f>
        <v>576.31578947368428</v>
      </c>
      <c r="L22" s="208">
        <f>K22*'Table of % increases'!$C$19</f>
        <v>80.684210526315809</v>
      </c>
      <c r="M22" s="218">
        <f t="shared" si="0"/>
        <v>657.00000000000011</v>
      </c>
      <c r="N22" s="249">
        <v>657</v>
      </c>
      <c r="O22" s="463">
        <f>ROUND((K22-J22)/J22*100,2)</f>
        <v>6.83</v>
      </c>
    </row>
    <row r="23" spans="1:15" ht="16.5" customHeight="1" x14ac:dyDescent="0.2">
      <c r="A23" s="3"/>
      <c r="B23" s="84" t="s">
        <v>665</v>
      </c>
      <c r="C23" s="207"/>
      <c r="D23" s="204"/>
      <c r="E23" s="207"/>
      <c r="F23" s="204"/>
      <c r="G23" s="210"/>
      <c r="H23" s="210"/>
      <c r="I23" s="210"/>
      <c r="J23" s="210"/>
      <c r="K23" s="210"/>
      <c r="L23" s="204"/>
      <c r="M23" s="369"/>
      <c r="N23" s="419"/>
      <c r="O23" s="139"/>
    </row>
    <row r="24" spans="1:15" ht="16.5" customHeight="1" x14ac:dyDescent="0.2">
      <c r="A24" s="3"/>
      <c r="B24" s="84" t="s">
        <v>666</v>
      </c>
      <c r="C24" s="16"/>
      <c r="D24" s="17"/>
      <c r="E24" s="16"/>
      <c r="F24" s="17"/>
      <c r="G24" s="73"/>
      <c r="H24" s="73"/>
      <c r="I24" s="73"/>
      <c r="J24" s="73"/>
      <c r="K24" s="73"/>
      <c r="L24" s="71"/>
      <c r="M24" s="101"/>
      <c r="N24" s="630"/>
      <c r="O24" s="139"/>
    </row>
    <row r="25" spans="1:15" ht="16.5" customHeight="1" x14ac:dyDescent="0.2">
      <c r="A25" s="3"/>
      <c r="B25" s="84"/>
      <c r="C25" s="16"/>
      <c r="D25" s="17"/>
      <c r="E25" s="16"/>
      <c r="F25" s="17"/>
      <c r="G25" s="73"/>
      <c r="H25" s="73"/>
      <c r="I25" s="73"/>
      <c r="J25" s="73"/>
      <c r="K25" s="73"/>
      <c r="L25" s="71"/>
      <c r="M25" s="101"/>
      <c r="N25" s="630"/>
      <c r="O25" s="139"/>
    </row>
    <row r="26" spans="1:15" ht="16.5" customHeight="1" x14ac:dyDescent="0.2">
      <c r="A26" s="3" t="s">
        <v>863</v>
      </c>
      <c r="B26" s="9" t="s">
        <v>229</v>
      </c>
      <c r="C26" s="16"/>
      <c r="D26" s="17" t="s">
        <v>12</v>
      </c>
      <c r="E26" s="16"/>
      <c r="F26" s="17"/>
      <c r="G26" s="73"/>
      <c r="H26" s="73"/>
      <c r="I26" s="73"/>
      <c r="J26" s="73"/>
      <c r="K26" s="73"/>
      <c r="L26" s="71"/>
      <c r="M26" s="110"/>
      <c r="N26" s="605"/>
      <c r="O26" s="491"/>
    </row>
    <row r="27" spans="1:15" ht="16.5" customHeight="1" x14ac:dyDescent="0.2">
      <c r="A27" s="3"/>
      <c r="B27" s="9"/>
      <c r="C27" s="16"/>
      <c r="D27" s="17"/>
      <c r="E27" s="16"/>
      <c r="F27" s="17"/>
      <c r="G27" s="73"/>
      <c r="H27" s="73"/>
      <c r="I27" s="73"/>
      <c r="J27" s="73"/>
      <c r="K27" s="73"/>
      <c r="L27" s="71"/>
      <c r="M27" s="110"/>
      <c r="N27" s="605"/>
      <c r="O27" s="491"/>
    </row>
    <row r="28" spans="1:15" ht="16.5" customHeight="1" x14ac:dyDescent="0.2">
      <c r="A28" s="3" t="s">
        <v>12</v>
      </c>
      <c r="B28" s="20" t="s">
        <v>235</v>
      </c>
      <c r="C28" s="16"/>
      <c r="D28" s="17"/>
      <c r="E28" s="16"/>
      <c r="F28" s="17"/>
      <c r="G28" s="73"/>
      <c r="H28" s="73"/>
      <c r="I28" s="73"/>
      <c r="J28" s="73"/>
      <c r="K28" s="73"/>
      <c r="L28" s="71"/>
      <c r="M28" s="110"/>
      <c r="N28" s="605"/>
      <c r="O28" s="491"/>
    </row>
    <row r="29" spans="1:15" ht="16.5" customHeight="1" x14ac:dyDescent="0.2">
      <c r="A29" s="3"/>
      <c r="B29" s="20" t="s">
        <v>236</v>
      </c>
      <c r="C29" s="16" t="s">
        <v>12</v>
      </c>
      <c r="D29" s="17" t="s">
        <v>12</v>
      </c>
      <c r="E29" s="16" t="s">
        <v>12</v>
      </c>
      <c r="F29" s="17"/>
      <c r="G29" s="73" t="s">
        <v>12</v>
      </c>
      <c r="H29" s="73"/>
      <c r="I29" s="73"/>
      <c r="J29" s="73"/>
      <c r="K29" s="73"/>
      <c r="L29" s="71" t="s">
        <v>12</v>
      </c>
      <c r="M29" s="110" t="s">
        <v>12</v>
      </c>
      <c r="N29" s="605"/>
      <c r="O29" s="491" t="s">
        <v>12</v>
      </c>
    </row>
    <row r="30" spans="1:15" ht="16.5" customHeight="1" x14ac:dyDescent="0.2">
      <c r="A30" s="3"/>
      <c r="B30" s="20"/>
      <c r="C30" s="16"/>
      <c r="D30" s="17"/>
      <c r="E30" s="16"/>
      <c r="F30" s="17"/>
      <c r="G30" s="73"/>
      <c r="H30" s="73"/>
      <c r="I30" s="73"/>
      <c r="J30" s="73"/>
      <c r="K30" s="73"/>
      <c r="L30" s="71"/>
      <c r="M30" s="110"/>
      <c r="N30" s="605"/>
      <c r="O30" s="491"/>
    </row>
    <row r="31" spans="1:15" s="85" customFormat="1" ht="16.5" customHeight="1" x14ac:dyDescent="0.2">
      <c r="A31" s="28" t="s">
        <v>58</v>
      </c>
      <c r="B31" s="701" t="s">
        <v>1393</v>
      </c>
      <c r="C31" s="10"/>
      <c r="D31" s="17"/>
      <c r="E31" s="16"/>
      <c r="F31" s="73"/>
      <c r="G31" s="601"/>
      <c r="H31" s="601"/>
      <c r="I31" s="601"/>
      <c r="J31" s="601"/>
      <c r="K31" s="601"/>
      <c r="L31" s="72"/>
      <c r="M31" s="90"/>
      <c r="N31" s="609"/>
      <c r="O31" s="463"/>
    </row>
    <row r="32" spans="1:15" s="85" customFormat="1" ht="16.5" customHeight="1" x14ac:dyDescent="0.2">
      <c r="A32" s="28"/>
      <c r="B32" s="701" t="s">
        <v>1905</v>
      </c>
      <c r="C32" s="10"/>
      <c r="D32" s="17"/>
      <c r="E32" s="16"/>
      <c r="F32" s="73"/>
      <c r="G32" s="601"/>
      <c r="H32" s="601"/>
      <c r="I32" s="601"/>
      <c r="J32" s="601"/>
      <c r="K32" s="601"/>
      <c r="L32" s="72"/>
      <c r="M32" s="94">
        <v>1</v>
      </c>
      <c r="N32" s="610"/>
      <c r="O32" s="463"/>
    </row>
    <row r="33" spans="1:15" s="85" customFormat="1" ht="16.5" customHeight="1" x14ac:dyDescent="0.2">
      <c r="A33" s="28"/>
      <c r="B33" s="20" t="s">
        <v>1906</v>
      </c>
      <c r="C33" s="10"/>
      <c r="D33" s="17"/>
      <c r="E33" s="16"/>
      <c r="F33" s="73"/>
      <c r="G33" s="601"/>
      <c r="H33" s="601"/>
      <c r="I33" s="601"/>
      <c r="J33" s="601"/>
      <c r="K33" s="601"/>
      <c r="L33" s="72"/>
      <c r="M33" s="94">
        <v>0.25</v>
      </c>
      <c r="N33" s="610"/>
      <c r="O33" s="463"/>
    </row>
    <row r="34" spans="1:15" s="85" customFormat="1" ht="16.5" customHeight="1" x14ac:dyDescent="0.2">
      <c r="A34" s="28"/>
      <c r="B34" s="701"/>
      <c r="C34" s="10"/>
      <c r="D34" s="17"/>
      <c r="E34" s="16"/>
      <c r="F34" s="73"/>
      <c r="G34" s="601"/>
      <c r="H34" s="601"/>
      <c r="I34" s="601"/>
      <c r="J34" s="601"/>
      <c r="K34" s="601"/>
      <c r="L34" s="72"/>
      <c r="M34" s="90"/>
      <c r="N34" s="609"/>
      <c r="O34" s="463"/>
    </row>
    <row r="35" spans="1:15" s="85" customFormat="1" ht="16.5" customHeight="1" x14ac:dyDescent="0.2">
      <c r="A35" s="28" t="s">
        <v>59</v>
      </c>
      <c r="B35" s="701" t="s">
        <v>1392</v>
      </c>
      <c r="C35" s="10"/>
      <c r="D35" s="17"/>
      <c r="E35" s="16"/>
      <c r="F35" s="73"/>
      <c r="G35" s="601"/>
      <c r="H35" s="601"/>
      <c r="I35" s="601"/>
      <c r="J35" s="601"/>
      <c r="K35" s="601"/>
      <c r="L35" s="72"/>
      <c r="M35" s="90"/>
      <c r="N35" s="609"/>
      <c r="O35" s="463"/>
    </row>
    <row r="36" spans="1:15" s="85" customFormat="1" ht="16.5" customHeight="1" x14ac:dyDescent="0.2">
      <c r="A36" s="28" t="s">
        <v>12</v>
      </c>
      <c r="B36" s="701" t="s">
        <v>1904</v>
      </c>
      <c r="C36" s="10"/>
      <c r="D36" s="17"/>
      <c r="E36" s="16"/>
      <c r="F36" s="154" t="s">
        <v>12</v>
      </c>
      <c r="G36" s="601"/>
      <c r="H36" s="601"/>
      <c r="I36" s="601"/>
      <c r="J36" s="601"/>
      <c r="K36" s="601"/>
      <c r="L36" s="72"/>
      <c r="M36" s="94">
        <v>1</v>
      </c>
      <c r="N36" s="610"/>
      <c r="O36" s="463"/>
    </row>
    <row r="37" spans="1:15" ht="16.5" customHeight="1" x14ac:dyDescent="0.2">
      <c r="A37" s="3"/>
      <c r="B37" s="84"/>
      <c r="C37" s="16"/>
      <c r="D37" s="17"/>
      <c r="E37" s="16"/>
      <c r="F37" s="17"/>
      <c r="G37" s="73"/>
      <c r="H37" s="73"/>
      <c r="I37" s="73"/>
      <c r="J37" s="73"/>
      <c r="K37" s="73"/>
      <c r="L37" s="71"/>
      <c r="M37" s="101"/>
      <c r="N37" s="630"/>
      <c r="O37" s="139"/>
    </row>
    <row r="38" spans="1:15" ht="16.5" customHeight="1" x14ac:dyDescent="0.2">
      <c r="A38" s="485">
        <v>11.3</v>
      </c>
      <c r="B38" s="9" t="s">
        <v>667</v>
      </c>
      <c r="C38" s="16"/>
      <c r="D38" s="17"/>
      <c r="E38" s="16"/>
      <c r="F38" s="17"/>
      <c r="G38" s="73"/>
      <c r="H38" s="73"/>
      <c r="I38" s="73"/>
      <c r="J38" s="73"/>
      <c r="K38" s="73"/>
      <c r="L38" s="71"/>
      <c r="M38" s="101"/>
      <c r="N38" s="630"/>
      <c r="O38" s="139"/>
    </row>
    <row r="39" spans="1:15" ht="16.5" customHeight="1" x14ac:dyDescent="0.2">
      <c r="A39" s="486"/>
      <c r="B39" s="9" t="s">
        <v>668</v>
      </c>
      <c r="C39" s="16"/>
      <c r="D39" s="17"/>
      <c r="E39" s="16"/>
      <c r="F39" s="17"/>
      <c r="G39" s="73"/>
      <c r="H39" s="73"/>
      <c r="I39" s="73"/>
      <c r="J39" s="73"/>
      <c r="K39" s="73"/>
      <c r="L39" s="71"/>
      <c r="M39" s="101"/>
      <c r="N39" s="630"/>
      <c r="O39" s="139"/>
    </row>
    <row r="40" spans="1:15" ht="16.5" customHeight="1" x14ac:dyDescent="0.2">
      <c r="A40" s="3"/>
      <c r="B40" s="9" t="s">
        <v>669</v>
      </c>
      <c r="C40" s="16"/>
      <c r="D40" s="17"/>
      <c r="E40" s="16"/>
      <c r="F40" s="17"/>
      <c r="G40" s="73"/>
      <c r="H40" s="73"/>
      <c r="I40" s="73"/>
      <c r="J40" s="73"/>
      <c r="K40" s="73"/>
      <c r="L40" s="71"/>
      <c r="M40" s="101"/>
      <c r="N40" s="630"/>
      <c r="O40" s="139"/>
    </row>
    <row r="41" spans="1:15" ht="16.5" customHeight="1" x14ac:dyDescent="0.2">
      <c r="A41" s="486" t="s">
        <v>58</v>
      </c>
      <c r="B41" s="20" t="s">
        <v>670</v>
      </c>
      <c r="C41" s="16">
        <v>240</v>
      </c>
      <c r="D41" s="204">
        <v>260</v>
      </c>
      <c r="E41" s="207">
        <v>280</v>
      </c>
      <c r="F41" s="204">
        <f t="shared" ref="F41:F48" si="1">SUM(E41-(E41*14/114))</f>
        <v>245.61403508771929</v>
      </c>
      <c r="G41" s="210">
        <v>263.16000000000003</v>
      </c>
      <c r="H41" s="210">
        <v>285.08999999999997</v>
      </c>
      <c r="I41" s="193">
        <v>302.63</v>
      </c>
      <c r="J41" s="204">
        <v>317.54000000000002</v>
      </c>
      <c r="K41" s="204">
        <f>SUM(N41/114*100)</f>
        <v>339.4736842105263</v>
      </c>
      <c r="L41" s="208">
        <f>K41*'Table of % increases'!$C$19</f>
        <v>47.526315789473685</v>
      </c>
      <c r="M41" s="218">
        <f>K41+L41</f>
        <v>387</v>
      </c>
      <c r="N41" s="249">
        <v>387</v>
      </c>
      <c r="O41" s="463">
        <f>ROUND((K41-J41)/J41*100,2)</f>
        <v>6.91</v>
      </c>
    </row>
    <row r="42" spans="1:15" ht="16.5" customHeight="1" x14ac:dyDescent="0.2">
      <c r="A42" s="486" t="s">
        <v>59</v>
      </c>
      <c r="B42" s="20" t="s">
        <v>671</v>
      </c>
      <c r="C42" s="16"/>
      <c r="D42" s="204" t="s">
        <v>12</v>
      </c>
      <c r="E42" s="207"/>
      <c r="F42" s="204" t="s">
        <v>12</v>
      </c>
      <c r="G42" s="210" t="s">
        <v>12</v>
      </c>
      <c r="H42" s="210" t="s">
        <v>12</v>
      </c>
      <c r="I42" s="210" t="s">
        <v>12</v>
      </c>
      <c r="J42" s="210" t="s">
        <v>12</v>
      </c>
      <c r="K42" s="210"/>
      <c r="L42" s="204" t="s">
        <v>12</v>
      </c>
      <c r="M42" s="369" t="s">
        <v>12</v>
      </c>
      <c r="N42" s="419"/>
      <c r="O42" s="463" t="s">
        <v>12</v>
      </c>
    </row>
    <row r="43" spans="1:15" ht="16.5" customHeight="1" x14ac:dyDescent="0.2">
      <c r="A43" s="486" t="s">
        <v>60</v>
      </c>
      <c r="B43" s="20" t="s">
        <v>672</v>
      </c>
      <c r="C43" s="16">
        <v>120</v>
      </c>
      <c r="D43" s="204">
        <v>130</v>
      </c>
      <c r="E43" s="207">
        <v>140</v>
      </c>
      <c r="F43" s="204">
        <f t="shared" si="1"/>
        <v>122.80701754385964</v>
      </c>
      <c r="G43" s="210">
        <v>131.58000000000001</v>
      </c>
      <c r="H43" s="210">
        <v>141.22999999999999</v>
      </c>
      <c r="I43" s="210">
        <v>149.12</v>
      </c>
      <c r="J43" s="210">
        <v>157.88999999999999</v>
      </c>
      <c r="K43" s="210">
        <f t="shared" ref="K43:K48" si="2">SUM(N43/114*100)</f>
        <v>168.42105263157893</v>
      </c>
      <c r="L43" s="204">
        <f>K43*'Table of % increases'!$C$19</f>
        <v>23.578947368421051</v>
      </c>
      <c r="M43" s="369">
        <f t="shared" ref="M43:M48" si="3">K43+L43</f>
        <v>191.99999999999997</v>
      </c>
      <c r="N43" s="419">
        <v>192</v>
      </c>
      <c r="O43" s="463">
        <f t="shared" ref="O43:O48" si="4">ROUND((K43-J43)/J43*100,2)</f>
        <v>6.67</v>
      </c>
    </row>
    <row r="44" spans="1:15" ht="16.5" customHeight="1" x14ac:dyDescent="0.2">
      <c r="A44" s="486" t="s">
        <v>62</v>
      </c>
      <c r="B44" s="20" t="s">
        <v>673</v>
      </c>
      <c r="C44" s="16">
        <v>110</v>
      </c>
      <c r="D44" s="204">
        <v>120</v>
      </c>
      <c r="E44" s="207">
        <v>130</v>
      </c>
      <c r="F44" s="204">
        <f t="shared" si="1"/>
        <v>114.03508771929825</v>
      </c>
      <c r="G44" s="210">
        <v>122.81</v>
      </c>
      <c r="H44" s="210">
        <v>131.58000000000001</v>
      </c>
      <c r="I44" s="210">
        <v>140.35</v>
      </c>
      <c r="J44" s="210">
        <v>149.12</v>
      </c>
      <c r="K44" s="210">
        <f t="shared" si="2"/>
        <v>159.64912280701756</v>
      </c>
      <c r="L44" s="204">
        <f>K44*'Table of % increases'!$C$19</f>
        <v>22.350877192982463</v>
      </c>
      <c r="M44" s="369">
        <f t="shared" si="3"/>
        <v>182.00000000000003</v>
      </c>
      <c r="N44" s="419">
        <v>182</v>
      </c>
      <c r="O44" s="463">
        <f t="shared" si="4"/>
        <v>7.06</v>
      </c>
    </row>
    <row r="45" spans="1:15" ht="16.5" customHeight="1" x14ac:dyDescent="0.2">
      <c r="A45" s="486" t="s">
        <v>64</v>
      </c>
      <c r="B45" s="20" t="s">
        <v>674</v>
      </c>
      <c r="C45" s="16">
        <v>36</v>
      </c>
      <c r="D45" s="204">
        <v>40</v>
      </c>
      <c r="E45" s="207">
        <v>42</v>
      </c>
      <c r="F45" s="204">
        <f t="shared" si="1"/>
        <v>36.842105263157897</v>
      </c>
      <c r="G45" s="210">
        <v>39.47</v>
      </c>
      <c r="H45" s="210">
        <v>43.86</v>
      </c>
      <c r="I45" s="210">
        <v>48.25</v>
      </c>
      <c r="J45" s="210">
        <v>52.63</v>
      </c>
      <c r="K45" s="210">
        <f t="shared" si="2"/>
        <v>56.140350877192979</v>
      </c>
      <c r="L45" s="204">
        <f>K45*'Table of % increases'!$C$19</f>
        <v>7.859649122807018</v>
      </c>
      <c r="M45" s="369">
        <f t="shared" si="3"/>
        <v>64</v>
      </c>
      <c r="N45" s="419">
        <v>64</v>
      </c>
      <c r="O45" s="463">
        <f t="shared" si="4"/>
        <v>6.67</v>
      </c>
    </row>
    <row r="46" spans="1:15" ht="16.5" customHeight="1" x14ac:dyDescent="0.2">
      <c r="A46" s="486" t="s">
        <v>68</v>
      </c>
      <c r="B46" s="20" t="s">
        <v>675</v>
      </c>
      <c r="C46" s="16">
        <v>74</v>
      </c>
      <c r="D46" s="204">
        <v>80</v>
      </c>
      <c r="E46" s="207">
        <v>85</v>
      </c>
      <c r="F46" s="204">
        <f t="shared" si="1"/>
        <v>74.561403508771932</v>
      </c>
      <c r="G46" s="210">
        <v>80.7</v>
      </c>
      <c r="H46" s="210">
        <v>87.72</v>
      </c>
      <c r="I46" s="210">
        <v>92.98</v>
      </c>
      <c r="J46" s="210">
        <v>98.25</v>
      </c>
      <c r="K46" s="210">
        <f t="shared" si="2"/>
        <v>105.26315789473684</v>
      </c>
      <c r="L46" s="204">
        <f>K46*'Table of % increases'!$C$19</f>
        <v>14.736842105263158</v>
      </c>
      <c r="M46" s="369">
        <f t="shared" si="3"/>
        <v>120</v>
      </c>
      <c r="N46" s="419">
        <v>120</v>
      </c>
      <c r="O46" s="463">
        <f t="shared" si="4"/>
        <v>7.14</v>
      </c>
    </row>
    <row r="47" spans="1:15" ht="16.5" customHeight="1" x14ac:dyDescent="0.2">
      <c r="A47" s="486" t="s">
        <v>222</v>
      </c>
      <c r="B47" s="20" t="s">
        <v>676</v>
      </c>
      <c r="C47" s="16">
        <v>55</v>
      </c>
      <c r="D47" s="204">
        <v>60</v>
      </c>
      <c r="E47" s="207">
        <v>63</v>
      </c>
      <c r="F47" s="204">
        <f t="shared" si="1"/>
        <v>55.263157894736842</v>
      </c>
      <c r="G47" s="210">
        <v>61.4</v>
      </c>
      <c r="H47" s="210">
        <v>65.790000000000006</v>
      </c>
      <c r="I47" s="210">
        <v>70.180000000000007</v>
      </c>
      <c r="J47" s="210">
        <v>74.56</v>
      </c>
      <c r="K47" s="210">
        <f t="shared" si="2"/>
        <v>79.824561403508781</v>
      </c>
      <c r="L47" s="204">
        <f>K47*'Table of % increases'!$C$19</f>
        <v>11.175438596491231</v>
      </c>
      <c r="M47" s="369">
        <f t="shared" si="3"/>
        <v>91.000000000000014</v>
      </c>
      <c r="N47" s="419">
        <v>91</v>
      </c>
      <c r="O47" s="463">
        <f t="shared" si="4"/>
        <v>7.06</v>
      </c>
    </row>
    <row r="48" spans="1:15" ht="16.5" customHeight="1" x14ac:dyDescent="0.2">
      <c r="A48" s="487" t="s">
        <v>500</v>
      </c>
      <c r="B48" s="174" t="s">
        <v>677</v>
      </c>
      <c r="C48" s="135">
        <v>440</v>
      </c>
      <c r="D48" s="215">
        <v>480</v>
      </c>
      <c r="E48" s="254">
        <v>510</v>
      </c>
      <c r="F48" s="215">
        <f t="shared" si="1"/>
        <v>447.36842105263156</v>
      </c>
      <c r="G48" s="629">
        <v>482.46</v>
      </c>
      <c r="H48" s="629">
        <v>517.54</v>
      </c>
      <c r="I48" s="629">
        <v>548.25</v>
      </c>
      <c r="J48" s="629">
        <v>575.44000000000005</v>
      </c>
      <c r="K48" s="629">
        <f t="shared" si="2"/>
        <v>614.0350877192983</v>
      </c>
      <c r="L48" s="215">
        <f>K48*'Table of % increases'!$C$19</f>
        <v>85.964912280701768</v>
      </c>
      <c r="M48" s="377">
        <f t="shared" si="3"/>
        <v>700.00000000000011</v>
      </c>
      <c r="N48" s="635">
        <v>700</v>
      </c>
      <c r="O48" s="464">
        <f t="shared" si="4"/>
        <v>6.71</v>
      </c>
    </row>
    <row r="49" spans="6:15" x14ac:dyDescent="0.2">
      <c r="F49" s="103"/>
      <c r="G49" s="103"/>
      <c r="H49" s="103"/>
      <c r="I49" s="103"/>
      <c r="J49" s="103"/>
      <c r="K49" s="103"/>
      <c r="L49" s="493"/>
      <c r="M49" s="103"/>
      <c r="N49" s="103"/>
      <c r="O49" s="103"/>
    </row>
    <row r="50" spans="6:15" x14ac:dyDescent="0.2">
      <c r="F50" s="103"/>
      <c r="G50" s="103"/>
      <c r="H50" s="103"/>
      <c r="I50" s="103"/>
      <c r="J50" s="103"/>
      <c r="K50" s="103"/>
      <c r="L50" s="493"/>
      <c r="M50" s="103"/>
      <c r="N50" s="103"/>
      <c r="O50" s="103"/>
    </row>
    <row r="51" spans="6:15" x14ac:dyDescent="0.2">
      <c r="F51" s="103"/>
      <c r="G51" s="103"/>
      <c r="H51" s="103"/>
      <c r="I51" s="103"/>
      <c r="J51" s="103"/>
      <c r="K51" s="103"/>
      <c r="L51" s="493"/>
      <c r="M51" s="103"/>
      <c r="N51" s="103"/>
      <c r="O51" s="103"/>
    </row>
    <row r="52" spans="6:15" x14ac:dyDescent="0.2">
      <c r="F52" s="103"/>
      <c r="G52" s="103"/>
      <c r="H52" s="103"/>
      <c r="I52" s="103"/>
      <c r="J52" s="103"/>
      <c r="K52" s="103"/>
      <c r="L52" s="493"/>
      <c r="M52" s="103"/>
      <c r="N52" s="103"/>
      <c r="O52" s="103"/>
    </row>
    <row r="53" spans="6:15" x14ac:dyDescent="0.2">
      <c r="F53" s="103"/>
      <c r="G53" s="103"/>
      <c r="H53" s="103"/>
      <c r="I53" s="103"/>
      <c r="J53" s="103"/>
      <c r="K53" s="103"/>
      <c r="L53" s="493"/>
      <c r="M53" s="103"/>
      <c r="N53" s="103"/>
      <c r="O53" s="103"/>
    </row>
    <row r="54" spans="6:15" x14ac:dyDescent="0.2">
      <c r="F54" s="103"/>
      <c r="G54" s="103"/>
      <c r="H54" s="103"/>
      <c r="I54" s="103"/>
      <c r="J54" s="103"/>
      <c r="K54" s="103"/>
      <c r="L54" s="493"/>
      <c r="M54" s="103"/>
      <c r="N54" s="103"/>
      <c r="O54" s="103"/>
    </row>
    <row r="55" spans="6:15" x14ac:dyDescent="0.2">
      <c r="F55" s="103"/>
      <c r="G55" s="103"/>
      <c r="H55" s="103"/>
      <c r="I55" s="103"/>
      <c r="J55" s="103"/>
      <c r="K55" s="103"/>
      <c r="L55" s="493"/>
      <c r="M55" s="103"/>
      <c r="N55" s="103"/>
      <c r="O55" s="103"/>
    </row>
    <row r="56" spans="6:15" x14ac:dyDescent="0.2">
      <c r="F56" s="103"/>
      <c r="G56" s="103"/>
      <c r="H56" s="103"/>
      <c r="I56" s="103"/>
      <c r="J56" s="103"/>
      <c r="K56" s="103"/>
      <c r="L56" s="493"/>
      <c r="M56" s="103"/>
      <c r="N56" s="103"/>
      <c r="O56" s="103"/>
    </row>
    <row r="57" spans="6:15" x14ac:dyDescent="0.2">
      <c r="F57" s="103"/>
      <c r="G57" s="103"/>
      <c r="H57" s="103"/>
      <c r="I57" s="103"/>
      <c r="J57" s="103"/>
      <c r="K57" s="103"/>
      <c r="L57" s="493"/>
      <c r="M57" s="103"/>
      <c r="N57" s="103"/>
      <c r="O57" s="103"/>
    </row>
    <row r="58" spans="6:15" x14ac:dyDescent="0.2">
      <c r="F58" s="103"/>
      <c r="G58" s="103"/>
      <c r="H58" s="103"/>
      <c r="I58" s="103"/>
      <c r="J58" s="103"/>
      <c r="K58" s="103"/>
      <c r="L58" s="493"/>
      <c r="M58" s="103"/>
      <c r="N58" s="103"/>
      <c r="O58" s="103"/>
    </row>
    <row r="59" spans="6:15" x14ac:dyDescent="0.2">
      <c r="F59" s="103"/>
      <c r="G59" s="103"/>
      <c r="H59" s="103"/>
      <c r="I59" s="103"/>
      <c r="J59" s="103"/>
      <c r="K59" s="103"/>
      <c r="L59" s="493"/>
      <c r="M59" s="103"/>
      <c r="N59" s="103"/>
      <c r="O59" s="103"/>
    </row>
    <row r="60" spans="6:15" x14ac:dyDescent="0.2">
      <c r="F60" s="103"/>
      <c r="G60" s="103"/>
      <c r="H60" s="103"/>
      <c r="I60" s="103"/>
      <c r="J60" s="103"/>
      <c r="K60" s="103"/>
      <c r="L60" s="493"/>
      <c r="M60" s="103"/>
      <c r="N60" s="103"/>
      <c r="O60" s="103"/>
    </row>
    <row r="61" spans="6:15" x14ac:dyDescent="0.2">
      <c r="F61" s="103"/>
      <c r="G61" s="103"/>
      <c r="H61" s="103"/>
      <c r="I61" s="103"/>
      <c r="J61" s="103"/>
      <c r="K61" s="103"/>
      <c r="L61" s="493"/>
      <c r="M61" s="103"/>
      <c r="N61" s="103"/>
      <c r="O61" s="103"/>
    </row>
    <row r="62" spans="6:15" x14ac:dyDescent="0.2">
      <c r="F62" s="103"/>
      <c r="G62" s="103"/>
      <c r="H62" s="103"/>
      <c r="I62" s="103"/>
      <c r="J62" s="103"/>
      <c r="K62" s="103"/>
      <c r="L62" s="493"/>
      <c r="M62" s="103"/>
      <c r="N62" s="103"/>
      <c r="O62" s="103"/>
    </row>
    <row r="63" spans="6:15" x14ac:dyDescent="0.2">
      <c r="F63" s="103"/>
      <c r="G63" s="103"/>
      <c r="H63" s="103"/>
      <c r="I63" s="103"/>
      <c r="J63" s="103"/>
      <c r="K63" s="103"/>
      <c r="L63" s="493"/>
      <c r="M63" s="103"/>
      <c r="N63" s="103"/>
      <c r="O63" s="103"/>
    </row>
    <row r="64" spans="6:15" x14ac:dyDescent="0.2">
      <c r="F64" s="103"/>
      <c r="G64" s="103"/>
      <c r="H64" s="103"/>
      <c r="I64" s="103"/>
      <c r="J64" s="103"/>
      <c r="K64" s="103"/>
      <c r="L64" s="493"/>
      <c r="M64" s="103"/>
      <c r="N64" s="103"/>
      <c r="O64" s="103"/>
    </row>
    <row r="65" spans="6:15" x14ac:dyDescent="0.2">
      <c r="F65" s="103"/>
      <c r="G65" s="103"/>
      <c r="H65" s="103"/>
      <c r="I65" s="103"/>
      <c r="J65" s="103"/>
      <c r="K65" s="103"/>
      <c r="L65" s="493"/>
      <c r="M65" s="103"/>
      <c r="N65" s="103"/>
      <c r="O65" s="103"/>
    </row>
    <row r="66" spans="6:15" x14ac:dyDescent="0.2">
      <c r="F66" s="103"/>
      <c r="G66" s="103"/>
      <c r="H66" s="103"/>
      <c r="I66" s="103"/>
      <c r="J66" s="103"/>
      <c r="K66" s="103"/>
      <c r="L66" s="493"/>
      <c r="M66" s="103"/>
      <c r="N66" s="103"/>
      <c r="O66" s="103"/>
    </row>
    <row r="67" spans="6:15" x14ac:dyDescent="0.2">
      <c r="F67" s="103"/>
      <c r="G67" s="103"/>
      <c r="H67" s="103"/>
      <c r="I67" s="103"/>
      <c r="J67" s="103"/>
      <c r="K67" s="103"/>
      <c r="L67" s="493"/>
      <c r="M67" s="103"/>
      <c r="N67" s="103"/>
      <c r="O67" s="103"/>
    </row>
    <row r="68" spans="6:15" x14ac:dyDescent="0.2">
      <c r="F68" s="103"/>
      <c r="G68" s="103"/>
      <c r="H68" s="103"/>
      <c r="I68" s="103"/>
      <c r="J68" s="103"/>
      <c r="K68" s="103"/>
      <c r="L68" s="493"/>
      <c r="M68" s="103"/>
      <c r="N68" s="103"/>
      <c r="O68" s="103"/>
    </row>
    <row r="69" spans="6:15" x14ac:dyDescent="0.2">
      <c r="F69" s="103"/>
      <c r="G69" s="103"/>
      <c r="H69" s="103"/>
      <c r="I69" s="103"/>
      <c r="J69" s="103"/>
      <c r="K69" s="103"/>
      <c r="L69" s="493"/>
      <c r="M69" s="103"/>
      <c r="N69" s="103"/>
      <c r="O69" s="103"/>
    </row>
    <row r="70" spans="6:15" x14ac:dyDescent="0.2">
      <c r="F70" s="103"/>
      <c r="G70" s="103"/>
      <c r="H70" s="103"/>
      <c r="I70" s="103"/>
      <c r="J70" s="103"/>
      <c r="K70" s="103"/>
      <c r="L70" s="493"/>
      <c r="M70" s="103"/>
      <c r="N70" s="103"/>
      <c r="O70" s="103"/>
    </row>
    <row r="71" spans="6:15" x14ac:dyDescent="0.2">
      <c r="F71" s="103"/>
      <c r="G71" s="103"/>
      <c r="H71" s="103"/>
      <c r="I71" s="103"/>
      <c r="J71" s="103"/>
      <c r="K71" s="103"/>
      <c r="L71" s="493"/>
      <c r="M71" s="103"/>
      <c r="N71" s="103"/>
      <c r="O71" s="103"/>
    </row>
    <row r="72" spans="6:15" x14ac:dyDescent="0.2">
      <c r="F72" s="103"/>
      <c r="G72" s="103"/>
      <c r="H72" s="103"/>
      <c r="I72" s="103"/>
      <c r="J72" s="103"/>
      <c r="K72" s="103"/>
      <c r="L72" s="493"/>
      <c r="M72" s="103"/>
      <c r="N72" s="103"/>
      <c r="O72" s="103"/>
    </row>
    <row r="73" spans="6:15" x14ac:dyDescent="0.2">
      <c r="F73" s="103"/>
      <c r="G73" s="103"/>
      <c r="H73" s="103"/>
      <c r="I73" s="103"/>
      <c r="J73" s="103"/>
      <c r="K73" s="103"/>
      <c r="L73" s="493"/>
      <c r="M73" s="103"/>
      <c r="N73" s="103"/>
      <c r="O73" s="103"/>
    </row>
    <row r="74" spans="6:15" x14ac:dyDescent="0.2">
      <c r="F74" s="103"/>
      <c r="G74" s="103"/>
      <c r="H74" s="103"/>
      <c r="I74" s="103"/>
      <c r="J74" s="103"/>
      <c r="K74" s="103"/>
      <c r="L74" s="493"/>
      <c r="M74" s="103"/>
      <c r="N74" s="103"/>
      <c r="O74" s="103"/>
    </row>
    <row r="75" spans="6:15" x14ac:dyDescent="0.2">
      <c r="F75" s="103"/>
      <c r="G75" s="103"/>
      <c r="H75" s="103"/>
      <c r="I75" s="103"/>
      <c r="J75" s="103"/>
      <c r="K75" s="103"/>
      <c r="L75" s="493"/>
      <c r="M75" s="103"/>
      <c r="N75" s="103"/>
      <c r="O75" s="103"/>
    </row>
    <row r="76" spans="6:15" x14ac:dyDescent="0.2">
      <c r="F76" s="103"/>
      <c r="G76" s="103"/>
      <c r="H76" s="103"/>
      <c r="I76" s="103"/>
      <c r="J76" s="103"/>
      <c r="K76" s="103"/>
      <c r="L76" s="493"/>
      <c r="M76" s="103"/>
      <c r="N76" s="103"/>
      <c r="O76" s="103"/>
    </row>
    <row r="77" spans="6:15" x14ac:dyDescent="0.2">
      <c r="F77" s="103"/>
      <c r="G77" s="103"/>
      <c r="H77" s="103"/>
      <c r="I77" s="103"/>
      <c r="J77" s="103"/>
      <c r="K77" s="103"/>
      <c r="L77" s="493"/>
      <c r="M77" s="103"/>
      <c r="N77" s="103"/>
      <c r="O77" s="103"/>
    </row>
    <row r="78" spans="6:15" x14ac:dyDescent="0.2">
      <c r="F78" s="103"/>
      <c r="G78" s="103"/>
      <c r="H78" s="103"/>
      <c r="I78" s="103"/>
      <c r="J78" s="103"/>
      <c r="K78" s="103"/>
      <c r="L78" s="493"/>
      <c r="M78" s="103"/>
      <c r="N78" s="103"/>
      <c r="O78" s="103"/>
    </row>
  </sheetData>
  <mergeCells count="3">
    <mergeCell ref="A3:M3"/>
    <mergeCell ref="A1:N1"/>
    <mergeCell ref="A2:N2"/>
  </mergeCells>
  <pageMargins left="0.55118110236220474" right="0.31496062992125984" top="0.23622047244094491" bottom="0.27559055118110237" header="0.31496062992125984" footer="0.31496062992125984"/>
  <pageSetup paperSize="9" scale="72" orientation="portrait" r:id="rId1"/>
  <headerFoot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182"/>
  <sheetViews>
    <sheetView zoomScaleNormal="100" workbookViewId="0">
      <pane xSplit="6" ySplit="6" topLeftCell="I58" activePane="bottomRight" state="frozen"/>
      <selection pane="topRight" activeCell="G1" sqref="G1"/>
      <selection pane="bottomLeft" activeCell="A7" sqref="A7"/>
      <selection pane="bottomRight" activeCell="B66" sqref="B66"/>
    </sheetView>
  </sheetViews>
  <sheetFormatPr defaultRowHeight="12.75" x14ac:dyDescent="0.2"/>
  <cols>
    <col min="1" max="1" width="11" style="111" bestFit="1" customWidth="1"/>
    <col min="2" max="2" width="66" style="58" customWidth="1"/>
    <col min="3" max="5" width="12.140625" style="58" hidden="1" customWidth="1"/>
    <col min="6" max="6" width="1.85546875" style="58" hidden="1" customWidth="1"/>
    <col min="7" max="9" width="9.5703125" style="58" hidden="1" customWidth="1"/>
    <col min="10" max="11" width="9.5703125" style="58" customWidth="1"/>
    <col min="12" max="12" width="9.85546875" style="223" bestFit="1" customWidth="1"/>
    <col min="13" max="13" width="10.5703125" style="58" bestFit="1" customWidth="1"/>
    <col min="14" max="14" width="9.85546875" style="58" hidden="1" customWidth="1"/>
    <col min="15" max="15" width="9.42578125" style="466" customWidth="1"/>
    <col min="16" max="16384" width="9.140625" style="58"/>
  </cols>
  <sheetData>
    <row r="1" spans="1:16" s="1" customFormat="1" x14ac:dyDescent="0.2">
      <c r="A1" s="963" t="s">
        <v>5</v>
      </c>
      <c r="B1" s="963"/>
      <c r="C1" s="963"/>
      <c r="D1" s="963"/>
      <c r="E1" s="963"/>
      <c r="F1" s="963"/>
      <c r="G1" s="963"/>
      <c r="H1" s="963"/>
      <c r="I1" s="963"/>
      <c r="J1" s="963"/>
      <c r="K1" s="963"/>
      <c r="L1" s="963"/>
      <c r="M1" s="963"/>
      <c r="N1" s="963"/>
      <c r="O1" s="556"/>
      <c r="P1" s="556"/>
    </row>
    <row r="2" spans="1:16" s="1" customFormat="1" x14ac:dyDescent="0.2">
      <c r="A2" s="964" t="s">
        <v>1884</v>
      </c>
      <c r="B2" s="964"/>
      <c r="C2" s="964"/>
      <c r="D2" s="964"/>
      <c r="E2" s="964"/>
      <c r="F2" s="964"/>
      <c r="G2" s="964"/>
      <c r="H2" s="964"/>
      <c r="I2" s="964"/>
      <c r="J2" s="964"/>
      <c r="K2" s="964"/>
      <c r="L2" s="964"/>
      <c r="M2" s="964"/>
      <c r="N2" s="964"/>
      <c r="O2" s="556"/>
      <c r="P2" s="556"/>
    </row>
    <row r="3" spans="1:16" s="1" customFormat="1" x14ac:dyDescent="0.2">
      <c r="A3" s="968"/>
      <c r="B3" s="968"/>
      <c r="C3" s="968"/>
      <c r="D3" s="968"/>
      <c r="E3" s="968"/>
      <c r="F3" s="968"/>
      <c r="G3" s="968"/>
      <c r="H3" s="968"/>
      <c r="I3" s="968"/>
      <c r="J3" s="968"/>
      <c r="K3" s="968"/>
      <c r="L3" s="968"/>
      <c r="M3" s="968"/>
      <c r="N3" s="793"/>
      <c r="O3" s="793"/>
      <c r="P3" s="556"/>
    </row>
    <row r="4" spans="1:16" s="1" customFormat="1" x14ac:dyDescent="0.2">
      <c r="A4" s="387"/>
      <c r="B4" s="388"/>
      <c r="C4" s="389" t="s">
        <v>1</v>
      </c>
      <c r="D4" s="390" t="s">
        <v>2</v>
      </c>
      <c r="E4" s="391" t="s">
        <v>6</v>
      </c>
      <c r="F4" s="392" t="s">
        <v>6</v>
      </c>
      <c r="G4" s="393" t="s">
        <v>74</v>
      </c>
      <c r="H4" s="393" t="s">
        <v>1569</v>
      </c>
      <c r="I4" s="393" t="s">
        <v>1625</v>
      </c>
      <c r="J4" s="393" t="s">
        <v>1769</v>
      </c>
      <c r="K4" s="393" t="s">
        <v>1882</v>
      </c>
      <c r="L4" s="393" t="s">
        <v>1882</v>
      </c>
      <c r="M4" s="393" t="s">
        <v>1882</v>
      </c>
      <c r="N4" s="599" t="s">
        <v>1570</v>
      </c>
      <c r="O4" s="69" t="s">
        <v>7</v>
      </c>
    </row>
    <row r="5" spans="1:16" s="1" customFormat="1" x14ac:dyDescent="0.2">
      <c r="A5" s="259"/>
      <c r="B5" s="260"/>
      <c r="C5" s="394"/>
      <c r="D5" s="395" t="s">
        <v>97</v>
      </c>
      <c r="E5" s="396" t="s">
        <v>97</v>
      </c>
      <c r="F5" s="397" t="s">
        <v>1091</v>
      </c>
      <c r="G5" s="398" t="s">
        <v>1091</v>
      </c>
      <c r="H5" s="398" t="s">
        <v>1091</v>
      </c>
      <c r="I5" s="398" t="s">
        <v>1091</v>
      </c>
      <c r="J5" s="398" t="s">
        <v>1091</v>
      </c>
      <c r="K5" s="398" t="s">
        <v>1091</v>
      </c>
      <c r="L5" s="398" t="s">
        <v>4</v>
      </c>
      <c r="M5" s="395" t="s">
        <v>1092</v>
      </c>
      <c r="N5" s="395"/>
      <c r="O5" s="70" t="s">
        <v>10</v>
      </c>
    </row>
    <row r="6" spans="1:16" s="1" customFormat="1" x14ac:dyDescent="0.2">
      <c r="A6" s="404"/>
      <c r="B6" s="405" t="s">
        <v>8</v>
      </c>
      <c r="C6" s="406" t="s">
        <v>9</v>
      </c>
      <c r="D6" s="407" t="s">
        <v>9</v>
      </c>
      <c r="E6" s="408" t="s">
        <v>9</v>
      </c>
      <c r="F6" s="409" t="s">
        <v>9</v>
      </c>
      <c r="G6" s="410" t="s">
        <v>9</v>
      </c>
      <c r="H6" s="410" t="s">
        <v>9</v>
      </c>
      <c r="I6" s="410" t="s">
        <v>9</v>
      </c>
      <c r="J6" s="410" t="s">
        <v>9</v>
      </c>
      <c r="K6" s="410" t="s">
        <v>9</v>
      </c>
      <c r="L6" s="410" t="s">
        <v>9</v>
      </c>
      <c r="M6" s="407" t="s">
        <v>9</v>
      </c>
      <c r="N6" s="407"/>
      <c r="O6" s="156" t="s">
        <v>12</v>
      </c>
    </row>
    <row r="7" spans="1:16" x14ac:dyDescent="0.2">
      <c r="A7" s="165"/>
      <c r="B7" s="162"/>
      <c r="C7" s="161"/>
      <c r="D7" s="162"/>
      <c r="E7" s="161"/>
      <c r="F7" s="162"/>
      <c r="G7" s="162"/>
      <c r="H7" s="162"/>
      <c r="I7" s="162"/>
      <c r="J7" s="162"/>
      <c r="K7" s="162"/>
      <c r="L7" s="219"/>
      <c r="M7" s="162"/>
      <c r="N7" s="568"/>
      <c r="O7" s="495"/>
    </row>
    <row r="8" spans="1:16" ht="16.5" customHeight="1" x14ac:dyDescent="0.2">
      <c r="A8" s="28">
        <v>12</v>
      </c>
      <c r="B8" s="54" t="s">
        <v>694</v>
      </c>
      <c r="C8" s="10"/>
      <c r="D8" s="17"/>
      <c r="E8" s="16"/>
      <c r="F8" s="150"/>
      <c r="G8" s="15"/>
      <c r="H8" s="15"/>
      <c r="I8" s="15"/>
      <c r="J8" s="15"/>
      <c r="K8" s="15"/>
      <c r="L8" s="220"/>
      <c r="M8" s="182"/>
      <c r="N8" s="636"/>
      <c r="O8" s="496"/>
    </row>
    <row r="9" spans="1:16" ht="16.5" customHeight="1" x14ac:dyDescent="0.2">
      <c r="A9" s="28"/>
      <c r="B9" s="54" t="s">
        <v>695</v>
      </c>
      <c r="C9" s="10"/>
      <c r="D9" s="17"/>
      <c r="E9" s="16"/>
      <c r="F9" s="150"/>
      <c r="G9" s="15"/>
      <c r="H9" s="15"/>
      <c r="I9" s="15"/>
      <c r="J9" s="15"/>
      <c r="K9" s="15"/>
      <c r="L9" s="220"/>
      <c r="M9" s="182"/>
      <c r="N9" s="636"/>
      <c r="O9" s="496"/>
    </row>
    <row r="10" spans="1:16" ht="16.5" customHeight="1" x14ac:dyDescent="0.2">
      <c r="A10" s="28"/>
      <c r="B10" s="54"/>
      <c r="C10" s="10"/>
      <c r="D10" s="17"/>
      <c r="E10" s="16"/>
      <c r="F10" s="150"/>
      <c r="G10" s="15"/>
      <c r="H10" s="15"/>
      <c r="I10" s="15"/>
      <c r="J10" s="15"/>
      <c r="K10" s="15"/>
      <c r="L10" s="220"/>
      <c r="M10" s="182"/>
      <c r="N10" s="636"/>
      <c r="O10" s="496"/>
    </row>
    <row r="11" spans="1:16" ht="16.5" customHeight="1" x14ac:dyDescent="0.2">
      <c r="A11" s="28">
        <v>12.1</v>
      </c>
      <c r="B11" s="54" t="s">
        <v>696</v>
      </c>
      <c r="C11" s="10"/>
      <c r="D11" s="17" t="s">
        <v>12</v>
      </c>
      <c r="E11" s="16"/>
      <c r="F11" s="150"/>
      <c r="G11" s="15"/>
      <c r="H11" s="15"/>
      <c r="I11" s="15"/>
      <c r="J11" s="15"/>
      <c r="K11" s="15"/>
      <c r="L11" s="220"/>
      <c r="M11" s="182"/>
      <c r="N11" s="636"/>
      <c r="O11" s="496"/>
    </row>
    <row r="12" spans="1:16" ht="16.5" customHeight="1" x14ac:dyDescent="0.2">
      <c r="A12" s="28" t="s">
        <v>58</v>
      </c>
      <c r="B12" s="7" t="s">
        <v>697</v>
      </c>
      <c r="C12" s="10">
        <v>1.2</v>
      </c>
      <c r="D12" s="17">
        <v>1.3</v>
      </c>
      <c r="E12" s="16">
        <v>1.4</v>
      </c>
      <c r="F12" s="204">
        <f>SUM(E12-(E12*14/114))</f>
        <v>1.2280701754385963</v>
      </c>
      <c r="G12" s="380">
        <v>1.32</v>
      </c>
      <c r="H12" s="210">
        <v>1.45</v>
      </c>
      <c r="I12" s="717" t="s">
        <v>1631</v>
      </c>
      <c r="J12" s="717" t="s">
        <v>1631</v>
      </c>
      <c r="K12" s="717" t="s">
        <v>1631</v>
      </c>
      <c r="L12" s="718" t="s">
        <v>1631</v>
      </c>
      <c r="M12" s="719" t="s">
        <v>1631</v>
      </c>
      <c r="N12" s="720" t="s">
        <v>1631</v>
      </c>
      <c r="O12" s="497" t="s">
        <v>12</v>
      </c>
    </row>
    <row r="13" spans="1:16" ht="16.5" customHeight="1" x14ac:dyDescent="0.2">
      <c r="A13" s="28" t="s">
        <v>59</v>
      </c>
      <c r="B13" s="7" t="s">
        <v>698</v>
      </c>
      <c r="C13" s="10">
        <v>18</v>
      </c>
      <c r="D13" s="17">
        <v>19</v>
      </c>
      <c r="E13" s="16">
        <v>20</v>
      </c>
      <c r="F13" s="204">
        <f>SUM(E13-(E13*14/114))</f>
        <v>17.543859649122808</v>
      </c>
      <c r="G13" s="380">
        <v>19.3</v>
      </c>
      <c r="H13" s="210">
        <v>21.05</v>
      </c>
      <c r="I13" s="717" t="s">
        <v>1599</v>
      </c>
      <c r="J13" s="717" t="s">
        <v>1631</v>
      </c>
      <c r="K13" s="717" t="s">
        <v>1631</v>
      </c>
      <c r="L13" s="718" t="s">
        <v>1599</v>
      </c>
      <c r="M13" s="719" t="s">
        <v>1599</v>
      </c>
      <c r="N13" s="720" t="s">
        <v>1599</v>
      </c>
      <c r="O13" s="497" t="s">
        <v>12</v>
      </c>
    </row>
    <row r="14" spans="1:16" ht="16.5" customHeight="1" x14ac:dyDescent="0.2">
      <c r="A14" s="28"/>
      <c r="B14" s="7"/>
      <c r="C14" s="10"/>
      <c r="D14" s="17"/>
      <c r="E14" s="16"/>
      <c r="F14" s="204"/>
      <c r="G14" s="380"/>
      <c r="H14" s="380"/>
      <c r="I14" s="380"/>
      <c r="J14" s="380"/>
      <c r="K14" s="380"/>
      <c r="L14" s="208"/>
      <c r="M14" s="249"/>
      <c r="N14" s="637"/>
      <c r="O14" s="497"/>
    </row>
    <row r="15" spans="1:16" ht="16.5" customHeight="1" x14ac:dyDescent="0.2">
      <c r="A15" s="28">
        <v>12.2</v>
      </c>
      <c r="B15" s="54" t="s">
        <v>699</v>
      </c>
      <c r="C15" s="10"/>
      <c r="D15" s="17"/>
      <c r="E15" s="16"/>
      <c r="F15" s="204"/>
      <c r="G15" s="648"/>
      <c r="H15" s="648"/>
      <c r="I15" s="648"/>
      <c r="J15" s="648"/>
      <c r="K15" s="648"/>
      <c r="L15" s="208"/>
      <c r="M15" s="249"/>
      <c r="N15" s="637"/>
      <c r="O15" s="497"/>
    </row>
    <row r="16" spans="1:16" ht="16.5" customHeight="1" x14ac:dyDescent="0.2">
      <c r="A16" s="28"/>
      <c r="B16" s="84" t="s">
        <v>700</v>
      </c>
      <c r="C16" s="10"/>
      <c r="D16" s="17"/>
      <c r="E16" s="16"/>
      <c r="F16" s="204"/>
      <c r="G16" s="380"/>
      <c r="H16" s="380"/>
      <c r="I16" s="380"/>
      <c r="J16" s="380"/>
      <c r="K16" s="380"/>
      <c r="L16" s="208"/>
      <c r="M16" s="249"/>
      <c r="N16" s="637"/>
      <c r="O16" s="497"/>
    </row>
    <row r="17" spans="1:15" ht="16.5" customHeight="1" x14ac:dyDescent="0.2">
      <c r="A17" s="28" t="s">
        <v>58</v>
      </c>
      <c r="B17" s="20" t="s">
        <v>701</v>
      </c>
      <c r="C17" s="10"/>
      <c r="D17" s="17"/>
      <c r="E17" s="16"/>
      <c r="F17" s="204"/>
      <c r="G17" s="380"/>
      <c r="H17" s="380"/>
      <c r="I17" s="380"/>
      <c r="J17" s="380"/>
      <c r="K17" s="380"/>
      <c r="L17" s="208"/>
      <c r="M17" s="249"/>
      <c r="N17" s="637"/>
      <c r="O17" s="497"/>
    </row>
    <row r="18" spans="1:15" ht="16.5" customHeight="1" x14ac:dyDescent="0.2">
      <c r="A18" s="28"/>
      <c r="B18" s="20" t="s">
        <v>1565</v>
      </c>
      <c r="C18" s="10"/>
      <c r="D18" s="17"/>
      <c r="E18" s="16"/>
      <c r="F18" s="204"/>
      <c r="G18" s="380"/>
      <c r="H18" s="380"/>
      <c r="I18" s="380"/>
      <c r="J18" s="380"/>
      <c r="K18" s="380"/>
      <c r="L18" s="208"/>
      <c r="M18" s="249"/>
      <c r="N18" s="637"/>
      <c r="O18" s="497"/>
    </row>
    <row r="19" spans="1:15" ht="16.5" customHeight="1" x14ac:dyDescent="0.2">
      <c r="A19" s="28" t="s">
        <v>59</v>
      </c>
      <c r="B19" s="20" t="s">
        <v>702</v>
      </c>
      <c r="C19" s="10">
        <v>650</v>
      </c>
      <c r="D19" s="17">
        <v>700</v>
      </c>
      <c r="E19" s="16">
        <v>740</v>
      </c>
      <c r="F19" s="204">
        <f>SUM(E19-(E19*14/114))</f>
        <v>649.12280701754389</v>
      </c>
      <c r="G19" s="380">
        <v>701.75</v>
      </c>
      <c r="H19" s="210">
        <v>754.39</v>
      </c>
      <c r="I19" s="210">
        <v>798.25</v>
      </c>
      <c r="J19" s="204">
        <v>837.72</v>
      </c>
      <c r="K19" s="204">
        <f t="shared" ref="K19" si="0">SUM(N19/114*100)</f>
        <v>894.73684210526324</v>
      </c>
      <c r="L19" s="208">
        <f>K19*'Table of % increases'!$C$19</f>
        <v>125.26315789473686</v>
      </c>
      <c r="M19" s="218">
        <f>K19+L19</f>
        <v>1020.0000000000001</v>
      </c>
      <c r="N19" s="249">
        <v>1020</v>
      </c>
      <c r="O19" s="463">
        <f>ROUND((K19-J19)/J19*100,2)</f>
        <v>6.81</v>
      </c>
    </row>
    <row r="20" spans="1:15" ht="16.5" customHeight="1" x14ac:dyDescent="0.2">
      <c r="A20" s="28"/>
      <c r="B20" s="20"/>
      <c r="C20" s="10"/>
      <c r="D20" s="17"/>
      <c r="E20" s="16"/>
      <c r="F20" s="204"/>
      <c r="G20" s="380"/>
      <c r="H20" s="210" t="s">
        <v>12</v>
      </c>
      <c r="I20" s="210"/>
      <c r="J20" s="210"/>
      <c r="K20" s="210"/>
      <c r="L20" s="208"/>
      <c r="M20" s="249"/>
      <c r="N20" s="637"/>
      <c r="O20" s="497"/>
    </row>
    <row r="21" spans="1:15" ht="16.5" customHeight="1" x14ac:dyDescent="0.2">
      <c r="A21" s="28">
        <v>12.3</v>
      </c>
      <c r="B21" s="54" t="s">
        <v>703</v>
      </c>
      <c r="C21" s="10"/>
      <c r="D21" s="17" t="s">
        <v>12</v>
      </c>
      <c r="E21" s="16"/>
      <c r="F21" s="204"/>
      <c r="G21" s="380"/>
      <c r="H21" s="210" t="s">
        <v>12</v>
      </c>
      <c r="I21" s="210"/>
      <c r="J21" s="210"/>
      <c r="K21" s="210"/>
      <c r="L21" s="208"/>
      <c r="M21" s="249"/>
      <c r="N21" s="637"/>
      <c r="O21" s="497"/>
    </row>
    <row r="22" spans="1:15" ht="16.5" customHeight="1" x14ac:dyDescent="0.2">
      <c r="A22" s="28" t="s">
        <v>58</v>
      </c>
      <c r="B22" s="7" t="s">
        <v>704</v>
      </c>
      <c r="C22" s="10">
        <v>200</v>
      </c>
      <c r="D22" s="17">
        <v>220</v>
      </c>
      <c r="E22" s="16">
        <v>230</v>
      </c>
      <c r="F22" s="204">
        <f>SUM(E22-(E22*14/114))</f>
        <v>201.75438596491227</v>
      </c>
      <c r="G22" s="380">
        <v>219.3</v>
      </c>
      <c r="H22" s="210">
        <v>236.84</v>
      </c>
      <c r="I22" s="210">
        <v>254.39</v>
      </c>
      <c r="J22" s="204">
        <v>267.54000000000002</v>
      </c>
      <c r="K22" s="204">
        <f t="shared" ref="K22" si="1">SUM(N22/114*100)</f>
        <v>285.96491228070175</v>
      </c>
      <c r="L22" s="208">
        <f>K22*'Table of % increases'!$C$19</f>
        <v>40.035087719298247</v>
      </c>
      <c r="M22" s="218">
        <f>K22+L22</f>
        <v>326</v>
      </c>
      <c r="N22" s="249">
        <v>326</v>
      </c>
      <c r="O22" s="463">
        <f>ROUND((K22-J22)/J22*100,2)</f>
        <v>6.89</v>
      </c>
    </row>
    <row r="23" spans="1:15" ht="16.5" customHeight="1" x14ac:dyDescent="0.2">
      <c r="A23" s="413" t="s">
        <v>40</v>
      </c>
      <c r="B23" s="59" t="s">
        <v>705</v>
      </c>
      <c r="C23" s="10"/>
      <c r="D23" s="17"/>
      <c r="E23" s="16"/>
      <c r="F23" s="204"/>
      <c r="G23" s="380"/>
      <c r="H23" s="210" t="s">
        <v>12</v>
      </c>
      <c r="I23" s="210"/>
      <c r="J23" s="210"/>
      <c r="K23" s="210"/>
      <c r="L23" s="208"/>
      <c r="M23" s="249"/>
      <c r="N23" s="249"/>
      <c r="O23" s="498"/>
    </row>
    <row r="24" spans="1:15" ht="16.5" customHeight="1" x14ac:dyDescent="0.2">
      <c r="A24" s="65"/>
      <c r="B24" s="59" t="s">
        <v>706</v>
      </c>
      <c r="C24" s="10"/>
      <c r="D24" s="17"/>
      <c r="E24" s="16"/>
      <c r="F24" s="204"/>
      <c r="G24" s="380"/>
      <c r="H24" s="380"/>
      <c r="I24" s="380"/>
      <c r="J24" s="380"/>
      <c r="K24" s="380"/>
      <c r="L24" s="208"/>
      <c r="M24" s="249"/>
      <c r="N24" s="637"/>
      <c r="O24" s="497"/>
    </row>
    <row r="25" spans="1:15" ht="16.5" customHeight="1" x14ac:dyDescent="0.2">
      <c r="A25" s="28"/>
      <c r="B25" s="59" t="s">
        <v>707</v>
      </c>
      <c r="C25" s="10"/>
      <c r="D25" s="17"/>
      <c r="E25" s="16"/>
      <c r="F25" s="204"/>
      <c r="G25" s="380"/>
      <c r="H25" s="380"/>
      <c r="I25" s="380"/>
      <c r="J25" s="380"/>
      <c r="K25" s="380"/>
      <c r="L25" s="208"/>
      <c r="M25" s="249"/>
      <c r="N25" s="637"/>
      <c r="O25" s="497"/>
    </row>
    <row r="26" spans="1:15" ht="16.5" customHeight="1" x14ac:dyDescent="0.2">
      <c r="A26" s="413" t="s">
        <v>40</v>
      </c>
      <c r="B26" s="7" t="s">
        <v>714</v>
      </c>
      <c r="C26" s="10"/>
      <c r="D26" s="17"/>
      <c r="E26" s="16"/>
      <c r="F26" s="204"/>
      <c r="G26" s="380"/>
      <c r="H26" s="380"/>
      <c r="I26" s="380"/>
      <c r="J26" s="380"/>
      <c r="K26" s="380"/>
      <c r="L26" s="208"/>
      <c r="M26" s="249"/>
      <c r="N26" s="637"/>
      <c r="O26" s="497"/>
    </row>
    <row r="27" spans="1:15" ht="16.5" customHeight="1" x14ac:dyDescent="0.2">
      <c r="A27" s="28"/>
      <c r="B27" s="7"/>
      <c r="C27" s="10"/>
      <c r="D27" s="17"/>
      <c r="E27" s="16"/>
      <c r="F27" s="204"/>
      <c r="G27" s="380"/>
      <c r="H27" s="380"/>
      <c r="I27" s="380"/>
      <c r="J27" s="380"/>
      <c r="K27" s="380"/>
      <c r="L27" s="208"/>
      <c r="M27" s="249"/>
      <c r="N27" s="637"/>
      <c r="O27" s="497"/>
    </row>
    <row r="28" spans="1:15" ht="16.5" customHeight="1" x14ac:dyDescent="0.2">
      <c r="A28" s="28">
        <v>12.4</v>
      </c>
      <c r="B28" s="54" t="s">
        <v>715</v>
      </c>
      <c r="C28" s="10"/>
      <c r="D28" s="17"/>
      <c r="E28" s="16"/>
      <c r="F28" s="204"/>
      <c r="G28" s="380"/>
      <c r="H28" s="380"/>
      <c r="I28" s="380"/>
      <c r="J28" s="380"/>
      <c r="K28" s="380"/>
      <c r="L28" s="208"/>
      <c r="M28" s="249"/>
      <c r="N28" s="637"/>
      <c r="O28" s="497"/>
    </row>
    <row r="29" spans="1:15" ht="16.5" customHeight="1" x14ac:dyDescent="0.2">
      <c r="A29" s="28"/>
      <c r="B29" s="54"/>
      <c r="C29" s="10"/>
      <c r="D29" s="17"/>
      <c r="E29" s="16"/>
      <c r="F29" s="204"/>
      <c r="G29" s="380"/>
      <c r="H29" s="380"/>
      <c r="I29" s="380"/>
      <c r="J29" s="380"/>
      <c r="K29" s="380"/>
      <c r="L29" s="208"/>
      <c r="M29" s="249"/>
      <c r="N29" s="637"/>
      <c r="O29" s="497"/>
    </row>
    <row r="30" spans="1:15" ht="16.5" customHeight="1" x14ac:dyDescent="0.2">
      <c r="A30" s="28" t="s">
        <v>1029</v>
      </c>
      <c r="B30" s="54" t="s">
        <v>716</v>
      </c>
      <c r="C30" s="10"/>
      <c r="D30" s="17"/>
      <c r="E30" s="16"/>
      <c r="F30" s="204"/>
      <c r="G30" s="380"/>
      <c r="H30" s="380"/>
      <c r="I30" s="380"/>
      <c r="J30" s="380"/>
      <c r="K30" s="380"/>
      <c r="L30" s="208"/>
      <c r="M30" s="249"/>
      <c r="N30" s="637"/>
      <c r="O30" s="497"/>
    </row>
    <row r="31" spans="1:15" ht="16.5" customHeight="1" x14ac:dyDescent="0.2">
      <c r="A31" s="28"/>
      <c r="B31" s="59" t="s">
        <v>717</v>
      </c>
      <c r="C31" s="10"/>
      <c r="D31" s="17"/>
      <c r="E31" s="16"/>
      <c r="F31" s="204"/>
      <c r="G31" s="380"/>
      <c r="H31" s="380"/>
      <c r="I31" s="380"/>
      <c r="J31" s="380"/>
      <c r="K31" s="380"/>
      <c r="L31" s="208"/>
      <c r="M31" s="249"/>
      <c r="N31" s="637"/>
      <c r="O31" s="497"/>
    </row>
    <row r="32" spans="1:15" ht="16.5" customHeight="1" x14ac:dyDescent="0.2">
      <c r="A32" s="28" t="s">
        <v>12</v>
      </c>
      <c r="B32" s="7" t="s">
        <v>718</v>
      </c>
      <c r="C32" s="10"/>
      <c r="D32" s="17"/>
      <c r="E32" s="16"/>
      <c r="F32" s="204"/>
      <c r="G32" s="380"/>
      <c r="H32" s="380"/>
      <c r="I32" s="380"/>
      <c r="J32" s="380"/>
      <c r="K32" s="380"/>
      <c r="L32" s="208"/>
      <c r="M32" s="249"/>
      <c r="N32" s="637"/>
      <c r="O32" s="497"/>
    </row>
    <row r="33" spans="1:15" ht="16.5" customHeight="1" x14ac:dyDescent="0.2">
      <c r="A33" s="28" t="s">
        <v>58</v>
      </c>
      <c r="B33" s="7" t="s">
        <v>719</v>
      </c>
      <c r="C33" s="10">
        <v>390</v>
      </c>
      <c r="D33" s="17">
        <v>420</v>
      </c>
      <c r="E33" s="16">
        <v>450</v>
      </c>
      <c r="F33" s="204">
        <v>450</v>
      </c>
      <c r="G33" s="380" t="s">
        <v>12</v>
      </c>
      <c r="H33" s="380">
        <v>490</v>
      </c>
      <c r="I33" s="210">
        <v>520</v>
      </c>
      <c r="J33" s="210">
        <v>550</v>
      </c>
      <c r="K33" s="210">
        <v>590</v>
      </c>
      <c r="L33" s="204" t="s">
        <v>12</v>
      </c>
      <c r="M33" s="101">
        <f>K33</f>
        <v>590</v>
      </c>
      <c r="N33" s="630">
        <v>600</v>
      </c>
      <c r="O33" s="463">
        <f>ROUND((K33-J33)/J33*100,2)</f>
        <v>7.27</v>
      </c>
    </row>
    <row r="34" spans="1:15" ht="16.5" customHeight="1" x14ac:dyDescent="0.2">
      <c r="A34" s="28" t="s">
        <v>59</v>
      </c>
      <c r="B34" s="7" t="s">
        <v>720</v>
      </c>
      <c r="C34" s="10"/>
      <c r="D34" s="17">
        <v>420</v>
      </c>
      <c r="E34" s="16">
        <v>445</v>
      </c>
      <c r="F34" s="204">
        <v>445</v>
      </c>
      <c r="G34" s="380" t="s">
        <v>12</v>
      </c>
      <c r="H34" s="380">
        <v>480</v>
      </c>
      <c r="I34" s="210">
        <v>510</v>
      </c>
      <c r="J34" s="210">
        <v>540</v>
      </c>
      <c r="K34" s="210">
        <v>580</v>
      </c>
      <c r="L34" s="204" t="s">
        <v>12</v>
      </c>
      <c r="M34" s="101">
        <f>K34</f>
        <v>580</v>
      </c>
      <c r="N34" s="630">
        <v>600</v>
      </c>
      <c r="O34" s="463">
        <f>ROUND((K34-J34)/J34*100,2)</f>
        <v>7.41</v>
      </c>
    </row>
    <row r="35" spans="1:15" ht="16.5" customHeight="1" x14ac:dyDescent="0.2">
      <c r="A35" s="28" t="s">
        <v>12</v>
      </c>
      <c r="B35" s="7" t="s">
        <v>721</v>
      </c>
      <c r="C35" s="10"/>
      <c r="D35" s="17"/>
      <c r="E35" s="16"/>
      <c r="F35" s="204"/>
      <c r="G35" s="380"/>
      <c r="H35" s="380"/>
      <c r="I35" s="210"/>
      <c r="J35" s="210"/>
      <c r="K35" s="210"/>
      <c r="L35" s="204"/>
      <c r="M35" s="419"/>
      <c r="N35" s="249"/>
      <c r="O35" s="497" t="s">
        <v>12</v>
      </c>
    </row>
    <row r="36" spans="1:15" ht="16.5" customHeight="1" x14ac:dyDescent="0.2">
      <c r="A36" s="28" t="s">
        <v>60</v>
      </c>
      <c r="B36" s="7" t="s">
        <v>719</v>
      </c>
      <c r="C36" s="10">
        <v>370</v>
      </c>
      <c r="D36" s="17">
        <v>400</v>
      </c>
      <c r="E36" s="16">
        <v>400</v>
      </c>
      <c r="F36" s="204">
        <v>400</v>
      </c>
      <c r="G36" s="380" t="s">
        <v>12</v>
      </c>
      <c r="H36" s="380">
        <v>430</v>
      </c>
      <c r="I36" s="210">
        <v>460</v>
      </c>
      <c r="J36" s="210">
        <v>500</v>
      </c>
      <c r="K36" s="210">
        <v>535</v>
      </c>
      <c r="L36" s="204" t="s">
        <v>12</v>
      </c>
      <c r="M36" s="101">
        <f>K36</f>
        <v>535</v>
      </c>
      <c r="N36" s="630">
        <v>550</v>
      </c>
      <c r="O36" s="463">
        <f>ROUND((K36-J36)/J36*100,2)</f>
        <v>7</v>
      </c>
    </row>
    <row r="37" spans="1:15" ht="16.5" customHeight="1" x14ac:dyDescent="0.2">
      <c r="A37" s="28" t="s">
        <v>62</v>
      </c>
      <c r="B37" s="7" t="s">
        <v>722</v>
      </c>
      <c r="C37" s="10">
        <v>1100</v>
      </c>
      <c r="D37" s="17">
        <v>1190</v>
      </c>
      <c r="E37" s="16">
        <v>1260</v>
      </c>
      <c r="F37" s="204">
        <v>1260</v>
      </c>
      <c r="G37" s="380" t="s">
        <v>12</v>
      </c>
      <c r="H37" s="380">
        <v>1350</v>
      </c>
      <c r="I37" s="210">
        <v>1430</v>
      </c>
      <c r="J37" s="210">
        <v>1500</v>
      </c>
      <c r="K37" s="210">
        <v>1600</v>
      </c>
      <c r="L37" s="204" t="s">
        <v>12</v>
      </c>
      <c r="M37" s="101">
        <f>K37</f>
        <v>1600</v>
      </c>
      <c r="N37" s="630">
        <v>1600</v>
      </c>
      <c r="O37" s="463">
        <f>ROUND((K37-J37)/J37*100,2)</f>
        <v>6.67</v>
      </c>
    </row>
    <row r="38" spans="1:15" ht="16.5" customHeight="1" x14ac:dyDescent="0.2">
      <c r="A38" s="28" t="s">
        <v>64</v>
      </c>
      <c r="B38" s="7" t="s">
        <v>723</v>
      </c>
      <c r="C38" s="10">
        <v>34</v>
      </c>
      <c r="D38" s="17">
        <v>37</v>
      </c>
      <c r="E38" s="16">
        <v>39</v>
      </c>
      <c r="F38" s="204">
        <v>39</v>
      </c>
      <c r="G38" s="380" t="s">
        <v>12</v>
      </c>
      <c r="H38" s="380">
        <v>42</v>
      </c>
      <c r="I38" s="210">
        <v>45</v>
      </c>
      <c r="J38" s="210">
        <v>50</v>
      </c>
      <c r="K38" s="210">
        <v>54</v>
      </c>
      <c r="L38" s="204" t="s">
        <v>12</v>
      </c>
      <c r="M38" s="101">
        <f>K38</f>
        <v>54</v>
      </c>
      <c r="N38" s="630">
        <v>55</v>
      </c>
      <c r="O38" s="463">
        <f>ROUND((K38-J38)/J38*100,2)</f>
        <v>8</v>
      </c>
    </row>
    <row r="39" spans="1:15" ht="16.5" customHeight="1" x14ac:dyDescent="0.2">
      <c r="A39" s="28"/>
      <c r="B39" s="7"/>
      <c r="C39" s="10"/>
      <c r="D39" s="17"/>
      <c r="E39" s="16"/>
      <c r="F39" s="204"/>
      <c r="G39" s="380"/>
      <c r="H39" s="380"/>
      <c r="I39" s="380"/>
      <c r="J39" s="380"/>
      <c r="K39" s="380"/>
      <c r="L39" s="208"/>
      <c r="M39" s="249"/>
      <c r="N39" s="249"/>
      <c r="O39" s="463" t="s">
        <v>12</v>
      </c>
    </row>
    <row r="40" spans="1:15" ht="16.5" customHeight="1" x14ac:dyDescent="0.2">
      <c r="A40" s="28" t="s">
        <v>1034</v>
      </c>
      <c r="B40" s="54" t="s">
        <v>1632</v>
      </c>
      <c r="C40" s="10"/>
      <c r="D40" s="17"/>
      <c r="E40" s="16"/>
      <c r="F40" s="204"/>
      <c r="G40" s="380"/>
      <c r="H40" s="380"/>
      <c r="I40" s="380"/>
      <c r="J40" s="380"/>
      <c r="K40" s="380"/>
      <c r="L40" s="208"/>
      <c r="M40" s="249"/>
      <c r="N40" s="637"/>
      <c r="O40" s="497"/>
    </row>
    <row r="41" spans="1:15" ht="16.5" customHeight="1" x14ac:dyDescent="0.2">
      <c r="A41" s="28"/>
      <c r="B41" s="59" t="s">
        <v>724</v>
      </c>
      <c r="C41" s="10"/>
      <c r="D41" s="17"/>
      <c r="E41" s="16"/>
      <c r="F41" s="204"/>
      <c r="G41" s="380"/>
      <c r="H41" s="380"/>
      <c r="I41" s="380"/>
      <c r="J41" s="380"/>
      <c r="K41" s="380"/>
      <c r="L41" s="208"/>
      <c r="M41" s="249"/>
      <c r="N41" s="637"/>
      <c r="O41" s="497"/>
    </row>
    <row r="42" spans="1:15" ht="16.5" customHeight="1" x14ac:dyDescent="0.2">
      <c r="A42" s="28"/>
      <c r="B42" s="59"/>
      <c r="C42" s="10"/>
      <c r="D42" s="17"/>
      <c r="E42" s="16"/>
      <c r="F42" s="204"/>
      <c r="G42" s="380"/>
      <c r="H42" s="380"/>
      <c r="I42" s="380"/>
      <c r="J42" s="380"/>
      <c r="K42" s="380"/>
      <c r="L42" s="208"/>
      <c r="M42" s="249"/>
      <c r="N42" s="637"/>
      <c r="O42" s="497"/>
    </row>
    <row r="43" spans="1:15" ht="16.5" customHeight="1" x14ac:dyDescent="0.2">
      <c r="A43" s="28" t="s">
        <v>1035</v>
      </c>
      <c r="B43" s="54" t="s">
        <v>1633</v>
      </c>
      <c r="C43" s="10"/>
      <c r="D43" s="17"/>
      <c r="E43" s="16"/>
      <c r="F43" s="204"/>
      <c r="G43" s="380"/>
      <c r="H43" s="380"/>
      <c r="I43" s="380"/>
      <c r="J43" s="380"/>
      <c r="K43" s="380"/>
      <c r="L43" s="208"/>
      <c r="M43" s="249"/>
      <c r="N43" s="637"/>
      <c r="O43" s="497"/>
    </row>
    <row r="44" spans="1:15" ht="16.5" customHeight="1" x14ac:dyDescent="0.2">
      <c r="A44" s="28"/>
      <c r="B44" s="54"/>
      <c r="C44" s="10"/>
      <c r="D44" s="17"/>
      <c r="E44" s="16"/>
      <c r="F44" s="204"/>
      <c r="G44" s="380"/>
      <c r="H44" s="380"/>
      <c r="I44" s="380"/>
      <c r="J44" s="380"/>
      <c r="K44" s="380"/>
      <c r="L44" s="208"/>
      <c r="M44" s="249"/>
      <c r="N44" s="637"/>
      <c r="O44" s="497"/>
    </row>
    <row r="45" spans="1:15" ht="16.5" customHeight="1" x14ac:dyDescent="0.2">
      <c r="A45" s="28" t="s">
        <v>58</v>
      </c>
      <c r="B45" s="7" t="s">
        <v>1634</v>
      </c>
      <c r="C45" s="10"/>
      <c r="D45" s="17"/>
      <c r="E45" s="16"/>
      <c r="F45" s="204"/>
      <c r="G45" s="380"/>
      <c r="H45" s="380"/>
      <c r="I45" s="210">
        <v>877.19</v>
      </c>
      <c r="J45" s="204">
        <v>921.05</v>
      </c>
      <c r="K45" s="204">
        <f t="shared" ref="K45" si="2">SUM(N45/114*100)</f>
        <v>983.33333333333337</v>
      </c>
      <c r="L45" s="208">
        <f>K45*'Table of % increases'!$C$19</f>
        <v>137.66666666666669</v>
      </c>
      <c r="M45" s="218">
        <f>K45+L45</f>
        <v>1121</v>
      </c>
      <c r="N45" s="249">
        <v>1121</v>
      </c>
      <c r="O45" s="463">
        <f>ROUND((K45-J45)/J45*100,2)</f>
        <v>6.76</v>
      </c>
    </row>
    <row r="46" spans="1:15" ht="16.5" customHeight="1" x14ac:dyDescent="0.2">
      <c r="A46" s="28"/>
      <c r="B46" s="54"/>
      <c r="C46" s="10"/>
      <c r="D46" s="17"/>
      <c r="E46" s="16"/>
      <c r="F46" s="204"/>
      <c r="G46" s="380"/>
      <c r="H46" s="380"/>
      <c r="I46" s="380"/>
      <c r="J46" s="380"/>
      <c r="K46" s="380"/>
      <c r="L46" s="208"/>
      <c r="M46" s="249"/>
      <c r="N46" s="637"/>
      <c r="O46" s="497"/>
    </row>
    <row r="47" spans="1:15" ht="16.5" customHeight="1" x14ac:dyDescent="0.2">
      <c r="A47" s="28" t="s">
        <v>59</v>
      </c>
      <c r="B47" s="7" t="s">
        <v>1635</v>
      </c>
      <c r="C47" s="10"/>
      <c r="D47" s="17"/>
      <c r="E47" s="16"/>
      <c r="F47" s="204"/>
      <c r="G47" s="380"/>
      <c r="H47" s="380"/>
      <c r="I47" s="210">
        <v>1315.79</v>
      </c>
      <c r="J47" s="204">
        <v>1381.58</v>
      </c>
      <c r="K47" s="204">
        <f t="shared" ref="K47" si="3">SUM(N47/114*100)</f>
        <v>1474.5614035087719</v>
      </c>
      <c r="L47" s="208">
        <f>K47*'Table of % increases'!$C$19</f>
        <v>206.43859649122808</v>
      </c>
      <c r="M47" s="218">
        <f>K47+L47</f>
        <v>1681</v>
      </c>
      <c r="N47" s="249">
        <v>1681</v>
      </c>
      <c r="O47" s="463">
        <f>ROUND((K47-J47)/J47*100,2)</f>
        <v>6.73</v>
      </c>
    </row>
    <row r="48" spans="1:15" ht="16.5" customHeight="1" x14ac:dyDescent="0.2">
      <c r="A48" s="28"/>
      <c r="B48" s="109"/>
      <c r="C48" s="10"/>
      <c r="D48" s="17"/>
      <c r="E48" s="16"/>
      <c r="F48" s="204"/>
      <c r="G48" s="380"/>
      <c r="H48" s="380"/>
      <c r="I48" s="380"/>
      <c r="J48" s="380"/>
      <c r="K48" s="380"/>
      <c r="L48" s="208"/>
      <c r="M48" s="249"/>
      <c r="N48" s="637"/>
      <c r="O48" s="497"/>
    </row>
    <row r="49" spans="1:15" ht="16.5" customHeight="1" x14ac:dyDescent="0.2">
      <c r="A49" s="28" t="s">
        <v>60</v>
      </c>
      <c r="B49" s="7" t="s">
        <v>1636</v>
      </c>
      <c r="C49" s="10"/>
      <c r="D49" s="17"/>
      <c r="E49" s="16"/>
      <c r="F49" s="204"/>
      <c r="G49" s="380"/>
      <c r="H49" s="380"/>
      <c r="I49" s="210">
        <v>877.19</v>
      </c>
      <c r="J49" s="204">
        <v>921.05</v>
      </c>
      <c r="K49" s="204">
        <f t="shared" ref="K49" si="4">SUM(N49/114*100)</f>
        <v>983.33333333333337</v>
      </c>
      <c r="L49" s="208">
        <f>K49*'Table of % increases'!$C$19</f>
        <v>137.66666666666669</v>
      </c>
      <c r="M49" s="218">
        <f>K49+L49</f>
        <v>1121</v>
      </c>
      <c r="N49" s="249">
        <v>1121</v>
      </c>
      <c r="O49" s="463">
        <f>ROUND((K49-J49)/J49*100,2)</f>
        <v>6.76</v>
      </c>
    </row>
    <row r="50" spans="1:15" ht="16.5" customHeight="1" x14ac:dyDescent="0.2">
      <c r="A50" s="28"/>
      <c r="B50" s="54"/>
      <c r="C50" s="10"/>
      <c r="D50" s="17"/>
      <c r="E50" s="16"/>
      <c r="F50" s="204"/>
      <c r="G50" s="380"/>
      <c r="H50" s="380"/>
      <c r="I50" s="380"/>
      <c r="J50" s="380"/>
      <c r="K50" s="380"/>
      <c r="L50" s="208"/>
      <c r="M50" s="249"/>
      <c r="N50" s="637"/>
      <c r="O50" s="497"/>
    </row>
    <row r="51" spans="1:15" ht="16.5" customHeight="1" x14ac:dyDescent="0.2">
      <c r="A51" s="28" t="s">
        <v>62</v>
      </c>
      <c r="B51" s="7" t="s">
        <v>1637</v>
      </c>
      <c r="C51" s="10"/>
      <c r="D51" s="17"/>
      <c r="E51" s="16"/>
      <c r="F51" s="204"/>
      <c r="G51" s="380"/>
      <c r="H51" s="380"/>
      <c r="I51" s="210">
        <v>701.75</v>
      </c>
      <c r="J51" s="204">
        <v>736.84</v>
      </c>
      <c r="K51" s="204">
        <f t="shared" ref="K51" si="5">SUM(N51/114*100)</f>
        <v>789.47368421052624</v>
      </c>
      <c r="L51" s="208">
        <f>K51*'Table of % increases'!$C$19</f>
        <v>110.52631578947368</v>
      </c>
      <c r="M51" s="218">
        <f>K51+L51</f>
        <v>899.99999999999989</v>
      </c>
      <c r="N51" s="249">
        <v>900</v>
      </c>
      <c r="O51" s="463">
        <f>ROUND((K51-J51)/J51*100,2)</f>
        <v>7.14</v>
      </c>
    </row>
    <row r="52" spans="1:15" ht="16.5" customHeight="1" x14ac:dyDescent="0.2">
      <c r="A52" s="28"/>
      <c r="B52" s="54"/>
      <c r="C52" s="10"/>
      <c r="D52" s="17"/>
      <c r="E52" s="16"/>
      <c r="F52" s="204"/>
      <c r="G52" s="380"/>
      <c r="H52" s="380"/>
      <c r="I52" s="380"/>
      <c r="J52" s="380"/>
      <c r="K52" s="380"/>
      <c r="L52" s="208"/>
      <c r="M52" s="249"/>
      <c r="N52" s="637"/>
      <c r="O52" s="497"/>
    </row>
    <row r="53" spans="1:15" ht="16.5" customHeight="1" x14ac:dyDescent="0.2">
      <c r="A53" s="28" t="s">
        <v>68</v>
      </c>
      <c r="B53" s="7" t="s">
        <v>1638</v>
      </c>
      <c r="C53" s="10"/>
      <c r="D53" s="17"/>
      <c r="E53" s="16"/>
      <c r="F53" s="204"/>
      <c r="G53" s="380"/>
      <c r="H53" s="380"/>
      <c r="I53" s="210">
        <v>263.16000000000003</v>
      </c>
      <c r="J53" s="204">
        <v>276.32</v>
      </c>
      <c r="K53" s="204">
        <f t="shared" ref="K53" si="6">SUM(N53/114*100)</f>
        <v>295.61403508771929</v>
      </c>
      <c r="L53" s="208">
        <f>K53*'Table of % increases'!$C$19</f>
        <v>41.385964912280706</v>
      </c>
      <c r="M53" s="218">
        <f>K53+L53</f>
        <v>337</v>
      </c>
      <c r="N53" s="249">
        <v>337</v>
      </c>
      <c r="O53" s="463">
        <f>ROUND((K53-J53)/J53*100,2)</f>
        <v>6.98</v>
      </c>
    </row>
    <row r="54" spans="1:15" ht="16.5" customHeight="1" x14ac:dyDescent="0.2">
      <c r="A54" s="28"/>
      <c r="B54" s="54"/>
      <c r="C54" s="10"/>
      <c r="D54" s="17"/>
      <c r="E54" s="16"/>
      <c r="F54" s="204"/>
      <c r="G54" s="380"/>
      <c r="H54" s="380"/>
      <c r="I54" s="380"/>
      <c r="J54" s="380"/>
      <c r="K54" s="380"/>
      <c r="L54" s="208"/>
      <c r="M54" s="249"/>
      <c r="N54" s="637"/>
      <c r="O54" s="497"/>
    </row>
    <row r="55" spans="1:15" ht="16.5" customHeight="1" x14ac:dyDescent="0.2">
      <c r="A55" s="28" t="s">
        <v>222</v>
      </c>
      <c r="B55" s="7" t="s">
        <v>1639</v>
      </c>
      <c r="C55" s="10"/>
      <c r="D55" s="17"/>
      <c r="E55" s="16"/>
      <c r="F55" s="204"/>
      <c r="G55" s="380"/>
      <c r="H55" s="380"/>
      <c r="I55" s="210">
        <v>1052.6300000000001</v>
      </c>
      <c r="J55" s="204">
        <v>1105.26</v>
      </c>
      <c r="K55" s="204">
        <f t="shared" ref="K55" si="7">SUM(N55/114*100)</f>
        <v>1180.7017543859649</v>
      </c>
      <c r="L55" s="208">
        <f>K55*'Table of % increases'!$C$19</f>
        <v>165.2982456140351</v>
      </c>
      <c r="M55" s="218">
        <f>K55+L55</f>
        <v>1346</v>
      </c>
      <c r="N55" s="249">
        <v>1346</v>
      </c>
      <c r="O55" s="463">
        <f>ROUND((K55-J55)/J55*100,2)</f>
        <v>6.83</v>
      </c>
    </row>
    <row r="56" spans="1:15" ht="16.5" customHeight="1" x14ac:dyDescent="0.2">
      <c r="A56" s="28" t="s">
        <v>12</v>
      </c>
      <c r="B56" s="54"/>
      <c r="C56" s="10"/>
      <c r="D56" s="17"/>
      <c r="E56" s="16"/>
      <c r="F56" s="204"/>
      <c r="G56" s="380"/>
      <c r="H56" s="380"/>
      <c r="I56" s="380"/>
      <c r="J56" s="380"/>
      <c r="K56" s="380"/>
      <c r="L56" s="208"/>
      <c r="M56" s="249"/>
      <c r="N56" s="637"/>
      <c r="O56" s="497"/>
    </row>
    <row r="57" spans="1:15" ht="16.5" customHeight="1" x14ac:dyDescent="0.2">
      <c r="A57" s="28" t="s">
        <v>500</v>
      </c>
      <c r="B57" s="7" t="s">
        <v>1640</v>
      </c>
      <c r="C57" s="10"/>
      <c r="D57" s="17"/>
      <c r="E57" s="16"/>
      <c r="F57" s="204"/>
      <c r="G57" s="380"/>
      <c r="H57" s="380"/>
      <c r="I57" s="210">
        <v>438.6</v>
      </c>
      <c r="J57" s="204">
        <v>460.53</v>
      </c>
      <c r="K57" s="204">
        <f t="shared" ref="K57" si="8">SUM(N57/114*100)</f>
        <v>492.1052631578948</v>
      </c>
      <c r="L57" s="208">
        <f>K57*'Table of % increases'!$C$19</f>
        <v>68.894736842105274</v>
      </c>
      <c r="M57" s="218">
        <f>K57+L57</f>
        <v>561.00000000000011</v>
      </c>
      <c r="N57" s="249">
        <v>561</v>
      </c>
      <c r="O57" s="463">
        <f>ROUND((K57-J57)/J57*100,2)</f>
        <v>6.86</v>
      </c>
    </row>
    <row r="58" spans="1:15" ht="16.5" customHeight="1" x14ac:dyDescent="0.2">
      <c r="A58" s="28"/>
      <c r="B58" s="54"/>
      <c r="C58" s="10"/>
      <c r="D58" s="17"/>
      <c r="E58" s="16"/>
      <c r="F58" s="204"/>
      <c r="G58" s="380"/>
      <c r="H58" s="380"/>
      <c r="I58" s="380"/>
      <c r="J58" s="380"/>
      <c r="K58" s="380"/>
      <c r="L58" s="208"/>
      <c r="M58" s="249"/>
      <c r="N58" s="637"/>
      <c r="O58" s="497"/>
    </row>
    <row r="59" spans="1:15" ht="16.5" customHeight="1" x14ac:dyDescent="0.2">
      <c r="A59" s="28" t="s">
        <v>501</v>
      </c>
      <c r="B59" s="7" t="s">
        <v>1641</v>
      </c>
      <c r="C59" s="10"/>
      <c r="D59" s="17"/>
      <c r="E59" s="16"/>
      <c r="F59" s="204"/>
      <c r="G59" s="380"/>
      <c r="H59" s="380"/>
      <c r="I59" s="210">
        <v>219.3</v>
      </c>
      <c r="J59" s="204">
        <v>232.46</v>
      </c>
      <c r="K59" s="204">
        <f t="shared" ref="K59" si="9">SUM(N59/114*100)</f>
        <v>248.24561403508773</v>
      </c>
      <c r="L59" s="208">
        <f>K59*'Table of % increases'!$C$19</f>
        <v>34.754385964912288</v>
      </c>
      <c r="M59" s="218">
        <f>K59+L59</f>
        <v>283</v>
      </c>
      <c r="N59" s="249">
        <v>283</v>
      </c>
      <c r="O59" s="463">
        <f>ROUND((K59-J59)/J59*100,2)</f>
        <v>6.79</v>
      </c>
    </row>
    <row r="60" spans="1:15" ht="16.5" customHeight="1" x14ac:dyDescent="0.2">
      <c r="A60" s="28"/>
      <c r="B60" s="7"/>
      <c r="C60" s="10"/>
      <c r="D60" s="17"/>
      <c r="E60" s="16"/>
      <c r="F60" s="204"/>
      <c r="G60" s="380"/>
      <c r="H60" s="380"/>
      <c r="I60" s="210"/>
      <c r="J60" s="210"/>
      <c r="K60" s="210"/>
      <c r="L60" s="208"/>
      <c r="M60" s="249"/>
      <c r="N60" s="637"/>
      <c r="O60" s="497"/>
    </row>
    <row r="61" spans="1:15" ht="16.5" customHeight="1" x14ac:dyDescent="0.2">
      <c r="A61" s="28" t="s">
        <v>502</v>
      </c>
      <c r="B61" s="7" t="s">
        <v>1699</v>
      </c>
      <c r="C61" s="10"/>
      <c r="D61" s="17"/>
      <c r="E61" s="16"/>
      <c r="F61" s="204"/>
      <c r="G61" s="380"/>
      <c r="H61" s="380"/>
      <c r="I61" s="210">
        <v>219.3</v>
      </c>
      <c r="J61" s="204">
        <v>232.46</v>
      </c>
      <c r="K61" s="204">
        <f t="shared" ref="K61" si="10">SUM(N61/114*100)</f>
        <v>248.24561403508773</v>
      </c>
      <c r="L61" s="208">
        <f>K61*'Table of % increases'!$C$19</f>
        <v>34.754385964912288</v>
      </c>
      <c r="M61" s="218">
        <f>K61+L61</f>
        <v>283</v>
      </c>
      <c r="N61" s="249">
        <v>283</v>
      </c>
      <c r="O61" s="463">
        <f>ROUND((K61-J61)/J61*100,2)</f>
        <v>6.79</v>
      </c>
    </row>
    <row r="62" spans="1:15" ht="16.5" customHeight="1" x14ac:dyDescent="0.2">
      <c r="A62" s="721" t="s">
        <v>40</v>
      </c>
      <c r="B62" s="722" t="s">
        <v>1704</v>
      </c>
      <c r="C62" s="10"/>
      <c r="D62" s="17"/>
      <c r="E62" s="16"/>
      <c r="F62" s="204"/>
      <c r="G62" s="380"/>
      <c r="H62" s="380"/>
      <c r="I62" s="380"/>
      <c r="J62" s="380"/>
      <c r="K62" s="380"/>
      <c r="L62" s="208"/>
      <c r="M62" s="249"/>
      <c r="N62" s="637"/>
      <c r="O62" s="497"/>
    </row>
    <row r="63" spans="1:15" ht="16.5" customHeight="1" x14ac:dyDescent="0.2">
      <c r="A63" s="67"/>
      <c r="B63" s="88" t="s">
        <v>1758</v>
      </c>
      <c r="C63" s="148"/>
      <c r="D63" s="56"/>
      <c r="E63" s="135"/>
      <c r="F63" s="215"/>
      <c r="G63" s="591"/>
      <c r="H63" s="591"/>
      <c r="I63" s="591"/>
      <c r="J63" s="591"/>
      <c r="K63" s="591"/>
      <c r="L63" s="224"/>
      <c r="M63" s="250"/>
      <c r="N63" s="638"/>
      <c r="O63" s="499"/>
    </row>
    <row r="64" spans="1:15" ht="16.5" customHeight="1" x14ac:dyDescent="0.2">
      <c r="A64" s="28" t="s">
        <v>1036</v>
      </c>
      <c r="B64" s="54" t="s">
        <v>1698</v>
      </c>
      <c r="C64" s="10"/>
      <c r="D64" s="17"/>
      <c r="E64" s="16"/>
      <c r="F64" s="204" t="s">
        <v>12</v>
      </c>
      <c r="G64" s="380" t="s">
        <v>12</v>
      </c>
      <c r="H64" s="380"/>
      <c r="I64" s="380"/>
      <c r="J64" s="380"/>
      <c r="K64" s="380"/>
      <c r="L64" s="208" t="s">
        <v>12</v>
      </c>
      <c r="M64" s="249" t="s">
        <v>12</v>
      </c>
      <c r="N64" s="637"/>
      <c r="O64" s="497" t="s">
        <v>12</v>
      </c>
    </row>
    <row r="65" spans="1:15" ht="16.5" customHeight="1" x14ac:dyDescent="0.2">
      <c r="A65" s="28"/>
      <c r="B65" s="54"/>
      <c r="C65" s="10"/>
      <c r="D65" s="17"/>
      <c r="E65" s="16"/>
      <c r="F65" s="204"/>
      <c r="G65" s="380"/>
      <c r="H65" s="380"/>
      <c r="I65" s="380"/>
      <c r="J65" s="380"/>
      <c r="K65" s="380"/>
      <c r="L65" s="208"/>
      <c r="M65" s="249"/>
      <c r="N65" s="637"/>
      <c r="O65" s="497"/>
    </row>
    <row r="66" spans="1:15" ht="16.5" customHeight="1" x14ac:dyDescent="0.2">
      <c r="A66" s="28" t="s">
        <v>58</v>
      </c>
      <c r="B66" s="7" t="s">
        <v>1634</v>
      </c>
      <c r="C66" s="10"/>
      <c r="D66" s="17"/>
      <c r="E66" s="16"/>
      <c r="F66" s="204"/>
      <c r="G66" s="380"/>
      <c r="H66" s="380"/>
      <c r="I66" s="210">
        <v>877.19</v>
      </c>
      <c r="J66" s="204">
        <v>921.05</v>
      </c>
      <c r="K66" s="204">
        <f t="shared" ref="K66" si="11">SUM(N66/114*100)</f>
        <v>983.33333333333337</v>
      </c>
      <c r="L66" s="208">
        <f>K66*'Table of % increases'!$C$19</f>
        <v>137.66666666666669</v>
      </c>
      <c r="M66" s="218">
        <f>K66+L66</f>
        <v>1121</v>
      </c>
      <c r="N66" s="249">
        <v>1121</v>
      </c>
      <c r="O66" s="463">
        <f>ROUND((K66-J66)/J66*100,2)</f>
        <v>6.76</v>
      </c>
    </row>
    <row r="67" spans="1:15" ht="16.5" customHeight="1" x14ac:dyDescent="0.2">
      <c r="A67" s="28"/>
      <c r="B67" s="54"/>
      <c r="C67" s="10"/>
      <c r="D67" s="17"/>
      <c r="E67" s="16"/>
      <c r="F67" s="204"/>
      <c r="G67" s="380"/>
      <c r="H67" s="380"/>
      <c r="I67" s="380"/>
      <c r="J67" s="380"/>
      <c r="K67" s="380"/>
      <c r="L67" s="208"/>
      <c r="M67" s="249"/>
      <c r="N67" s="637"/>
      <c r="O67" s="497"/>
    </row>
    <row r="68" spans="1:15" ht="16.5" customHeight="1" x14ac:dyDescent="0.2">
      <c r="A68" s="28" t="s">
        <v>62</v>
      </c>
      <c r="B68" s="7" t="s">
        <v>1637</v>
      </c>
      <c r="C68" s="10"/>
      <c r="D68" s="17"/>
      <c r="E68" s="16"/>
      <c r="F68" s="204"/>
      <c r="G68" s="380"/>
      <c r="H68" s="380"/>
      <c r="I68" s="210">
        <v>701.75</v>
      </c>
      <c r="J68" s="204">
        <v>736.84</v>
      </c>
      <c r="K68" s="204">
        <f t="shared" ref="K68" si="12">SUM(N68/114*100)</f>
        <v>789.47368421052624</v>
      </c>
      <c r="L68" s="208">
        <f>K68*'Table of % increases'!$C$19</f>
        <v>110.52631578947368</v>
      </c>
      <c r="M68" s="218">
        <f>K68+L68</f>
        <v>899.99999999999989</v>
      </c>
      <c r="N68" s="249">
        <v>900</v>
      </c>
      <c r="O68" s="463">
        <f>ROUND((K68-J68)/J68*100,2)</f>
        <v>7.14</v>
      </c>
    </row>
    <row r="69" spans="1:15" ht="16.5" customHeight="1" x14ac:dyDescent="0.2">
      <c r="A69" s="28"/>
      <c r="B69" s="54"/>
      <c r="C69" s="10"/>
      <c r="D69" s="17"/>
      <c r="E69" s="16"/>
      <c r="F69" s="204"/>
      <c r="G69" s="380"/>
      <c r="H69" s="380"/>
      <c r="I69" s="380"/>
      <c r="J69" s="380"/>
      <c r="K69" s="380"/>
      <c r="L69" s="208"/>
      <c r="M69" s="249"/>
      <c r="N69" s="637"/>
      <c r="O69" s="497"/>
    </row>
    <row r="70" spans="1:15" ht="16.5" customHeight="1" x14ac:dyDescent="0.2">
      <c r="A70" s="28" t="s">
        <v>68</v>
      </c>
      <c r="B70" s="7" t="s">
        <v>1638</v>
      </c>
      <c r="C70" s="10"/>
      <c r="D70" s="17"/>
      <c r="E70" s="16"/>
      <c r="F70" s="204"/>
      <c r="G70" s="380"/>
      <c r="H70" s="380"/>
      <c r="I70" s="210">
        <v>263.14999999999998</v>
      </c>
      <c r="J70" s="204">
        <v>276.32</v>
      </c>
      <c r="K70" s="204">
        <f t="shared" ref="K70" si="13">SUM(N70/114*100)</f>
        <v>295.61403508771929</v>
      </c>
      <c r="L70" s="208">
        <f>K70*'Table of % increases'!$C$19</f>
        <v>41.385964912280706</v>
      </c>
      <c r="M70" s="218">
        <f>K70+L70</f>
        <v>337</v>
      </c>
      <c r="N70" s="249">
        <v>337</v>
      </c>
      <c r="O70" s="463">
        <f>ROUND((K70-J70)/J70*100,2)</f>
        <v>6.98</v>
      </c>
    </row>
    <row r="71" spans="1:15" ht="16.5" customHeight="1" x14ac:dyDescent="0.2">
      <c r="A71" s="28"/>
      <c r="B71" s="54"/>
      <c r="C71" s="10"/>
      <c r="D71" s="17"/>
      <c r="E71" s="16"/>
      <c r="F71" s="204"/>
      <c r="G71" s="380"/>
      <c r="H71" s="380"/>
      <c r="I71" s="380"/>
      <c r="J71" s="380"/>
      <c r="K71" s="380"/>
      <c r="L71" s="208"/>
      <c r="M71" s="249"/>
      <c r="N71" s="637"/>
      <c r="O71" s="497"/>
    </row>
    <row r="72" spans="1:15" ht="16.5" customHeight="1" x14ac:dyDescent="0.2">
      <c r="A72" s="28" t="s">
        <v>222</v>
      </c>
      <c r="B72" s="7" t="s">
        <v>1639</v>
      </c>
      <c r="C72" s="10"/>
      <c r="D72" s="17"/>
      <c r="E72" s="16"/>
      <c r="F72" s="204"/>
      <c r="G72" s="380"/>
      <c r="H72" s="380"/>
      <c r="I72" s="210">
        <v>877.19</v>
      </c>
      <c r="J72" s="204">
        <v>921.05</v>
      </c>
      <c r="K72" s="204">
        <f t="shared" ref="K72" si="14">SUM(N72/114*100)</f>
        <v>983.33333333333337</v>
      </c>
      <c r="L72" s="208">
        <f>K72*'Table of % increases'!$C$19</f>
        <v>137.66666666666669</v>
      </c>
      <c r="M72" s="218">
        <f>K72+L72</f>
        <v>1121</v>
      </c>
      <c r="N72" s="249">
        <v>1121</v>
      </c>
      <c r="O72" s="463">
        <f>ROUND((K72-J72)/J72*100,2)</f>
        <v>6.76</v>
      </c>
    </row>
    <row r="73" spans="1:15" ht="16.5" customHeight="1" x14ac:dyDescent="0.2">
      <c r="A73" s="28" t="s">
        <v>12</v>
      </c>
      <c r="B73" s="54"/>
      <c r="C73" s="10"/>
      <c r="D73" s="17"/>
      <c r="E73" s="16"/>
      <c r="F73" s="204"/>
      <c r="G73" s="380"/>
      <c r="H73" s="380"/>
      <c r="I73" s="380"/>
      <c r="J73" s="380"/>
      <c r="K73" s="380"/>
      <c r="L73" s="208"/>
      <c r="M73" s="249"/>
      <c r="N73" s="637"/>
      <c r="O73" s="497"/>
    </row>
    <row r="74" spans="1:15" ht="16.5" customHeight="1" x14ac:dyDescent="0.2">
      <c r="A74" s="28" t="s">
        <v>500</v>
      </c>
      <c r="B74" s="7" t="s">
        <v>1640</v>
      </c>
      <c r="C74" s="10"/>
      <c r="D74" s="17"/>
      <c r="E74" s="16"/>
      <c r="F74" s="204"/>
      <c r="G74" s="380"/>
      <c r="H74" s="380"/>
      <c r="I74" s="210">
        <v>438.6</v>
      </c>
      <c r="J74" s="204">
        <v>460.53</v>
      </c>
      <c r="K74" s="204">
        <f t="shared" ref="K74" si="15">SUM(N74/114*100)</f>
        <v>492.1052631578948</v>
      </c>
      <c r="L74" s="208">
        <f>K74*'Table of % increases'!$C$19</f>
        <v>68.894736842105274</v>
      </c>
      <c r="M74" s="218">
        <f>K74+L74</f>
        <v>561.00000000000011</v>
      </c>
      <c r="N74" s="249">
        <v>561</v>
      </c>
      <c r="O74" s="463">
        <f>ROUND((K74-J74)/J74*100,2)</f>
        <v>6.86</v>
      </c>
    </row>
    <row r="75" spans="1:15" ht="16.5" customHeight="1" x14ac:dyDescent="0.2">
      <c r="A75" s="28"/>
      <c r="B75" s="54"/>
      <c r="C75" s="10"/>
      <c r="D75" s="17"/>
      <c r="E75" s="16"/>
      <c r="F75" s="204"/>
      <c r="G75" s="380"/>
      <c r="H75" s="380"/>
      <c r="I75" s="380"/>
      <c r="J75" s="380"/>
      <c r="K75" s="380"/>
      <c r="L75" s="208"/>
      <c r="M75" s="249"/>
      <c r="N75" s="637"/>
      <c r="O75" s="497"/>
    </row>
    <row r="76" spans="1:15" ht="16.5" customHeight="1" x14ac:dyDescent="0.2">
      <c r="A76" s="28" t="s">
        <v>501</v>
      </c>
      <c r="B76" s="7" t="s">
        <v>1641</v>
      </c>
      <c r="C76" s="10"/>
      <c r="D76" s="17"/>
      <c r="E76" s="16"/>
      <c r="F76" s="204"/>
      <c r="G76" s="380"/>
      <c r="H76" s="380"/>
      <c r="I76" s="210">
        <v>219.3</v>
      </c>
      <c r="J76" s="204">
        <v>232.46</v>
      </c>
      <c r="K76" s="204">
        <f t="shared" ref="K76" si="16">SUM(N76/114*100)</f>
        <v>248.24561403508773</v>
      </c>
      <c r="L76" s="208">
        <f>K76*'Table of % increases'!$C$19</f>
        <v>34.754385964912288</v>
      </c>
      <c r="M76" s="218">
        <f>K76+L76</f>
        <v>283</v>
      </c>
      <c r="N76" s="249">
        <v>283</v>
      </c>
      <c r="O76" s="463">
        <f>ROUND((K76-J76)/J76*100,2)</f>
        <v>6.79</v>
      </c>
    </row>
    <row r="77" spans="1:15" ht="16.5" customHeight="1" x14ac:dyDescent="0.2">
      <c r="A77" s="28"/>
      <c r="B77" s="54"/>
      <c r="C77" s="10"/>
      <c r="D77" s="17"/>
      <c r="E77" s="16"/>
      <c r="F77" s="204"/>
      <c r="G77" s="380"/>
      <c r="H77" s="380"/>
      <c r="I77" s="380"/>
      <c r="J77" s="380"/>
      <c r="K77" s="380"/>
      <c r="L77" s="208"/>
      <c r="M77" s="249"/>
      <c r="N77" s="637"/>
      <c r="O77" s="497"/>
    </row>
    <row r="78" spans="1:15" ht="16.5" customHeight="1" x14ac:dyDescent="0.2">
      <c r="A78" s="28" t="s">
        <v>503</v>
      </c>
      <c r="B78" s="7" t="s">
        <v>1700</v>
      </c>
      <c r="C78" s="10"/>
      <c r="D78" s="17"/>
      <c r="E78" s="16"/>
      <c r="F78" s="204"/>
      <c r="G78" s="380"/>
      <c r="H78" s="380"/>
      <c r="I78" s="210">
        <v>219.3</v>
      </c>
      <c r="J78" s="204">
        <v>232.46</v>
      </c>
      <c r="K78" s="204">
        <f t="shared" ref="K78" si="17">SUM(N78/114*100)</f>
        <v>248.24561403508773</v>
      </c>
      <c r="L78" s="208">
        <f>K78*'Table of % increases'!$C$19</f>
        <v>34.754385964912288</v>
      </c>
      <c r="M78" s="218">
        <f>K78+L78</f>
        <v>283</v>
      </c>
      <c r="N78" s="249">
        <v>283</v>
      </c>
      <c r="O78" s="463">
        <f>ROUND((K78-J78)/J78*100,2)</f>
        <v>6.79</v>
      </c>
    </row>
    <row r="79" spans="1:15" ht="16.5" customHeight="1" x14ac:dyDescent="0.2">
      <c r="A79" s="721" t="s">
        <v>40</v>
      </c>
      <c r="B79" s="722" t="s">
        <v>1705</v>
      </c>
      <c r="C79" s="10"/>
      <c r="D79" s="17"/>
      <c r="E79" s="16"/>
      <c r="F79" s="204"/>
      <c r="G79" s="380"/>
      <c r="H79" s="380"/>
      <c r="I79" s="380"/>
      <c r="J79" s="380"/>
      <c r="K79" s="380"/>
      <c r="L79" s="208"/>
      <c r="M79" s="249"/>
      <c r="N79" s="637"/>
      <c r="O79" s="497"/>
    </row>
    <row r="80" spans="1:15" ht="16.5" customHeight="1" x14ac:dyDescent="0.2">
      <c r="A80" s="3"/>
      <c r="B80" s="7" t="s">
        <v>1758</v>
      </c>
      <c r="C80" s="10"/>
      <c r="D80" s="17"/>
      <c r="E80" s="16"/>
      <c r="F80" s="204"/>
      <c r="G80" s="380"/>
      <c r="H80" s="380"/>
      <c r="I80" s="380"/>
      <c r="J80" s="380"/>
      <c r="K80" s="380"/>
      <c r="L80" s="208"/>
      <c r="M80" s="249"/>
      <c r="N80" s="637"/>
      <c r="O80" s="497"/>
    </row>
    <row r="81" spans="1:15" ht="16.5" customHeight="1" x14ac:dyDescent="0.2">
      <c r="A81" s="3"/>
      <c r="B81" s="7"/>
      <c r="C81" s="10"/>
      <c r="D81" s="17"/>
      <c r="E81" s="16"/>
      <c r="F81" s="204"/>
      <c r="G81" s="380"/>
      <c r="H81" s="380"/>
      <c r="I81" s="380"/>
      <c r="J81" s="380"/>
      <c r="K81" s="380"/>
      <c r="L81" s="208"/>
      <c r="M81" s="249"/>
      <c r="N81" s="637"/>
      <c r="O81" s="497"/>
    </row>
    <row r="82" spans="1:15" ht="16.5" customHeight="1" x14ac:dyDescent="0.2">
      <c r="A82" s="28">
        <v>12.5</v>
      </c>
      <c r="B82" s="54" t="s">
        <v>725</v>
      </c>
      <c r="C82" s="169"/>
      <c r="D82" s="68"/>
      <c r="E82" s="169"/>
      <c r="F82" s="204"/>
      <c r="G82" s="380"/>
      <c r="H82" s="380"/>
      <c r="I82" s="380"/>
      <c r="J82" s="380"/>
      <c r="K82" s="380"/>
      <c r="L82" s="208"/>
      <c r="M82" s="249"/>
      <c r="N82" s="637"/>
      <c r="O82" s="497"/>
    </row>
    <row r="83" spans="1:15" ht="16.5" customHeight="1" x14ac:dyDescent="0.2">
      <c r="A83" s="28"/>
      <c r="B83" s="54"/>
      <c r="C83" s="169"/>
      <c r="D83" s="68"/>
      <c r="E83" s="169"/>
      <c r="F83" s="204"/>
      <c r="G83" s="380"/>
      <c r="H83" s="380"/>
      <c r="I83" s="380"/>
      <c r="J83" s="380"/>
      <c r="K83" s="380"/>
      <c r="L83" s="208"/>
      <c r="M83" s="249"/>
      <c r="N83" s="637"/>
      <c r="O83" s="497"/>
    </row>
    <row r="84" spans="1:15" ht="16.5" customHeight="1" x14ac:dyDescent="0.2">
      <c r="A84" s="28" t="s">
        <v>709</v>
      </c>
      <c r="B84" s="54" t="s">
        <v>1757</v>
      </c>
      <c r="C84" s="169"/>
      <c r="D84" s="68"/>
      <c r="E84" s="169"/>
      <c r="F84" s="204"/>
      <c r="G84" s="380"/>
      <c r="H84" s="380"/>
      <c r="I84" s="380"/>
      <c r="J84" s="380"/>
      <c r="K84" s="380"/>
      <c r="L84" s="208"/>
      <c r="M84" s="249"/>
      <c r="N84" s="637"/>
      <c r="O84" s="497"/>
    </row>
    <row r="85" spans="1:15" ht="16.5" customHeight="1" x14ac:dyDescent="0.2">
      <c r="A85" s="28"/>
      <c r="B85" s="54"/>
      <c r="C85" s="169"/>
      <c r="D85" s="68"/>
      <c r="E85" s="169"/>
      <c r="F85" s="204"/>
      <c r="G85" s="380"/>
      <c r="H85" s="380"/>
      <c r="I85" s="380"/>
      <c r="J85" s="380"/>
      <c r="K85" s="380"/>
      <c r="L85" s="208"/>
      <c r="M85" s="249"/>
      <c r="N85" s="637"/>
      <c r="O85" s="497"/>
    </row>
    <row r="86" spans="1:15" ht="16.5" customHeight="1" x14ac:dyDescent="0.2">
      <c r="A86" s="28" t="s">
        <v>1037</v>
      </c>
      <c r="B86" s="54" t="s">
        <v>726</v>
      </c>
      <c r="C86" s="169"/>
      <c r="D86" s="68"/>
      <c r="E86" s="169"/>
      <c r="F86" s="204"/>
      <c r="G86" s="380"/>
      <c r="H86" s="380"/>
      <c r="I86" s="380"/>
      <c r="J86" s="380"/>
      <c r="K86" s="380"/>
      <c r="L86" s="208"/>
      <c r="M86" s="249"/>
      <c r="N86" s="637"/>
      <c r="O86" s="497"/>
    </row>
    <row r="87" spans="1:15" ht="16.5" customHeight="1" x14ac:dyDescent="0.2">
      <c r="A87" s="28"/>
      <c r="B87" s="7" t="s">
        <v>727</v>
      </c>
      <c r="C87" s="169"/>
      <c r="D87" s="17" t="s">
        <v>12</v>
      </c>
      <c r="E87" s="16"/>
      <c r="F87" s="204"/>
      <c r="G87" s="380"/>
      <c r="H87" s="380"/>
      <c r="I87" s="380"/>
      <c r="J87" s="380"/>
      <c r="K87" s="380"/>
      <c r="L87" s="208"/>
      <c r="M87" s="249"/>
      <c r="N87" s="637"/>
      <c r="O87" s="497"/>
    </row>
    <row r="88" spans="1:15" ht="16.5" customHeight="1" x14ac:dyDescent="0.2">
      <c r="A88" s="28" t="s">
        <v>58</v>
      </c>
      <c r="B88" s="7" t="s">
        <v>728</v>
      </c>
      <c r="C88" s="169"/>
      <c r="D88" s="17">
        <v>1100</v>
      </c>
      <c r="E88" s="16">
        <v>1170</v>
      </c>
      <c r="F88" s="204">
        <v>1170</v>
      </c>
      <c r="G88" s="380" t="s">
        <v>12</v>
      </c>
      <c r="H88" s="210">
        <v>1270</v>
      </c>
      <c r="I88" s="210">
        <v>1350</v>
      </c>
      <c r="J88" s="210">
        <v>1400</v>
      </c>
      <c r="K88" s="210">
        <v>1500</v>
      </c>
      <c r="L88" s="204" t="s">
        <v>12</v>
      </c>
      <c r="M88" s="101">
        <f>K88</f>
        <v>1500</v>
      </c>
      <c r="N88" s="630">
        <f>M88</f>
        <v>1500</v>
      </c>
      <c r="O88" s="463">
        <f>ROUND((K88-J88)/J88*100,2)</f>
        <v>7.14</v>
      </c>
    </row>
    <row r="89" spans="1:15" ht="16.5" customHeight="1" x14ac:dyDescent="0.2">
      <c r="A89" s="28" t="s">
        <v>59</v>
      </c>
      <c r="B89" s="7" t="s">
        <v>599</v>
      </c>
      <c r="C89" s="169"/>
      <c r="D89" s="17">
        <v>2500</v>
      </c>
      <c r="E89" s="16">
        <v>3000</v>
      </c>
      <c r="F89" s="204">
        <f>SUM(E89-(E89*14/114))</f>
        <v>2631.5789473684208</v>
      </c>
      <c r="G89" s="380">
        <f>+F89*'Table of % increases'!$C$18+F89</f>
        <v>2810.5263157894733</v>
      </c>
      <c r="H89" s="210">
        <v>3070.18</v>
      </c>
      <c r="I89" s="210">
        <v>3508.77</v>
      </c>
      <c r="J89" s="204">
        <v>3684.21</v>
      </c>
      <c r="K89" s="204">
        <f t="shared" ref="K89" si="18">SUM(N89/114*100)</f>
        <v>3934.2105263157896</v>
      </c>
      <c r="L89" s="208">
        <f>K89*'Table of % increases'!$C$19</f>
        <v>550.78947368421063</v>
      </c>
      <c r="M89" s="218">
        <f>K89+L89</f>
        <v>4485</v>
      </c>
      <c r="N89" s="249">
        <v>4485</v>
      </c>
      <c r="O89" s="463">
        <f>ROUND((K89-J89)/J89*100,2)</f>
        <v>6.79</v>
      </c>
    </row>
    <row r="90" spans="1:15" ht="16.5" customHeight="1" x14ac:dyDescent="0.2">
      <c r="A90" s="28" t="s">
        <v>60</v>
      </c>
      <c r="B90" s="7" t="s">
        <v>729</v>
      </c>
      <c r="C90" s="169"/>
      <c r="D90" s="17">
        <v>220</v>
      </c>
      <c r="E90" s="16">
        <v>230</v>
      </c>
      <c r="F90" s="204">
        <f>SUM(E90-(E90*14/114))</f>
        <v>201.75438596491227</v>
      </c>
      <c r="G90" s="380">
        <v>219.3</v>
      </c>
      <c r="H90" s="210">
        <v>236.84</v>
      </c>
      <c r="I90" s="212" t="s">
        <v>1599</v>
      </c>
      <c r="J90" s="212" t="s">
        <v>1599</v>
      </c>
      <c r="K90" s="212" t="s">
        <v>1599</v>
      </c>
      <c r="L90" s="214" t="s">
        <v>1599</v>
      </c>
      <c r="M90" s="649" t="s">
        <v>1599</v>
      </c>
      <c r="N90" s="699" t="s">
        <v>1599</v>
      </c>
      <c r="O90" s="497" t="s">
        <v>12</v>
      </c>
    </row>
    <row r="91" spans="1:15" ht="16.5" customHeight="1" x14ac:dyDescent="0.2">
      <c r="A91" s="28"/>
      <c r="B91" s="7"/>
      <c r="C91" s="169"/>
      <c r="D91" s="17"/>
      <c r="E91" s="16"/>
      <c r="F91" s="204"/>
      <c r="G91" s="380"/>
      <c r="H91" s="380"/>
      <c r="I91" s="380"/>
      <c r="J91" s="380"/>
      <c r="K91" s="380"/>
      <c r="L91" s="208"/>
      <c r="M91" s="249"/>
      <c r="N91" s="637"/>
      <c r="O91" s="497"/>
    </row>
    <row r="92" spans="1:15" ht="16.5" customHeight="1" x14ac:dyDescent="0.2">
      <c r="A92" s="28" t="s">
        <v>1038</v>
      </c>
      <c r="B92" s="54" t="s">
        <v>730</v>
      </c>
      <c r="C92" s="169"/>
      <c r="D92" s="17"/>
      <c r="E92" s="16"/>
      <c r="F92" s="204"/>
      <c r="G92" s="380"/>
      <c r="H92" s="380"/>
      <c r="I92" s="380"/>
      <c r="J92" s="380"/>
      <c r="K92" s="380"/>
      <c r="L92" s="208"/>
      <c r="M92" s="249"/>
      <c r="N92" s="637"/>
      <c r="O92" s="497"/>
    </row>
    <row r="93" spans="1:15" ht="16.5" customHeight="1" x14ac:dyDescent="0.2">
      <c r="A93" s="28"/>
      <c r="B93" s="7" t="s">
        <v>727</v>
      </c>
      <c r="C93" s="169"/>
      <c r="D93" s="17" t="s">
        <v>12</v>
      </c>
      <c r="E93" s="16"/>
      <c r="F93" s="204"/>
      <c r="G93" s="380"/>
      <c r="H93" s="380"/>
      <c r="I93" s="380"/>
      <c r="J93" s="380"/>
      <c r="K93" s="380"/>
      <c r="L93" s="208"/>
      <c r="M93" s="249"/>
      <c r="N93" s="637"/>
      <c r="O93" s="497"/>
    </row>
    <row r="94" spans="1:15" ht="16.5" customHeight="1" x14ac:dyDescent="0.2">
      <c r="A94" s="28" t="s">
        <v>58</v>
      </c>
      <c r="B94" s="7" t="s">
        <v>728</v>
      </c>
      <c r="C94" s="169"/>
      <c r="D94" s="17">
        <v>1100</v>
      </c>
      <c r="E94" s="16">
        <v>1170</v>
      </c>
      <c r="F94" s="204">
        <v>1170</v>
      </c>
      <c r="G94" s="380" t="s">
        <v>12</v>
      </c>
      <c r="H94" s="210">
        <v>1270</v>
      </c>
      <c r="I94" s="210">
        <v>1350</v>
      </c>
      <c r="J94" s="210">
        <v>1400</v>
      </c>
      <c r="K94" s="210">
        <v>1500</v>
      </c>
      <c r="L94" s="204" t="s">
        <v>12</v>
      </c>
      <c r="M94" s="101">
        <f>K94</f>
        <v>1500</v>
      </c>
      <c r="N94" s="630">
        <f>M94</f>
        <v>1500</v>
      </c>
      <c r="O94" s="463">
        <f>ROUND((K94-J94)/J94*100,2)</f>
        <v>7.14</v>
      </c>
    </row>
    <row r="95" spans="1:15" ht="16.5" customHeight="1" x14ac:dyDescent="0.2">
      <c r="A95" s="28" t="s">
        <v>59</v>
      </c>
      <c r="B95" s="7" t="s">
        <v>599</v>
      </c>
      <c r="C95" s="169"/>
      <c r="D95" s="17">
        <v>2000</v>
      </c>
      <c r="E95" s="16">
        <v>2500</v>
      </c>
      <c r="F95" s="204">
        <f>SUM(E95-(E95*14/114))</f>
        <v>2192.9824561403511</v>
      </c>
      <c r="G95" s="380">
        <v>2377.19</v>
      </c>
      <c r="H95" s="210">
        <v>2587.7199999999998</v>
      </c>
      <c r="I95" s="210">
        <v>3254.39</v>
      </c>
      <c r="J95" s="204">
        <v>3421.05</v>
      </c>
      <c r="K95" s="204">
        <f t="shared" ref="K95" si="19">SUM(N95/114*100)</f>
        <v>3653.5087719298244</v>
      </c>
      <c r="L95" s="208">
        <f>K95*'Table of % increases'!$C$19</f>
        <v>511.49122807017545</v>
      </c>
      <c r="M95" s="218">
        <f>K95+L95</f>
        <v>4165</v>
      </c>
      <c r="N95" s="249">
        <v>4165</v>
      </c>
      <c r="O95" s="463">
        <f>ROUND((K95-J95)/J95*100,2)</f>
        <v>6.79</v>
      </c>
    </row>
    <row r="96" spans="1:15" ht="16.5" customHeight="1" x14ac:dyDescent="0.2">
      <c r="A96" s="28" t="s">
        <v>60</v>
      </c>
      <c r="B96" s="7" t="s">
        <v>729</v>
      </c>
      <c r="C96" s="169"/>
      <c r="D96" s="17">
        <v>220</v>
      </c>
      <c r="E96" s="16">
        <v>230</v>
      </c>
      <c r="F96" s="204">
        <f>SUM(E96-(E96*14/114))</f>
        <v>201.75438596491227</v>
      </c>
      <c r="G96" s="380">
        <v>219.3</v>
      </c>
      <c r="H96" s="210">
        <v>236.84</v>
      </c>
      <c r="I96" s="212" t="s">
        <v>1599</v>
      </c>
      <c r="J96" s="212" t="s">
        <v>1599</v>
      </c>
      <c r="K96" s="212" t="s">
        <v>1599</v>
      </c>
      <c r="L96" s="214" t="s">
        <v>1599</v>
      </c>
      <c r="M96" s="649" t="s">
        <v>1599</v>
      </c>
      <c r="N96" s="699" t="s">
        <v>1599</v>
      </c>
      <c r="O96" s="497" t="s">
        <v>12</v>
      </c>
    </row>
    <row r="97" spans="1:15" ht="11.25" customHeight="1" x14ac:dyDescent="0.2">
      <c r="A97" s="28"/>
      <c r="B97" s="7"/>
      <c r="C97" s="169"/>
      <c r="D97" s="17"/>
      <c r="E97" s="16"/>
      <c r="F97" s="204"/>
      <c r="G97" s="380"/>
      <c r="H97" s="380"/>
      <c r="I97" s="380"/>
      <c r="J97" s="380"/>
      <c r="K97" s="380"/>
      <c r="L97" s="208"/>
      <c r="M97" s="249"/>
      <c r="N97" s="637"/>
      <c r="O97" s="497" t="s">
        <v>12</v>
      </c>
    </row>
    <row r="98" spans="1:15" ht="16.5" customHeight="1" x14ac:dyDescent="0.2">
      <c r="A98" s="28" t="s">
        <v>1039</v>
      </c>
      <c r="B98" s="54" t="s">
        <v>731</v>
      </c>
      <c r="C98" s="169"/>
      <c r="D98" s="17"/>
      <c r="E98" s="16"/>
      <c r="F98" s="204"/>
      <c r="G98" s="380"/>
      <c r="H98" s="380"/>
      <c r="I98" s="380"/>
      <c r="J98" s="380"/>
      <c r="K98" s="380"/>
      <c r="L98" s="208"/>
      <c r="M98" s="249"/>
      <c r="N98" s="637"/>
      <c r="O98" s="497"/>
    </row>
    <row r="99" spans="1:15" ht="16.5" customHeight="1" x14ac:dyDescent="0.2">
      <c r="A99" s="28"/>
      <c r="B99" s="7" t="s">
        <v>727</v>
      </c>
      <c r="C99" s="169"/>
      <c r="D99" s="17" t="s">
        <v>12</v>
      </c>
      <c r="E99" s="16"/>
      <c r="F99" s="204"/>
      <c r="G99" s="380"/>
      <c r="H99" s="380"/>
      <c r="I99" s="380"/>
      <c r="J99" s="380"/>
      <c r="K99" s="380"/>
      <c r="L99" s="208"/>
      <c r="M99" s="249"/>
      <c r="N99" s="637"/>
      <c r="O99" s="497"/>
    </row>
    <row r="100" spans="1:15" ht="16.5" customHeight="1" x14ac:dyDescent="0.2">
      <c r="A100" s="28" t="s">
        <v>58</v>
      </c>
      <c r="B100" s="7" t="s">
        <v>728</v>
      </c>
      <c r="C100" s="169"/>
      <c r="D100" s="17">
        <v>1100</v>
      </c>
      <c r="E100" s="16">
        <v>1170</v>
      </c>
      <c r="F100" s="204">
        <v>1170</v>
      </c>
      <c r="G100" s="380" t="s">
        <v>12</v>
      </c>
      <c r="H100" s="210">
        <v>1270</v>
      </c>
      <c r="I100" s="210">
        <v>1350</v>
      </c>
      <c r="J100" s="210">
        <v>1400</v>
      </c>
      <c r="K100" s="210">
        <v>1500</v>
      </c>
      <c r="L100" s="204" t="s">
        <v>12</v>
      </c>
      <c r="M100" s="101">
        <f>K100</f>
        <v>1500</v>
      </c>
      <c r="N100" s="630">
        <f>M100</f>
        <v>1500</v>
      </c>
      <c r="O100" s="463">
        <f>ROUND((K100-J100)/J100*100,2)</f>
        <v>7.14</v>
      </c>
    </row>
    <row r="101" spans="1:15" ht="16.5" customHeight="1" x14ac:dyDescent="0.2">
      <c r="A101" s="28" t="s">
        <v>59</v>
      </c>
      <c r="B101" s="7" t="s">
        <v>599</v>
      </c>
      <c r="C101" s="169"/>
      <c r="D101" s="17">
        <v>1500</v>
      </c>
      <c r="E101" s="16">
        <v>1000</v>
      </c>
      <c r="F101" s="204">
        <f>SUM(E101-(E101*14/114))</f>
        <v>877.19298245614038</v>
      </c>
      <c r="G101" s="380">
        <v>951.75</v>
      </c>
      <c r="H101" s="210">
        <v>1026.32</v>
      </c>
      <c r="I101" s="210">
        <v>1087.72</v>
      </c>
      <c r="J101" s="204">
        <v>1140.3499999999999</v>
      </c>
      <c r="K101" s="204">
        <f t="shared" ref="K101" si="20">SUM(N101/114*100)</f>
        <v>1219.2982456140351</v>
      </c>
      <c r="L101" s="208">
        <f>K101*'Table of % increases'!$C$19</f>
        <v>170.70175438596493</v>
      </c>
      <c r="M101" s="218">
        <f>K101+L101</f>
        <v>1390</v>
      </c>
      <c r="N101" s="249">
        <v>1390</v>
      </c>
      <c r="O101" s="463">
        <f>ROUND((K101-J101)/J101*100,2)</f>
        <v>6.92</v>
      </c>
    </row>
    <row r="102" spans="1:15" ht="16.5" customHeight="1" x14ac:dyDescent="0.2">
      <c r="A102" s="28" t="s">
        <v>60</v>
      </c>
      <c r="B102" s="7" t="s">
        <v>729</v>
      </c>
      <c r="C102" s="169"/>
      <c r="D102" s="17">
        <v>220</v>
      </c>
      <c r="E102" s="16">
        <v>230</v>
      </c>
      <c r="F102" s="204">
        <f>SUM(E102-(E102*14/114))</f>
        <v>201.75438596491227</v>
      </c>
      <c r="G102" s="380">
        <v>219.3</v>
      </c>
      <c r="H102" s="210">
        <v>236.84</v>
      </c>
      <c r="I102" s="212" t="s">
        <v>1599</v>
      </c>
      <c r="J102" s="212" t="s">
        <v>1599</v>
      </c>
      <c r="K102" s="212" t="s">
        <v>1599</v>
      </c>
      <c r="L102" s="214" t="s">
        <v>1599</v>
      </c>
      <c r="M102" s="649" t="s">
        <v>1599</v>
      </c>
      <c r="N102" s="699" t="s">
        <v>1599</v>
      </c>
      <c r="O102" s="497" t="s">
        <v>12</v>
      </c>
    </row>
    <row r="103" spans="1:15" ht="16.5" customHeight="1" x14ac:dyDescent="0.2">
      <c r="A103" s="413" t="s">
        <v>40</v>
      </c>
      <c r="B103" s="59" t="s">
        <v>1040</v>
      </c>
      <c r="C103" s="169"/>
      <c r="D103" s="17"/>
      <c r="E103" s="16"/>
      <c r="F103" s="204"/>
      <c r="G103" s="380"/>
      <c r="H103" s="380"/>
      <c r="I103" s="380"/>
      <c r="J103" s="380"/>
      <c r="K103" s="380"/>
      <c r="L103" s="208"/>
      <c r="M103" s="249"/>
      <c r="N103" s="637"/>
      <c r="O103" s="497"/>
    </row>
    <row r="104" spans="1:15" ht="12.75" customHeight="1" x14ac:dyDescent="0.2">
      <c r="A104" s="28"/>
      <c r="B104" s="59"/>
      <c r="C104" s="169"/>
      <c r="D104" s="17"/>
      <c r="E104" s="16"/>
      <c r="F104" s="204"/>
      <c r="G104" s="380"/>
      <c r="H104" s="380"/>
      <c r="I104" s="380"/>
      <c r="J104" s="380"/>
      <c r="K104" s="380"/>
      <c r="L104" s="208"/>
      <c r="M104" s="249"/>
      <c r="N104" s="637"/>
      <c r="O104" s="497"/>
    </row>
    <row r="105" spans="1:15" ht="16.5" customHeight="1" x14ac:dyDescent="0.2">
      <c r="A105" s="28" t="s">
        <v>711</v>
      </c>
      <c r="B105" s="54" t="s">
        <v>1701</v>
      </c>
      <c r="C105" s="169"/>
      <c r="D105" s="17" t="s">
        <v>12</v>
      </c>
      <c r="E105" s="16"/>
      <c r="F105" s="204"/>
      <c r="G105" s="380"/>
      <c r="H105" s="380"/>
      <c r="I105" s="380"/>
      <c r="J105" s="380"/>
      <c r="K105" s="380"/>
      <c r="L105" s="208"/>
      <c r="M105" s="249"/>
      <c r="N105" s="637"/>
      <c r="O105" s="497"/>
    </row>
    <row r="106" spans="1:15" ht="12" customHeight="1" x14ac:dyDescent="0.2">
      <c r="A106" s="28"/>
      <c r="B106" s="54"/>
      <c r="C106" s="169"/>
      <c r="D106" s="17"/>
      <c r="E106" s="16"/>
      <c r="F106" s="204"/>
      <c r="G106" s="380"/>
      <c r="H106" s="380"/>
      <c r="I106" s="380"/>
      <c r="J106" s="380"/>
      <c r="K106" s="380"/>
      <c r="L106" s="208"/>
      <c r="M106" s="249"/>
      <c r="N106" s="637"/>
      <c r="O106" s="497"/>
    </row>
    <row r="107" spans="1:15" ht="16.5" customHeight="1" x14ac:dyDescent="0.2">
      <c r="A107" s="28" t="s">
        <v>1041</v>
      </c>
      <c r="B107" s="54" t="s">
        <v>1643</v>
      </c>
      <c r="C107" s="169"/>
      <c r="D107" s="68"/>
      <c r="E107" s="169"/>
      <c r="F107" s="204"/>
      <c r="G107" s="380"/>
      <c r="H107" s="380"/>
      <c r="I107" s="380"/>
      <c r="J107" s="380"/>
      <c r="K107" s="380"/>
      <c r="L107" s="208"/>
      <c r="M107" s="249"/>
      <c r="N107" s="637"/>
      <c r="O107" s="497"/>
    </row>
    <row r="108" spans="1:15" ht="16.5" customHeight="1" x14ac:dyDescent="0.2">
      <c r="A108" s="28"/>
      <c r="B108" s="7" t="s">
        <v>727</v>
      </c>
      <c r="C108" s="169"/>
      <c r="D108" s="17" t="s">
        <v>12</v>
      </c>
      <c r="E108" s="16"/>
      <c r="F108" s="204"/>
      <c r="G108" s="380"/>
      <c r="H108" s="380"/>
      <c r="I108" s="380"/>
      <c r="J108" s="380"/>
      <c r="K108" s="380"/>
      <c r="L108" s="208"/>
      <c r="M108" s="249"/>
      <c r="N108" s="637"/>
      <c r="O108" s="497"/>
    </row>
    <row r="109" spans="1:15" ht="16.5" customHeight="1" x14ac:dyDescent="0.2">
      <c r="A109" s="28" t="s">
        <v>58</v>
      </c>
      <c r="B109" s="7" t="s">
        <v>728</v>
      </c>
      <c r="C109" s="169"/>
      <c r="D109" s="17">
        <v>1100</v>
      </c>
      <c r="E109" s="16">
        <v>1170</v>
      </c>
      <c r="F109" s="204">
        <v>1170</v>
      </c>
      <c r="G109" s="380" t="s">
        <v>12</v>
      </c>
      <c r="H109" s="210">
        <v>1270</v>
      </c>
      <c r="I109" s="210">
        <v>1350</v>
      </c>
      <c r="J109" s="210">
        <v>1400</v>
      </c>
      <c r="K109" s="210">
        <v>1500</v>
      </c>
      <c r="L109" s="204" t="s">
        <v>12</v>
      </c>
      <c r="M109" s="101">
        <f>K109</f>
        <v>1500</v>
      </c>
      <c r="N109" s="630">
        <f>M109</f>
        <v>1500</v>
      </c>
      <c r="O109" s="463">
        <f>ROUND((K109-J109)/J109*100,2)</f>
        <v>7.14</v>
      </c>
    </row>
    <row r="110" spans="1:15" ht="16.5" customHeight="1" x14ac:dyDescent="0.2">
      <c r="A110" s="28" t="s">
        <v>59</v>
      </c>
      <c r="B110" s="7" t="s">
        <v>599</v>
      </c>
      <c r="C110" s="169"/>
      <c r="D110" s="17">
        <v>2500</v>
      </c>
      <c r="E110" s="16">
        <v>3000</v>
      </c>
      <c r="F110" s="204">
        <f>SUM(E110-(E110*14/114))</f>
        <v>2631.5789473684208</v>
      </c>
      <c r="G110" s="380">
        <v>2855.26</v>
      </c>
      <c r="H110" s="210">
        <v>3070.18</v>
      </c>
      <c r="I110" s="210">
        <v>1754.39</v>
      </c>
      <c r="J110" s="204">
        <v>1842.11</v>
      </c>
      <c r="K110" s="204">
        <f t="shared" ref="K110" si="21">SUM(N110/114*100)</f>
        <v>1967.5438596491229</v>
      </c>
      <c r="L110" s="208">
        <f>K110*'Table of % increases'!$C$19</f>
        <v>275.45614035087721</v>
      </c>
      <c r="M110" s="218">
        <f>K110+L110</f>
        <v>2243</v>
      </c>
      <c r="N110" s="249">
        <v>2243</v>
      </c>
      <c r="O110" s="463">
        <f>ROUND((K110-J110)/J110*100,2)</f>
        <v>6.81</v>
      </c>
    </row>
    <row r="111" spans="1:15" ht="16.5" customHeight="1" x14ac:dyDescent="0.2">
      <c r="A111" s="28" t="s">
        <v>60</v>
      </c>
      <c r="B111" s="7" t="s">
        <v>729</v>
      </c>
      <c r="C111" s="169"/>
      <c r="D111" s="17">
        <v>220</v>
      </c>
      <c r="E111" s="16">
        <v>230</v>
      </c>
      <c r="F111" s="204">
        <f>SUM(E111-(E111*14/114))</f>
        <v>201.75438596491227</v>
      </c>
      <c r="G111" s="380">
        <v>219.3</v>
      </c>
      <c r="H111" s="210">
        <v>236.84</v>
      </c>
      <c r="I111" s="212" t="s">
        <v>1599</v>
      </c>
      <c r="J111" s="212" t="s">
        <v>1599</v>
      </c>
      <c r="K111" s="212" t="s">
        <v>1599</v>
      </c>
      <c r="L111" s="214" t="s">
        <v>1599</v>
      </c>
      <c r="M111" s="649" t="s">
        <v>1599</v>
      </c>
      <c r="N111" s="699" t="s">
        <v>1599</v>
      </c>
      <c r="O111" s="497" t="s">
        <v>12</v>
      </c>
    </row>
    <row r="112" spans="1:15" ht="13.5" customHeight="1" x14ac:dyDescent="0.2">
      <c r="A112" s="28"/>
      <c r="B112" s="7"/>
      <c r="C112" s="169"/>
      <c r="D112" s="17"/>
      <c r="E112" s="16"/>
      <c r="F112" s="204"/>
      <c r="G112" s="380"/>
      <c r="H112" s="380"/>
      <c r="I112" s="380"/>
      <c r="J112" s="380"/>
      <c r="K112" s="380"/>
      <c r="L112" s="208"/>
      <c r="M112" s="249"/>
      <c r="N112" s="637"/>
      <c r="O112" s="497"/>
    </row>
    <row r="113" spans="1:15" ht="16.5" customHeight="1" x14ac:dyDescent="0.2">
      <c r="A113" s="28" t="s">
        <v>1042</v>
      </c>
      <c r="B113" s="54" t="s">
        <v>730</v>
      </c>
      <c r="C113" s="169"/>
      <c r="D113" s="17"/>
      <c r="E113" s="16"/>
      <c r="F113" s="204"/>
      <c r="G113" s="380"/>
      <c r="H113" s="380"/>
      <c r="I113" s="380"/>
      <c r="J113" s="380"/>
      <c r="K113" s="380"/>
      <c r="L113" s="208"/>
      <c r="M113" s="249"/>
      <c r="N113" s="637"/>
      <c r="O113" s="497"/>
    </row>
    <row r="114" spans="1:15" ht="16.5" customHeight="1" x14ac:dyDescent="0.2">
      <c r="A114" s="28"/>
      <c r="B114" s="7" t="s">
        <v>727</v>
      </c>
      <c r="C114" s="169"/>
      <c r="D114" s="17" t="s">
        <v>12</v>
      </c>
      <c r="E114" s="16"/>
      <c r="F114" s="204"/>
      <c r="G114" s="380"/>
      <c r="H114" s="380"/>
      <c r="I114" s="380"/>
      <c r="J114" s="380"/>
      <c r="K114" s="380"/>
      <c r="L114" s="208"/>
      <c r="M114" s="249"/>
      <c r="N114" s="637"/>
      <c r="O114" s="497"/>
    </row>
    <row r="115" spans="1:15" ht="16.5" customHeight="1" x14ac:dyDescent="0.2">
      <c r="A115" s="28" t="s">
        <v>58</v>
      </c>
      <c r="B115" s="7" t="s">
        <v>728</v>
      </c>
      <c r="C115" s="169"/>
      <c r="D115" s="17">
        <v>1100</v>
      </c>
      <c r="E115" s="16">
        <v>1170</v>
      </c>
      <c r="F115" s="204">
        <v>1170</v>
      </c>
      <c r="G115" s="380" t="s">
        <v>12</v>
      </c>
      <c r="H115" s="210">
        <v>1270</v>
      </c>
      <c r="I115" s="210">
        <v>1350</v>
      </c>
      <c r="J115" s="210">
        <v>1400</v>
      </c>
      <c r="K115" s="210">
        <v>1500</v>
      </c>
      <c r="L115" s="204" t="s">
        <v>12</v>
      </c>
      <c r="M115" s="101">
        <f>K115</f>
        <v>1500</v>
      </c>
      <c r="N115" s="630">
        <f>M115</f>
        <v>1500</v>
      </c>
      <c r="O115" s="463">
        <f>ROUND((K115-J115)/J115*100,2)</f>
        <v>7.14</v>
      </c>
    </row>
    <row r="116" spans="1:15" ht="16.5" customHeight="1" x14ac:dyDescent="0.2">
      <c r="A116" s="28" t="s">
        <v>59</v>
      </c>
      <c r="B116" s="7" t="s">
        <v>599</v>
      </c>
      <c r="C116" s="169"/>
      <c r="D116" s="17">
        <v>2000</v>
      </c>
      <c r="E116" s="16">
        <v>2500</v>
      </c>
      <c r="F116" s="204">
        <f>SUM(E116-(E116*14/114))</f>
        <v>2192.9824561403511</v>
      </c>
      <c r="G116" s="380">
        <v>2377.19</v>
      </c>
      <c r="H116" s="210">
        <v>2587.7199999999998</v>
      </c>
      <c r="I116" s="210">
        <v>1754.39</v>
      </c>
      <c r="J116" s="204">
        <v>1842.11</v>
      </c>
      <c r="K116" s="204">
        <f t="shared" ref="K116" si="22">SUM(N116/114*100)</f>
        <v>1967.5438596491229</v>
      </c>
      <c r="L116" s="208">
        <f>K116*'Table of % increases'!$C$19</f>
        <v>275.45614035087721</v>
      </c>
      <c r="M116" s="218">
        <f>K116+L116</f>
        <v>2243</v>
      </c>
      <c r="N116" s="249">
        <v>2243</v>
      </c>
      <c r="O116" s="463">
        <f>ROUND((K116-J116)/J116*100,2)</f>
        <v>6.81</v>
      </c>
    </row>
    <row r="117" spans="1:15" ht="16.5" customHeight="1" x14ac:dyDescent="0.2">
      <c r="A117" s="28" t="s">
        <v>60</v>
      </c>
      <c r="B117" s="7" t="s">
        <v>729</v>
      </c>
      <c r="C117" s="169"/>
      <c r="D117" s="17">
        <v>220</v>
      </c>
      <c r="E117" s="16">
        <v>230</v>
      </c>
      <c r="F117" s="204">
        <f>SUM(E117-(E117*14/114))</f>
        <v>201.75438596491227</v>
      </c>
      <c r="G117" s="380">
        <v>219.3</v>
      </c>
      <c r="H117" s="210">
        <v>236.84</v>
      </c>
      <c r="I117" s="212" t="s">
        <v>1599</v>
      </c>
      <c r="J117" s="212" t="s">
        <v>1599</v>
      </c>
      <c r="K117" s="212" t="s">
        <v>1599</v>
      </c>
      <c r="L117" s="214" t="s">
        <v>1599</v>
      </c>
      <c r="M117" s="649" t="s">
        <v>1599</v>
      </c>
      <c r="N117" s="699" t="s">
        <v>1599</v>
      </c>
      <c r="O117" s="497" t="s">
        <v>12</v>
      </c>
    </row>
    <row r="118" spans="1:15" ht="14.25" customHeight="1" x14ac:dyDescent="0.2">
      <c r="A118" s="28" t="s">
        <v>12</v>
      </c>
      <c r="B118" s="7"/>
      <c r="C118" s="169"/>
      <c r="D118" s="17"/>
      <c r="E118" s="16"/>
      <c r="F118" s="204"/>
      <c r="G118" s="380"/>
      <c r="H118" s="380"/>
      <c r="I118" s="380"/>
      <c r="J118" s="380"/>
      <c r="K118" s="380"/>
      <c r="L118" s="208"/>
      <c r="M118" s="249"/>
      <c r="N118" s="637"/>
      <c r="O118" s="497"/>
    </row>
    <row r="119" spans="1:15" ht="16.5" customHeight="1" x14ac:dyDescent="0.2">
      <c r="A119" s="28" t="s">
        <v>1043</v>
      </c>
      <c r="B119" s="54" t="s">
        <v>731</v>
      </c>
      <c r="C119" s="169"/>
      <c r="D119" s="17"/>
      <c r="E119" s="16"/>
      <c r="F119" s="204"/>
      <c r="G119" s="380"/>
      <c r="H119" s="380"/>
      <c r="I119" s="380"/>
      <c r="J119" s="380"/>
      <c r="K119" s="380"/>
      <c r="L119" s="208"/>
      <c r="M119" s="249"/>
      <c r="N119" s="637"/>
      <c r="O119" s="497"/>
    </row>
    <row r="120" spans="1:15" ht="16.5" customHeight="1" x14ac:dyDescent="0.2">
      <c r="A120" s="28"/>
      <c r="B120" s="7" t="s">
        <v>727</v>
      </c>
      <c r="C120" s="169"/>
      <c r="D120" s="17" t="s">
        <v>12</v>
      </c>
      <c r="E120" s="16"/>
      <c r="F120" s="204"/>
      <c r="G120" s="380"/>
      <c r="H120" s="380"/>
      <c r="I120" s="380"/>
      <c r="J120" s="380"/>
      <c r="K120" s="380"/>
      <c r="L120" s="208"/>
      <c r="M120" s="249"/>
      <c r="N120" s="637"/>
      <c r="O120" s="497"/>
    </row>
    <row r="121" spans="1:15" ht="16.5" customHeight="1" x14ac:dyDescent="0.2">
      <c r="A121" s="28" t="s">
        <v>58</v>
      </c>
      <c r="B121" s="7" t="s">
        <v>728</v>
      </c>
      <c r="C121" s="169"/>
      <c r="D121" s="17">
        <v>1100</v>
      </c>
      <c r="E121" s="16">
        <v>1170</v>
      </c>
      <c r="F121" s="204">
        <v>1170</v>
      </c>
      <c r="G121" s="380" t="s">
        <v>12</v>
      </c>
      <c r="H121" s="210">
        <v>1270</v>
      </c>
      <c r="I121" s="210">
        <v>1350</v>
      </c>
      <c r="J121" s="210">
        <v>1400</v>
      </c>
      <c r="K121" s="210">
        <v>1500</v>
      </c>
      <c r="L121" s="204" t="s">
        <v>12</v>
      </c>
      <c r="M121" s="101">
        <f>K121</f>
        <v>1500</v>
      </c>
      <c r="N121" s="630">
        <f>M121</f>
        <v>1500</v>
      </c>
      <c r="O121" s="463">
        <f>ROUND((K121-J121)/J121*100,2)</f>
        <v>7.14</v>
      </c>
    </row>
    <row r="122" spans="1:15" ht="16.5" customHeight="1" x14ac:dyDescent="0.2">
      <c r="A122" s="28" t="s">
        <v>59</v>
      </c>
      <c r="B122" s="7" t="s">
        <v>599</v>
      </c>
      <c r="C122" s="169"/>
      <c r="D122" s="17">
        <v>1500</v>
      </c>
      <c r="E122" s="16">
        <v>1500</v>
      </c>
      <c r="F122" s="204">
        <f>SUM(E122-(E122*14/114))</f>
        <v>1315.7894736842104</v>
      </c>
      <c r="G122" s="380">
        <v>1425.44</v>
      </c>
      <c r="H122" s="210">
        <v>1535.09</v>
      </c>
      <c r="I122" s="210">
        <v>1315.79</v>
      </c>
      <c r="J122" s="204">
        <v>1381.58</v>
      </c>
      <c r="K122" s="204">
        <f t="shared" ref="K122" si="23">SUM(N122/114*100)</f>
        <v>1475.4385964912281</v>
      </c>
      <c r="L122" s="208">
        <f>K122*'Table of % increases'!$C$19</f>
        <v>206.56140350877195</v>
      </c>
      <c r="M122" s="218">
        <f>K122+L122</f>
        <v>1682</v>
      </c>
      <c r="N122" s="249">
        <v>1682</v>
      </c>
      <c r="O122" s="463">
        <f>ROUND((K122-J122)/J122*100,2)</f>
        <v>6.79</v>
      </c>
    </row>
    <row r="123" spans="1:15" ht="16.5" customHeight="1" x14ac:dyDescent="0.2">
      <c r="A123" s="28" t="s">
        <v>60</v>
      </c>
      <c r="B123" s="7" t="s">
        <v>729</v>
      </c>
      <c r="C123" s="169"/>
      <c r="D123" s="17">
        <v>220</v>
      </c>
      <c r="E123" s="16">
        <v>230</v>
      </c>
      <c r="F123" s="204">
        <f>SUM(E123-(E123*14/114))</f>
        <v>201.75438596491227</v>
      </c>
      <c r="G123" s="380">
        <v>219.3</v>
      </c>
      <c r="H123" s="210">
        <v>236.84</v>
      </c>
      <c r="I123" s="212" t="s">
        <v>1599</v>
      </c>
      <c r="J123" s="212" t="s">
        <v>1599</v>
      </c>
      <c r="K123" s="212" t="s">
        <v>1599</v>
      </c>
      <c r="L123" s="214" t="s">
        <v>1599</v>
      </c>
      <c r="M123" s="649" t="s">
        <v>1599</v>
      </c>
      <c r="N123" s="699" t="s">
        <v>1599</v>
      </c>
      <c r="O123" s="497" t="s">
        <v>12</v>
      </c>
    </row>
    <row r="124" spans="1:15" ht="16.5" customHeight="1" x14ac:dyDescent="0.2">
      <c r="A124" s="413" t="s">
        <v>40</v>
      </c>
      <c r="B124" s="84" t="s">
        <v>1044</v>
      </c>
      <c r="C124" s="169"/>
      <c r="D124" s="17"/>
      <c r="E124" s="16"/>
      <c r="F124" s="204"/>
      <c r="G124" s="380"/>
      <c r="H124" s="380"/>
      <c r="I124" s="380"/>
      <c r="J124" s="380"/>
      <c r="K124" s="380"/>
      <c r="L124" s="208"/>
      <c r="M124" s="249"/>
      <c r="N124" s="637"/>
      <c r="O124" s="497"/>
    </row>
    <row r="125" spans="1:15" ht="16.5" customHeight="1" x14ac:dyDescent="0.2">
      <c r="A125" s="67"/>
      <c r="B125" s="166"/>
      <c r="C125" s="170"/>
      <c r="D125" s="56"/>
      <c r="E125" s="135"/>
      <c r="F125" s="215"/>
      <c r="G125" s="591"/>
      <c r="H125" s="591"/>
      <c r="I125" s="591"/>
      <c r="J125" s="591"/>
      <c r="K125" s="591"/>
      <c r="L125" s="224"/>
      <c r="M125" s="250"/>
      <c r="N125" s="638"/>
      <c r="O125" s="499"/>
    </row>
    <row r="126" spans="1:15" ht="16.5" customHeight="1" x14ac:dyDescent="0.2">
      <c r="A126" s="28" t="s">
        <v>1031</v>
      </c>
      <c r="B126" s="54" t="s">
        <v>1644</v>
      </c>
      <c r="C126" s="169"/>
      <c r="D126" s="17" t="s">
        <v>12</v>
      </c>
      <c r="E126" s="16"/>
      <c r="F126" s="204"/>
      <c r="G126" s="380"/>
      <c r="H126" s="380"/>
      <c r="I126" s="380"/>
      <c r="J126" s="380"/>
      <c r="K126" s="380"/>
      <c r="L126" s="208"/>
      <c r="M126" s="249"/>
      <c r="N126" s="637"/>
      <c r="O126" s="497"/>
    </row>
    <row r="127" spans="1:15" ht="16.5" customHeight="1" x14ac:dyDescent="0.2">
      <c r="A127" s="28"/>
      <c r="B127" s="54"/>
      <c r="C127" s="169"/>
      <c r="D127" s="17"/>
      <c r="E127" s="16"/>
      <c r="F127" s="204"/>
      <c r="G127" s="380"/>
      <c r="H127" s="380"/>
      <c r="I127" s="380"/>
      <c r="J127" s="380"/>
      <c r="K127" s="380"/>
      <c r="L127" s="208"/>
      <c r="M127" s="249"/>
      <c r="N127" s="637"/>
      <c r="O127" s="497"/>
    </row>
    <row r="128" spans="1:15" ht="16.5" customHeight="1" x14ac:dyDescent="0.2">
      <c r="A128" s="28" t="s">
        <v>1045</v>
      </c>
      <c r="B128" s="54" t="s">
        <v>732</v>
      </c>
      <c r="C128" s="169"/>
      <c r="D128" s="17"/>
      <c r="E128" s="16"/>
      <c r="F128" s="204"/>
      <c r="G128" s="380"/>
      <c r="H128" s="380"/>
      <c r="I128" s="380"/>
      <c r="J128" s="380"/>
      <c r="K128" s="380"/>
      <c r="L128" s="208"/>
      <c r="M128" s="249"/>
      <c r="N128" s="637"/>
      <c r="O128" s="497"/>
    </row>
    <row r="129" spans="1:15" ht="16.5" customHeight="1" x14ac:dyDescent="0.2">
      <c r="A129" s="28"/>
      <c r="B129" s="7" t="s">
        <v>727</v>
      </c>
      <c r="C129" s="169"/>
      <c r="D129" s="17" t="s">
        <v>12</v>
      </c>
      <c r="E129" s="16"/>
      <c r="F129" s="204"/>
      <c r="G129" s="380"/>
      <c r="H129" s="380"/>
      <c r="I129" s="380"/>
      <c r="J129" s="380"/>
      <c r="K129" s="380"/>
      <c r="L129" s="208"/>
      <c r="M129" s="249"/>
      <c r="N129" s="637"/>
      <c r="O129" s="497"/>
    </row>
    <row r="130" spans="1:15" ht="16.5" customHeight="1" x14ac:dyDescent="0.2">
      <c r="A130" s="28" t="s">
        <v>58</v>
      </c>
      <c r="B130" s="7" t="s">
        <v>728</v>
      </c>
      <c r="C130" s="169"/>
      <c r="D130" s="17">
        <v>1100</v>
      </c>
      <c r="E130" s="16">
        <v>1170</v>
      </c>
      <c r="F130" s="204">
        <v>1170</v>
      </c>
      <c r="G130" s="380" t="s">
        <v>12</v>
      </c>
      <c r="H130" s="210">
        <v>1270</v>
      </c>
      <c r="I130" s="210">
        <v>1350</v>
      </c>
      <c r="J130" s="210">
        <v>1400</v>
      </c>
      <c r="K130" s="210">
        <v>1500</v>
      </c>
      <c r="L130" s="204" t="s">
        <v>12</v>
      </c>
      <c r="M130" s="101">
        <f>K130</f>
        <v>1500</v>
      </c>
      <c r="N130" s="630">
        <f>M130</f>
        <v>1500</v>
      </c>
      <c r="O130" s="463">
        <f>ROUND((K130-J130)/J130*100,2)</f>
        <v>7.14</v>
      </c>
    </row>
    <row r="131" spans="1:15" ht="16.5" customHeight="1" x14ac:dyDescent="0.2">
      <c r="A131" s="28" t="s">
        <v>59</v>
      </c>
      <c r="B131" s="7" t="s">
        <v>599</v>
      </c>
      <c r="C131" s="169"/>
      <c r="D131" s="17">
        <v>1500</v>
      </c>
      <c r="E131" s="16">
        <v>1600</v>
      </c>
      <c r="F131" s="204">
        <f>SUM(E131-(E131*14/114))</f>
        <v>1403.5087719298244</v>
      </c>
      <c r="G131" s="380">
        <v>1522.81</v>
      </c>
      <c r="H131" s="210">
        <v>1640.35</v>
      </c>
      <c r="I131" s="210">
        <v>1754.39</v>
      </c>
      <c r="J131" s="204">
        <v>1842.11</v>
      </c>
      <c r="K131" s="204">
        <f t="shared" ref="K131" si="24">SUM(N131/114*100)</f>
        <v>1967.5438596491229</v>
      </c>
      <c r="L131" s="208">
        <f>K131*'Table of % increases'!$C$19</f>
        <v>275.45614035087721</v>
      </c>
      <c r="M131" s="218">
        <f>K131+L131</f>
        <v>2243</v>
      </c>
      <c r="N131" s="249">
        <v>2243</v>
      </c>
      <c r="O131" s="463">
        <f>ROUND((K131-J131)/J131*100,2)</f>
        <v>6.81</v>
      </c>
    </row>
    <row r="132" spans="1:15" ht="16.5" customHeight="1" x14ac:dyDescent="0.2">
      <c r="A132" s="28" t="s">
        <v>60</v>
      </c>
      <c r="B132" s="7" t="s">
        <v>733</v>
      </c>
      <c r="C132" s="169"/>
      <c r="D132" s="17">
        <v>220</v>
      </c>
      <c r="E132" s="16">
        <v>230</v>
      </c>
      <c r="F132" s="204">
        <f>SUM(E132-(E132*14/114))</f>
        <v>201.75438596491227</v>
      </c>
      <c r="G132" s="380">
        <v>219.3</v>
      </c>
      <c r="H132" s="210">
        <v>236.84</v>
      </c>
      <c r="I132" s="212" t="s">
        <v>1599</v>
      </c>
      <c r="J132" s="212" t="s">
        <v>1599</v>
      </c>
      <c r="K132" s="212" t="s">
        <v>1599</v>
      </c>
      <c r="L132" s="214" t="s">
        <v>1599</v>
      </c>
      <c r="M132" s="649" t="s">
        <v>1599</v>
      </c>
      <c r="N132" s="699" t="s">
        <v>1599</v>
      </c>
      <c r="O132" s="497" t="s">
        <v>12</v>
      </c>
    </row>
    <row r="133" spans="1:15" ht="16.5" customHeight="1" x14ac:dyDescent="0.2">
      <c r="A133" s="413" t="s">
        <v>40</v>
      </c>
      <c r="B133" s="84" t="s">
        <v>1046</v>
      </c>
      <c r="C133" s="169"/>
      <c r="D133" s="17"/>
      <c r="E133" s="16"/>
      <c r="F133" s="204"/>
      <c r="G133" s="380"/>
      <c r="H133" s="380"/>
      <c r="I133" s="380"/>
      <c r="J133" s="380"/>
      <c r="K133" s="380"/>
      <c r="L133" s="208"/>
      <c r="M133" s="249"/>
      <c r="N133" s="637"/>
      <c r="O133" s="497"/>
    </row>
    <row r="134" spans="1:15" ht="16.5" customHeight="1" x14ac:dyDescent="0.2">
      <c r="A134" s="28"/>
      <c r="B134" s="59"/>
      <c r="C134" s="169"/>
      <c r="D134" s="17"/>
      <c r="E134" s="16"/>
      <c r="F134" s="204"/>
      <c r="G134" s="380"/>
      <c r="H134" s="380"/>
      <c r="I134" s="380"/>
      <c r="J134" s="380"/>
      <c r="K134" s="380"/>
      <c r="L134" s="208"/>
      <c r="M134" s="249"/>
      <c r="N134" s="637"/>
      <c r="O134" s="497"/>
    </row>
    <row r="135" spans="1:15" ht="16.5" customHeight="1" x14ac:dyDescent="0.2">
      <c r="A135" s="28" t="s">
        <v>1032</v>
      </c>
      <c r="B135" s="54" t="s">
        <v>734</v>
      </c>
      <c r="C135" s="8"/>
      <c r="D135" s="17" t="s">
        <v>12</v>
      </c>
      <c r="E135" s="16" t="s">
        <v>12</v>
      </c>
      <c r="F135" s="204"/>
      <c r="G135" s="380"/>
      <c r="H135" s="380"/>
      <c r="I135" s="380"/>
      <c r="J135" s="380"/>
      <c r="K135" s="380"/>
      <c r="L135" s="208"/>
      <c r="M135" s="249"/>
      <c r="N135" s="637"/>
      <c r="O135" s="497"/>
    </row>
    <row r="136" spans="1:15" ht="16.5" customHeight="1" x14ac:dyDescent="0.2">
      <c r="A136" s="28" t="s">
        <v>58</v>
      </c>
      <c r="B136" s="20" t="s">
        <v>735</v>
      </c>
      <c r="C136" s="16"/>
      <c r="D136" s="120" t="s">
        <v>468</v>
      </c>
      <c r="E136" s="16"/>
      <c r="F136" s="204"/>
      <c r="G136" s="380"/>
      <c r="H136" s="380"/>
      <c r="I136" s="380"/>
      <c r="J136" s="380"/>
      <c r="K136" s="380"/>
      <c r="L136" s="208"/>
      <c r="M136" s="249"/>
      <c r="N136" s="637"/>
      <c r="O136" s="497"/>
    </row>
    <row r="137" spans="1:15" ht="16.5" customHeight="1" x14ac:dyDescent="0.2">
      <c r="A137" s="28"/>
      <c r="B137" s="59" t="s">
        <v>659</v>
      </c>
      <c r="C137" s="10"/>
      <c r="D137" s="17"/>
      <c r="E137" s="16"/>
      <c r="F137" s="204"/>
      <c r="G137" s="380"/>
      <c r="H137" s="380"/>
      <c r="I137" s="380"/>
      <c r="J137" s="380"/>
      <c r="K137" s="380"/>
      <c r="L137" s="208"/>
      <c r="M137" s="249"/>
      <c r="N137" s="637"/>
      <c r="O137" s="497"/>
    </row>
    <row r="138" spans="1:15" ht="16.5" customHeight="1" x14ac:dyDescent="0.2">
      <c r="A138" s="28"/>
      <c r="B138" s="59"/>
      <c r="C138" s="10"/>
      <c r="D138" s="17"/>
      <c r="E138" s="16"/>
      <c r="F138" s="204"/>
      <c r="G138" s="380"/>
      <c r="H138" s="380"/>
      <c r="I138" s="380"/>
      <c r="J138" s="380"/>
      <c r="K138" s="380"/>
      <c r="L138" s="208"/>
      <c r="M138" s="249"/>
      <c r="N138" s="637"/>
      <c r="O138" s="497"/>
    </row>
    <row r="139" spans="1:15" ht="16.5" customHeight="1" x14ac:dyDescent="0.2">
      <c r="A139" s="28" t="s">
        <v>1033</v>
      </c>
      <c r="B139" s="54" t="s">
        <v>736</v>
      </c>
      <c r="C139" s="169"/>
      <c r="D139" s="17"/>
      <c r="E139" s="16"/>
      <c r="F139" s="204"/>
      <c r="G139" s="380"/>
      <c r="H139" s="380"/>
      <c r="I139" s="380"/>
      <c r="J139" s="380"/>
      <c r="K139" s="380"/>
      <c r="L139" s="208"/>
      <c r="M139" s="249"/>
      <c r="N139" s="637"/>
      <c r="O139" s="497"/>
    </row>
    <row r="140" spans="1:15" ht="16.5" customHeight="1" x14ac:dyDescent="0.2">
      <c r="A140" s="28"/>
      <c r="B140" s="7" t="s">
        <v>1702</v>
      </c>
      <c r="C140" s="169"/>
      <c r="D140" s="17"/>
      <c r="E140" s="16"/>
      <c r="F140" s="204"/>
      <c r="G140" s="380"/>
      <c r="H140" s="380"/>
      <c r="I140" s="380"/>
      <c r="J140" s="380"/>
      <c r="K140" s="380"/>
      <c r="L140" s="208"/>
      <c r="M140" s="249"/>
      <c r="N140" s="637"/>
      <c r="O140" s="497"/>
    </row>
    <row r="141" spans="1:15" ht="16.5" customHeight="1" x14ac:dyDescent="0.2">
      <c r="A141" s="28"/>
      <c r="B141" s="7" t="s">
        <v>727</v>
      </c>
      <c r="C141" s="169"/>
      <c r="D141" s="17"/>
      <c r="E141" s="16"/>
      <c r="F141" s="204"/>
      <c r="G141" s="380"/>
      <c r="H141" s="380"/>
      <c r="I141" s="380"/>
      <c r="J141" s="380"/>
      <c r="K141" s="380"/>
      <c r="L141" s="208"/>
      <c r="M141" s="249"/>
      <c r="N141" s="637"/>
      <c r="O141" s="497"/>
    </row>
    <row r="142" spans="1:15" ht="16.5" customHeight="1" x14ac:dyDescent="0.2">
      <c r="A142" s="28" t="s">
        <v>58</v>
      </c>
      <c r="B142" s="7" t="s">
        <v>728</v>
      </c>
      <c r="C142" s="169"/>
      <c r="D142" s="17">
        <v>1100</v>
      </c>
      <c r="E142" s="16">
        <v>1170</v>
      </c>
      <c r="F142" s="204">
        <v>1170</v>
      </c>
      <c r="G142" s="380" t="s">
        <v>12</v>
      </c>
      <c r="H142" s="210">
        <v>1270</v>
      </c>
      <c r="I142" s="210">
        <v>1350</v>
      </c>
      <c r="J142" s="210">
        <v>1400</v>
      </c>
      <c r="K142" s="210">
        <v>1500</v>
      </c>
      <c r="L142" s="204" t="s">
        <v>12</v>
      </c>
      <c r="M142" s="101">
        <f>K142</f>
        <v>1500</v>
      </c>
      <c r="N142" s="630">
        <f>M142</f>
        <v>1500</v>
      </c>
      <c r="O142" s="463">
        <f>ROUND((K142-J142)/J142*100,2)</f>
        <v>7.14</v>
      </c>
    </row>
    <row r="143" spans="1:15" ht="16.5" customHeight="1" x14ac:dyDescent="0.2">
      <c r="A143" s="28" t="s">
        <v>59</v>
      </c>
      <c r="B143" s="7" t="s">
        <v>599</v>
      </c>
      <c r="C143" s="169"/>
      <c r="D143" s="17">
        <v>2000</v>
      </c>
      <c r="E143" s="16">
        <v>1000</v>
      </c>
      <c r="F143" s="204">
        <f>SUM(E143-(E143*14/114))</f>
        <v>877.19298245614038</v>
      </c>
      <c r="G143" s="380">
        <v>951.75</v>
      </c>
      <c r="H143" s="210">
        <v>1026.32</v>
      </c>
      <c r="I143" s="210">
        <v>1087.72</v>
      </c>
      <c r="J143" s="204">
        <v>1140.3499999999999</v>
      </c>
      <c r="K143" s="204">
        <f t="shared" ref="K143:K144" si="25">SUM(N143/114*100)</f>
        <v>1219.2982456140351</v>
      </c>
      <c r="L143" s="208">
        <f>K143*'Table of % increases'!$C$19</f>
        <v>170.70175438596493</v>
      </c>
      <c r="M143" s="218">
        <f>K143+L143</f>
        <v>1390</v>
      </c>
      <c r="N143" s="249">
        <v>1390</v>
      </c>
      <c r="O143" s="463">
        <f>ROUND((K143-J143)/J143*100,2)</f>
        <v>6.92</v>
      </c>
    </row>
    <row r="144" spans="1:15" ht="16.5" customHeight="1" x14ac:dyDescent="0.2">
      <c r="A144" s="28" t="s">
        <v>60</v>
      </c>
      <c r="B144" s="7" t="s">
        <v>737</v>
      </c>
      <c r="C144" s="169"/>
      <c r="D144" s="17">
        <v>220</v>
      </c>
      <c r="E144" s="16">
        <v>230</v>
      </c>
      <c r="F144" s="204">
        <f>SUM(E144-(E144*14/114))</f>
        <v>201.75438596491227</v>
      </c>
      <c r="G144" s="380">
        <v>219.3</v>
      </c>
      <c r="H144" s="210">
        <v>236.84</v>
      </c>
      <c r="I144" s="210">
        <v>250</v>
      </c>
      <c r="J144" s="204">
        <v>263.16000000000003</v>
      </c>
      <c r="K144" s="204">
        <f t="shared" si="25"/>
        <v>281.57894736842104</v>
      </c>
      <c r="L144" s="208">
        <f>K144*'Table of % increases'!$C$19</f>
        <v>39.421052631578952</v>
      </c>
      <c r="M144" s="218">
        <f>K144+L144</f>
        <v>321</v>
      </c>
      <c r="N144" s="249">
        <v>321</v>
      </c>
      <c r="O144" s="463">
        <f>ROUND((K144-J144)/J144*100,2)</f>
        <v>7</v>
      </c>
    </row>
    <row r="145" spans="1:15" ht="16.5" customHeight="1" x14ac:dyDescent="0.2">
      <c r="A145" s="413" t="s">
        <v>40</v>
      </c>
      <c r="B145" s="7" t="s">
        <v>738</v>
      </c>
      <c r="C145" s="169"/>
      <c r="D145" s="17"/>
      <c r="E145" s="16"/>
      <c r="F145" s="204"/>
      <c r="G145" s="380"/>
      <c r="H145" s="380"/>
      <c r="I145" s="380"/>
      <c r="J145" s="380"/>
      <c r="K145" s="380"/>
      <c r="L145" s="208"/>
      <c r="M145" s="249"/>
      <c r="N145" s="637"/>
      <c r="O145" s="497"/>
    </row>
    <row r="146" spans="1:15" ht="16.5" customHeight="1" x14ac:dyDescent="0.2">
      <c r="A146" s="28"/>
      <c r="B146" s="7"/>
      <c r="C146" s="169"/>
      <c r="D146" s="17"/>
      <c r="E146" s="16"/>
      <c r="F146" s="204"/>
      <c r="G146" s="380"/>
      <c r="H146" s="380"/>
      <c r="I146" s="380"/>
      <c r="J146" s="380"/>
      <c r="K146" s="380"/>
      <c r="L146" s="208"/>
      <c r="M146" s="249"/>
      <c r="N146" s="637"/>
      <c r="O146" s="497"/>
    </row>
    <row r="147" spans="1:15" ht="16.5" customHeight="1" x14ac:dyDescent="0.2">
      <c r="A147" s="28" t="s">
        <v>1047</v>
      </c>
      <c r="B147" s="54" t="s">
        <v>1642</v>
      </c>
      <c r="C147" s="169"/>
      <c r="D147" s="17"/>
      <c r="E147" s="16"/>
      <c r="F147" s="204"/>
      <c r="G147" s="380"/>
      <c r="H147" s="380"/>
      <c r="I147" s="380"/>
      <c r="J147" s="380"/>
      <c r="K147" s="380"/>
      <c r="L147" s="208"/>
      <c r="M147" s="249"/>
      <c r="N147" s="637"/>
      <c r="O147" s="497"/>
    </row>
    <row r="148" spans="1:15" ht="16.5" customHeight="1" x14ac:dyDescent="0.2">
      <c r="A148" s="28"/>
      <c r="B148" s="54"/>
      <c r="C148" s="169"/>
      <c r="D148" s="17"/>
      <c r="E148" s="16"/>
      <c r="F148" s="204"/>
      <c r="G148" s="380"/>
      <c r="H148" s="380"/>
      <c r="I148" s="380"/>
      <c r="J148" s="380"/>
      <c r="K148" s="380"/>
      <c r="L148" s="208"/>
      <c r="M148" s="249"/>
      <c r="N148" s="637"/>
      <c r="O148" s="497"/>
    </row>
    <row r="149" spans="1:15" ht="16.5" customHeight="1" x14ac:dyDescent="0.2">
      <c r="A149" s="28" t="s">
        <v>1048</v>
      </c>
      <c r="B149" s="54" t="s">
        <v>739</v>
      </c>
      <c r="C149" s="169"/>
      <c r="D149" s="17"/>
      <c r="E149" s="16"/>
      <c r="F149" s="204"/>
      <c r="G149" s="380"/>
      <c r="H149" s="380"/>
      <c r="I149" s="380"/>
      <c r="J149" s="380"/>
      <c r="K149" s="380"/>
      <c r="L149" s="208"/>
      <c r="M149" s="249"/>
      <c r="N149" s="637"/>
      <c r="O149" s="497"/>
    </row>
    <row r="150" spans="1:15" ht="16.5" customHeight="1" x14ac:dyDescent="0.2">
      <c r="A150" s="28"/>
      <c r="B150" s="54"/>
      <c r="C150" s="169"/>
      <c r="D150" s="17"/>
      <c r="E150" s="16"/>
      <c r="F150" s="204"/>
      <c r="G150" s="380"/>
      <c r="H150" s="380"/>
      <c r="I150" s="380"/>
      <c r="J150" s="380"/>
      <c r="K150" s="380"/>
      <c r="L150" s="208"/>
      <c r="M150" s="249"/>
      <c r="N150" s="637"/>
      <c r="O150" s="497"/>
    </row>
    <row r="151" spans="1:15" ht="16.5" customHeight="1" x14ac:dyDescent="0.2">
      <c r="A151" s="28" t="s">
        <v>1049</v>
      </c>
      <c r="B151" s="54" t="s">
        <v>726</v>
      </c>
      <c r="C151" s="169"/>
      <c r="D151" s="17"/>
      <c r="E151" s="16"/>
      <c r="F151" s="204"/>
      <c r="G151" s="380"/>
      <c r="H151" s="380"/>
      <c r="I151" s="380"/>
      <c r="J151" s="380"/>
      <c r="K151" s="380"/>
      <c r="L151" s="208"/>
      <c r="M151" s="249"/>
      <c r="N151" s="637"/>
      <c r="O151" s="497"/>
    </row>
    <row r="152" spans="1:15" ht="16.5" customHeight="1" x14ac:dyDescent="0.2">
      <c r="A152" s="28"/>
      <c r="B152" s="7" t="s">
        <v>727</v>
      </c>
      <c r="C152" s="169"/>
      <c r="D152" s="17"/>
      <c r="E152" s="16"/>
      <c r="F152" s="204"/>
      <c r="G152" s="380"/>
      <c r="H152" s="380"/>
      <c r="I152" s="380"/>
      <c r="J152" s="380"/>
      <c r="K152" s="380"/>
      <c r="L152" s="208"/>
      <c r="M152" s="249"/>
      <c r="N152" s="637"/>
      <c r="O152" s="497"/>
    </row>
    <row r="153" spans="1:15" ht="16.5" customHeight="1" x14ac:dyDescent="0.2">
      <c r="A153" s="28" t="s">
        <v>58</v>
      </c>
      <c r="B153" s="7" t="s">
        <v>728</v>
      </c>
      <c r="C153" s="169"/>
      <c r="D153" s="17">
        <v>630</v>
      </c>
      <c r="E153" s="16">
        <v>670</v>
      </c>
      <c r="F153" s="204">
        <v>670</v>
      </c>
      <c r="G153" s="380" t="s">
        <v>12</v>
      </c>
      <c r="H153" s="210">
        <v>726</v>
      </c>
      <c r="I153" s="210">
        <v>770</v>
      </c>
      <c r="J153" s="210">
        <v>800</v>
      </c>
      <c r="K153" s="210">
        <v>860</v>
      </c>
      <c r="L153" s="204" t="s">
        <v>12</v>
      </c>
      <c r="M153" s="101">
        <f>K153</f>
        <v>860</v>
      </c>
      <c r="N153" s="630">
        <f>M153</f>
        <v>860</v>
      </c>
      <c r="O153" s="463">
        <f>ROUND((K153-J153)/J153*100,2)</f>
        <v>7.5</v>
      </c>
    </row>
    <row r="154" spans="1:15" ht="16.5" customHeight="1" x14ac:dyDescent="0.2">
      <c r="A154" s="28" t="s">
        <v>59</v>
      </c>
      <c r="B154" s="7" t="s">
        <v>740</v>
      </c>
      <c r="C154" s="169"/>
      <c r="D154" s="17">
        <v>70</v>
      </c>
      <c r="E154" s="16">
        <v>75</v>
      </c>
      <c r="F154" s="204">
        <f>SUM(E154-(E154*14/114))</f>
        <v>65.78947368421052</v>
      </c>
      <c r="G154" s="380">
        <v>70.180000000000007</v>
      </c>
      <c r="H154" s="210">
        <v>75.44</v>
      </c>
      <c r="I154" s="210">
        <v>78.95</v>
      </c>
      <c r="J154" s="204">
        <v>83.33</v>
      </c>
      <c r="K154" s="204">
        <f t="shared" ref="K154:K156" si="26">SUM(N154/114*100)</f>
        <v>89.473684210526315</v>
      </c>
      <c r="L154" s="208">
        <f>K154*'Table of % increases'!$C$19</f>
        <v>12.526315789473685</v>
      </c>
      <c r="M154" s="218">
        <f t="shared" ref="M154:M156" si="27">K154+L154</f>
        <v>102</v>
      </c>
      <c r="N154" s="249">
        <v>102</v>
      </c>
      <c r="O154" s="463">
        <f>ROUND((K154-J154)/J154*100,2)</f>
        <v>7.37</v>
      </c>
    </row>
    <row r="155" spans="1:15" ht="16.5" customHeight="1" x14ac:dyDescent="0.2">
      <c r="A155" s="28" t="s">
        <v>60</v>
      </c>
      <c r="B155" s="7" t="s">
        <v>741</v>
      </c>
      <c r="C155" s="169"/>
      <c r="D155" s="17">
        <v>170</v>
      </c>
      <c r="E155" s="16">
        <v>180</v>
      </c>
      <c r="F155" s="204">
        <f>SUM(E155-(E155*14/114))</f>
        <v>157.89473684210526</v>
      </c>
      <c r="G155" s="380">
        <v>171.05</v>
      </c>
      <c r="H155" s="210">
        <v>184.21</v>
      </c>
      <c r="I155" s="210">
        <v>192.98</v>
      </c>
      <c r="J155" s="204">
        <v>201.75</v>
      </c>
      <c r="K155" s="204">
        <f t="shared" si="26"/>
        <v>215.78947368421052</v>
      </c>
      <c r="L155" s="208">
        <f>K155*'Table of % increases'!$C$19</f>
        <v>30.210526315789476</v>
      </c>
      <c r="M155" s="218">
        <f t="shared" si="27"/>
        <v>246</v>
      </c>
      <c r="N155" s="249">
        <v>246</v>
      </c>
      <c r="O155" s="463">
        <f>ROUND((K155-J155)/J155*100,2)</f>
        <v>6.96</v>
      </c>
    </row>
    <row r="156" spans="1:15" ht="16.5" customHeight="1" x14ac:dyDescent="0.2">
      <c r="A156" s="28" t="s">
        <v>62</v>
      </c>
      <c r="B156" s="7" t="s">
        <v>737</v>
      </c>
      <c r="C156" s="169"/>
      <c r="D156" s="17">
        <v>220</v>
      </c>
      <c r="E156" s="16">
        <v>230</v>
      </c>
      <c r="F156" s="204">
        <f>SUM(E156-(E156*14/114))</f>
        <v>201.75438596491227</v>
      </c>
      <c r="G156" s="380">
        <v>219.3</v>
      </c>
      <c r="H156" s="210">
        <v>236.84</v>
      </c>
      <c r="I156" s="210">
        <v>250</v>
      </c>
      <c r="J156" s="204">
        <v>263.16000000000003</v>
      </c>
      <c r="K156" s="204">
        <f t="shared" si="26"/>
        <v>281.57894736842104</v>
      </c>
      <c r="L156" s="208">
        <f>K156*'Table of % increases'!$C$19</f>
        <v>39.421052631578952</v>
      </c>
      <c r="M156" s="218">
        <f t="shared" si="27"/>
        <v>321</v>
      </c>
      <c r="N156" s="249">
        <v>321</v>
      </c>
      <c r="O156" s="463">
        <f>ROUND((K156-J156)/J156*100,2)</f>
        <v>7</v>
      </c>
    </row>
    <row r="157" spans="1:15" ht="16.5" customHeight="1" x14ac:dyDescent="0.2">
      <c r="A157" s="28"/>
      <c r="B157" s="7"/>
      <c r="C157" s="169"/>
      <c r="D157" s="17"/>
      <c r="E157" s="16"/>
      <c r="F157" s="204"/>
      <c r="G157" s="380"/>
      <c r="H157" s="380"/>
      <c r="I157" s="380"/>
      <c r="J157" s="380"/>
      <c r="K157" s="380"/>
      <c r="L157" s="208"/>
      <c r="M157" s="249"/>
      <c r="N157" s="637"/>
      <c r="O157" s="497"/>
    </row>
    <row r="158" spans="1:15" ht="16.5" customHeight="1" x14ac:dyDescent="0.2">
      <c r="A158" s="28" t="s">
        <v>1050</v>
      </c>
      <c r="B158" s="54" t="s">
        <v>731</v>
      </c>
      <c r="C158" s="169"/>
      <c r="D158" s="17"/>
      <c r="E158" s="16"/>
      <c r="F158" s="204"/>
      <c r="G158" s="380"/>
      <c r="H158" s="380"/>
      <c r="I158" s="380"/>
      <c r="J158" s="380"/>
      <c r="K158" s="380"/>
      <c r="L158" s="208"/>
      <c r="M158" s="249"/>
      <c r="N158" s="637"/>
      <c r="O158" s="497"/>
    </row>
    <row r="159" spans="1:15" ht="16.5" customHeight="1" x14ac:dyDescent="0.2">
      <c r="A159" s="28"/>
      <c r="B159" s="7" t="s">
        <v>727</v>
      </c>
      <c r="C159" s="169"/>
      <c r="D159" s="17"/>
      <c r="E159" s="16"/>
      <c r="F159" s="204"/>
      <c r="G159" s="380"/>
      <c r="H159" s="380"/>
      <c r="I159" s="380"/>
      <c r="J159" s="380"/>
      <c r="K159" s="380"/>
      <c r="L159" s="208"/>
      <c r="M159" s="249"/>
      <c r="N159" s="637"/>
      <c r="O159" s="497"/>
    </row>
    <row r="160" spans="1:15" ht="16.5" customHeight="1" x14ac:dyDescent="0.2">
      <c r="A160" s="28" t="s">
        <v>58</v>
      </c>
      <c r="B160" s="7" t="s">
        <v>728</v>
      </c>
      <c r="C160" s="169"/>
      <c r="D160" s="17">
        <v>630</v>
      </c>
      <c r="E160" s="16">
        <v>668</v>
      </c>
      <c r="F160" s="204">
        <v>668</v>
      </c>
      <c r="G160" s="380" t="s">
        <v>12</v>
      </c>
      <c r="H160" s="210">
        <v>726</v>
      </c>
      <c r="I160" s="210">
        <v>770</v>
      </c>
      <c r="J160" s="210">
        <v>800</v>
      </c>
      <c r="K160" s="210">
        <v>860</v>
      </c>
      <c r="L160" s="204" t="s">
        <v>12</v>
      </c>
      <c r="M160" s="101">
        <f>K160</f>
        <v>860</v>
      </c>
      <c r="N160" s="630">
        <f>M160</f>
        <v>860</v>
      </c>
      <c r="O160" s="463">
        <f>ROUND((K160-J160)/J160*100,2)</f>
        <v>7.5</v>
      </c>
    </row>
    <row r="161" spans="1:15" ht="16.5" customHeight="1" x14ac:dyDescent="0.2">
      <c r="A161" s="28" t="s">
        <v>59</v>
      </c>
      <c r="B161" s="7" t="s">
        <v>740</v>
      </c>
      <c r="C161" s="169"/>
      <c r="D161" s="17">
        <v>50</v>
      </c>
      <c r="E161" s="16">
        <v>55</v>
      </c>
      <c r="F161" s="204">
        <f>SUM(E161-(E161*14/114))</f>
        <v>48.245614035087719</v>
      </c>
      <c r="G161" s="380">
        <v>52.63</v>
      </c>
      <c r="H161" s="210">
        <v>57.02</v>
      </c>
      <c r="I161" s="210">
        <v>61.4</v>
      </c>
      <c r="J161" s="204">
        <v>65.790000000000006</v>
      </c>
      <c r="K161" s="204">
        <f t="shared" ref="K161:K163" si="28">SUM(N161/114*100)</f>
        <v>70.175438596491219</v>
      </c>
      <c r="L161" s="208">
        <f>K161*'Table of % increases'!$C$19</f>
        <v>9.8245614035087723</v>
      </c>
      <c r="M161" s="218">
        <f t="shared" ref="M161:M163" si="29">K161+L161</f>
        <v>79.999999999999986</v>
      </c>
      <c r="N161" s="249">
        <v>80</v>
      </c>
      <c r="O161" s="463">
        <f>ROUND((K161-J161)/J161*100,2)</f>
        <v>6.67</v>
      </c>
    </row>
    <row r="162" spans="1:15" ht="16.5" customHeight="1" x14ac:dyDescent="0.2">
      <c r="A162" s="28" t="s">
        <v>60</v>
      </c>
      <c r="B162" s="7" t="s">
        <v>741</v>
      </c>
      <c r="C162" s="169"/>
      <c r="D162" s="17">
        <v>140</v>
      </c>
      <c r="E162" s="16">
        <v>150</v>
      </c>
      <c r="F162" s="204">
        <f>SUM(E162-(E162*14/114))</f>
        <v>131.57894736842104</v>
      </c>
      <c r="G162" s="380">
        <v>140.35</v>
      </c>
      <c r="H162" s="210">
        <v>150.88</v>
      </c>
      <c r="I162" s="210">
        <v>159.65</v>
      </c>
      <c r="J162" s="204">
        <v>166.67</v>
      </c>
      <c r="K162" s="204">
        <f t="shared" si="28"/>
        <v>178.07017543859649</v>
      </c>
      <c r="L162" s="208">
        <f>K162*'Table of % increases'!$C$19</f>
        <v>24.92982456140351</v>
      </c>
      <c r="M162" s="218">
        <f t="shared" si="29"/>
        <v>203</v>
      </c>
      <c r="N162" s="249">
        <v>203</v>
      </c>
      <c r="O162" s="463">
        <f>ROUND((K162-J162)/J162*100,2)</f>
        <v>6.84</v>
      </c>
    </row>
    <row r="163" spans="1:15" ht="16.5" customHeight="1" x14ac:dyDescent="0.2">
      <c r="A163" s="28" t="s">
        <v>62</v>
      </c>
      <c r="B163" s="7" t="s">
        <v>737</v>
      </c>
      <c r="C163" s="169"/>
      <c r="D163" s="17">
        <v>220</v>
      </c>
      <c r="E163" s="16">
        <v>230</v>
      </c>
      <c r="F163" s="204">
        <f>SUM(E163-(E163*14/114))</f>
        <v>201.75438596491227</v>
      </c>
      <c r="G163" s="380">
        <v>219.3</v>
      </c>
      <c r="H163" s="210">
        <v>236.84</v>
      </c>
      <c r="I163" s="210">
        <v>250</v>
      </c>
      <c r="J163" s="204">
        <v>263.16000000000003</v>
      </c>
      <c r="K163" s="204">
        <f t="shared" si="28"/>
        <v>281.57894736842104</v>
      </c>
      <c r="L163" s="208">
        <f>K163*'Table of % increases'!$C$19</f>
        <v>39.421052631578952</v>
      </c>
      <c r="M163" s="218">
        <f t="shared" si="29"/>
        <v>321</v>
      </c>
      <c r="N163" s="249">
        <v>321</v>
      </c>
      <c r="O163" s="463">
        <f>ROUND((K163-J163)/J163*100,2)</f>
        <v>7</v>
      </c>
    </row>
    <row r="164" spans="1:15" ht="16.5" customHeight="1" x14ac:dyDescent="0.2">
      <c r="A164" s="28"/>
      <c r="B164" s="7"/>
      <c r="C164" s="169"/>
      <c r="D164" s="17"/>
      <c r="E164" s="16"/>
      <c r="F164" s="204"/>
      <c r="G164" s="380"/>
      <c r="H164" s="380"/>
      <c r="I164" s="380"/>
      <c r="J164" s="380"/>
      <c r="K164" s="380"/>
      <c r="L164" s="208"/>
      <c r="M164" s="249"/>
      <c r="N164" s="637"/>
      <c r="O164" s="497"/>
    </row>
    <row r="165" spans="1:15" ht="16.5" customHeight="1" x14ac:dyDescent="0.2">
      <c r="A165" s="28" t="s">
        <v>1051</v>
      </c>
      <c r="B165" s="54" t="s">
        <v>742</v>
      </c>
      <c r="C165" s="169"/>
      <c r="D165" s="17"/>
      <c r="E165" s="16"/>
      <c r="F165" s="204"/>
      <c r="G165" s="380"/>
      <c r="H165" s="380"/>
      <c r="I165" s="380"/>
      <c r="J165" s="380"/>
      <c r="K165" s="380"/>
      <c r="L165" s="208"/>
      <c r="M165" s="249"/>
      <c r="N165" s="637"/>
      <c r="O165" s="497"/>
    </row>
    <row r="166" spans="1:15" ht="16.5" customHeight="1" x14ac:dyDescent="0.2">
      <c r="A166" s="28"/>
      <c r="B166" s="7" t="s">
        <v>732</v>
      </c>
      <c r="C166" s="169"/>
      <c r="D166" s="17"/>
      <c r="E166" s="16"/>
      <c r="F166" s="204"/>
      <c r="G166" s="380"/>
      <c r="H166" s="380"/>
      <c r="I166" s="380"/>
      <c r="J166" s="380"/>
      <c r="K166" s="380"/>
      <c r="L166" s="208"/>
      <c r="M166" s="249"/>
      <c r="N166" s="637"/>
      <c r="O166" s="497"/>
    </row>
    <row r="167" spans="1:15" ht="16.5" customHeight="1" x14ac:dyDescent="0.2">
      <c r="A167" s="28"/>
      <c r="B167" s="7" t="s">
        <v>727</v>
      </c>
      <c r="C167" s="169"/>
      <c r="D167" s="17"/>
      <c r="E167" s="16"/>
      <c r="F167" s="204"/>
      <c r="G167" s="380"/>
      <c r="H167" s="380"/>
      <c r="I167" s="380"/>
      <c r="J167" s="380"/>
      <c r="K167" s="380"/>
      <c r="L167" s="208"/>
      <c r="M167" s="249"/>
      <c r="N167" s="637"/>
      <c r="O167" s="497"/>
    </row>
    <row r="168" spans="1:15" ht="16.5" customHeight="1" x14ac:dyDescent="0.2">
      <c r="A168" s="28" t="s">
        <v>58</v>
      </c>
      <c r="B168" s="7" t="s">
        <v>728</v>
      </c>
      <c r="C168" s="169"/>
      <c r="D168" s="17">
        <v>630</v>
      </c>
      <c r="E168" s="16">
        <v>668</v>
      </c>
      <c r="F168" s="204">
        <v>668</v>
      </c>
      <c r="G168" s="380" t="s">
        <v>12</v>
      </c>
      <c r="H168" s="210">
        <v>726</v>
      </c>
      <c r="I168" s="210">
        <v>770</v>
      </c>
      <c r="J168" s="210">
        <v>800</v>
      </c>
      <c r="K168" s="210">
        <v>860</v>
      </c>
      <c r="L168" s="204" t="s">
        <v>12</v>
      </c>
      <c r="M168" s="101">
        <f>K168</f>
        <v>860</v>
      </c>
      <c r="N168" s="630">
        <f>M168</f>
        <v>860</v>
      </c>
      <c r="O168" s="463">
        <f>ROUND((K168-J168)/J168*100,2)</f>
        <v>7.5</v>
      </c>
    </row>
    <row r="169" spans="1:15" ht="16.5" customHeight="1" x14ac:dyDescent="0.2">
      <c r="A169" s="28" t="s">
        <v>59</v>
      </c>
      <c r="B169" s="7" t="s">
        <v>740</v>
      </c>
      <c r="C169" s="169"/>
      <c r="D169" s="17">
        <v>50</v>
      </c>
      <c r="E169" s="16">
        <v>55</v>
      </c>
      <c r="F169" s="204">
        <f>SUM(E169-(E169*14/114))</f>
        <v>48.245614035087719</v>
      </c>
      <c r="G169" s="380">
        <v>52.63</v>
      </c>
      <c r="H169" s="210">
        <v>57.02</v>
      </c>
      <c r="I169" s="210">
        <v>61.4</v>
      </c>
      <c r="J169" s="204">
        <v>65.790000000000006</v>
      </c>
      <c r="K169" s="204">
        <f t="shared" ref="K169:K171" si="30">SUM(N169/114*100)</f>
        <v>70.175438596491219</v>
      </c>
      <c r="L169" s="208">
        <f>K169*'Table of % increases'!$C$19</f>
        <v>9.8245614035087723</v>
      </c>
      <c r="M169" s="218">
        <f t="shared" ref="M169:M171" si="31">K169+L169</f>
        <v>79.999999999999986</v>
      </c>
      <c r="N169" s="249">
        <v>80</v>
      </c>
      <c r="O169" s="463">
        <f>ROUND((K169-J169)/J169*100,2)</f>
        <v>6.67</v>
      </c>
    </row>
    <row r="170" spans="1:15" ht="16.5" customHeight="1" x14ac:dyDescent="0.2">
      <c r="A170" s="28" t="s">
        <v>60</v>
      </c>
      <c r="B170" s="7" t="s">
        <v>741</v>
      </c>
      <c r="C170" s="169"/>
      <c r="D170" s="17">
        <v>150</v>
      </c>
      <c r="E170" s="16">
        <v>160</v>
      </c>
      <c r="F170" s="204">
        <f>SUM(E170-(E170*14/114))</f>
        <v>140.35087719298247</v>
      </c>
      <c r="G170" s="380">
        <v>151.75</v>
      </c>
      <c r="H170" s="210">
        <v>163.16</v>
      </c>
      <c r="I170" s="210">
        <v>175.44</v>
      </c>
      <c r="J170" s="204">
        <v>184.21</v>
      </c>
      <c r="K170" s="204">
        <f t="shared" si="30"/>
        <v>197.36842105263156</v>
      </c>
      <c r="L170" s="208">
        <f>K170*'Table of % increases'!$C$19</f>
        <v>27.631578947368421</v>
      </c>
      <c r="M170" s="218">
        <f t="shared" si="31"/>
        <v>224.99999999999997</v>
      </c>
      <c r="N170" s="249">
        <v>225</v>
      </c>
      <c r="O170" s="463">
        <f>ROUND((K170-J170)/J170*100,2)</f>
        <v>7.14</v>
      </c>
    </row>
    <row r="171" spans="1:15" ht="16.5" customHeight="1" x14ac:dyDescent="0.2">
      <c r="A171" s="28" t="s">
        <v>62</v>
      </c>
      <c r="B171" s="7" t="s">
        <v>737</v>
      </c>
      <c r="C171" s="169"/>
      <c r="D171" s="17">
        <v>220</v>
      </c>
      <c r="E171" s="16">
        <v>230</v>
      </c>
      <c r="F171" s="204">
        <f t="shared" ref="F171:F179" si="32">SUM(E171-(E171*14/114))</f>
        <v>201.75438596491227</v>
      </c>
      <c r="G171" s="380">
        <v>219.3</v>
      </c>
      <c r="H171" s="210">
        <v>236.84</v>
      </c>
      <c r="I171" s="210">
        <v>250</v>
      </c>
      <c r="J171" s="204">
        <v>263.16000000000003</v>
      </c>
      <c r="K171" s="204">
        <f t="shared" si="30"/>
        <v>281.57894736842104</v>
      </c>
      <c r="L171" s="208">
        <f>K171*'Table of % increases'!$C$19</f>
        <v>39.421052631578952</v>
      </c>
      <c r="M171" s="218">
        <f t="shared" si="31"/>
        <v>321</v>
      </c>
      <c r="N171" s="249">
        <v>321</v>
      </c>
      <c r="O171" s="463">
        <f>ROUND((K171-J171)/J171*100,2)</f>
        <v>7</v>
      </c>
    </row>
    <row r="172" spans="1:15" ht="16.5" customHeight="1" x14ac:dyDescent="0.2">
      <c r="A172" s="28"/>
      <c r="B172" s="7"/>
      <c r="C172" s="169"/>
      <c r="D172" s="17"/>
      <c r="E172" s="16"/>
      <c r="F172" s="204"/>
      <c r="G172" s="380"/>
      <c r="H172" s="380"/>
      <c r="I172" s="380"/>
      <c r="J172" s="380"/>
      <c r="K172" s="380"/>
      <c r="L172" s="208"/>
      <c r="M172" s="249"/>
      <c r="N172" s="637"/>
      <c r="O172" s="497"/>
    </row>
    <row r="173" spans="1:15" ht="16.5" customHeight="1" x14ac:dyDescent="0.2">
      <c r="A173" s="28" t="s">
        <v>1052</v>
      </c>
      <c r="B173" s="54" t="s">
        <v>743</v>
      </c>
      <c r="C173" s="169"/>
      <c r="D173" s="17"/>
      <c r="E173" s="16"/>
      <c r="F173" s="204"/>
      <c r="G173" s="380"/>
      <c r="H173" s="380"/>
      <c r="I173" s="380"/>
      <c r="J173" s="380"/>
      <c r="K173" s="380"/>
      <c r="L173" s="208"/>
      <c r="M173" s="249"/>
      <c r="N173" s="637"/>
      <c r="O173" s="497"/>
    </row>
    <row r="174" spans="1:15" ht="16.5" customHeight="1" x14ac:dyDescent="0.2">
      <c r="A174" s="28"/>
      <c r="B174" s="7" t="s">
        <v>732</v>
      </c>
      <c r="C174" s="169"/>
      <c r="D174" s="17"/>
      <c r="E174" s="16"/>
      <c r="F174" s="204"/>
      <c r="G174" s="380"/>
      <c r="H174" s="380"/>
      <c r="I174" s="380"/>
      <c r="J174" s="380"/>
      <c r="K174" s="380"/>
      <c r="L174" s="208"/>
      <c r="M174" s="249"/>
      <c r="N174" s="637"/>
      <c r="O174" s="497"/>
    </row>
    <row r="175" spans="1:15" ht="16.5" customHeight="1" x14ac:dyDescent="0.2">
      <c r="A175" s="28"/>
      <c r="B175" s="7" t="s">
        <v>727</v>
      </c>
      <c r="C175" s="169"/>
      <c r="D175" s="17"/>
      <c r="E175" s="16"/>
      <c r="F175" s="204"/>
      <c r="G175" s="380"/>
      <c r="H175" s="380"/>
      <c r="I175" s="380"/>
      <c r="J175" s="380"/>
      <c r="K175" s="380"/>
      <c r="L175" s="208"/>
      <c r="M175" s="249"/>
      <c r="N175" s="637"/>
      <c r="O175" s="497"/>
    </row>
    <row r="176" spans="1:15" ht="16.5" customHeight="1" x14ac:dyDescent="0.2">
      <c r="A176" s="28" t="s">
        <v>58</v>
      </c>
      <c r="B176" s="7" t="s">
        <v>728</v>
      </c>
      <c r="C176" s="169"/>
      <c r="D176" s="17">
        <v>630</v>
      </c>
      <c r="E176" s="16">
        <v>668</v>
      </c>
      <c r="F176" s="204">
        <v>668</v>
      </c>
      <c r="G176" s="380" t="s">
        <v>12</v>
      </c>
      <c r="H176" s="210">
        <v>726</v>
      </c>
      <c r="I176" s="210">
        <v>770</v>
      </c>
      <c r="J176" s="210">
        <v>800</v>
      </c>
      <c r="K176" s="210">
        <v>860</v>
      </c>
      <c r="L176" s="204" t="s">
        <v>12</v>
      </c>
      <c r="M176" s="101">
        <f>K176</f>
        <v>860</v>
      </c>
      <c r="N176" s="630">
        <f>M176</f>
        <v>860</v>
      </c>
      <c r="O176" s="463">
        <f>ROUND((K176-J176)/J176*100,2)</f>
        <v>7.5</v>
      </c>
    </row>
    <row r="177" spans="1:15" ht="16.5" customHeight="1" x14ac:dyDescent="0.2">
      <c r="A177" s="28" t="s">
        <v>59</v>
      </c>
      <c r="B177" s="7" t="s">
        <v>740</v>
      </c>
      <c r="C177" s="169"/>
      <c r="D177" s="17">
        <v>70</v>
      </c>
      <c r="E177" s="16">
        <v>75</v>
      </c>
      <c r="F177" s="204">
        <f t="shared" si="32"/>
        <v>65.78947368421052</v>
      </c>
      <c r="G177" s="380">
        <v>70.180000000000007</v>
      </c>
      <c r="H177" s="210">
        <v>75.44</v>
      </c>
      <c r="I177" s="210">
        <v>78.95</v>
      </c>
      <c r="J177" s="204">
        <v>83.33</v>
      </c>
      <c r="K177" s="204">
        <f t="shared" ref="K177:K179" si="33">SUM(N177/114*100)</f>
        <v>89.473684210526315</v>
      </c>
      <c r="L177" s="208">
        <f>K177*'Table of % increases'!$C$19</f>
        <v>12.526315789473685</v>
      </c>
      <c r="M177" s="218">
        <f t="shared" ref="M177:M179" si="34">K177+L177</f>
        <v>102</v>
      </c>
      <c r="N177" s="249">
        <v>102</v>
      </c>
      <c r="O177" s="463">
        <f>ROUND((K177-J177)/J177*100,2)</f>
        <v>7.37</v>
      </c>
    </row>
    <row r="178" spans="1:15" ht="16.5" customHeight="1" x14ac:dyDescent="0.2">
      <c r="A178" s="28" t="s">
        <v>60</v>
      </c>
      <c r="B178" s="7" t="s">
        <v>741</v>
      </c>
      <c r="C178" s="169"/>
      <c r="D178" s="17">
        <v>150</v>
      </c>
      <c r="E178" s="16">
        <v>160</v>
      </c>
      <c r="F178" s="204">
        <f t="shared" si="32"/>
        <v>140.35087719298247</v>
      </c>
      <c r="G178" s="380">
        <v>151.75</v>
      </c>
      <c r="H178" s="210">
        <v>163.16</v>
      </c>
      <c r="I178" s="210">
        <v>175.44</v>
      </c>
      <c r="J178" s="204">
        <v>184.21</v>
      </c>
      <c r="K178" s="204">
        <f t="shared" si="33"/>
        <v>197.36842105263156</v>
      </c>
      <c r="L178" s="208">
        <f>K178*'Table of % increases'!$C$19</f>
        <v>27.631578947368421</v>
      </c>
      <c r="M178" s="218">
        <f t="shared" si="34"/>
        <v>224.99999999999997</v>
      </c>
      <c r="N178" s="249">
        <v>225</v>
      </c>
      <c r="O178" s="463">
        <f>ROUND((K178-J178)/J178*100,2)</f>
        <v>7.14</v>
      </c>
    </row>
    <row r="179" spans="1:15" ht="16.5" customHeight="1" x14ac:dyDescent="0.2">
      <c r="A179" s="28" t="s">
        <v>62</v>
      </c>
      <c r="B179" s="7" t="s">
        <v>737</v>
      </c>
      <c r="C179" s="169"/>
      <c r="D179" s="17">
        <v>220</v>
      </c>
      <c r="E179" s="16">
        <v>230</v>
      </c>
      <c r="F179" s="204">
        <f t="shared" si="32"/>
        <v>201.75438596491227</v>
      </c>
      <c r="G179" s="380">
        <v>219.3</v>
      </c>
      <c r="H179" s="210">
        <v>236.84</v>
      </c>
      <c r="I179" s="210">
        <v>250</v>
      </c>
      <c r="J179" s="204">
        <v>263.16000000000003</v>
      </c>
      <c r="K179" s="204">
        <f t="shared" si="33"/>
        <v>281.57894736842104</v>
      </c>
      <c r="L179" s="208">
        <f>K179*'Table of % increases'!$C$19</f>
        <v>39.421052631578952</v>
      </c>
      <c r="M179" s="218">
        <f t="shared" si="34"/>
        <v>321</v>
      </c>
      <c r="N179" s="249">
        <v>321</v>
      </c>
      <c r="O179" s="463">
        <f>ROUND((K179-J179)/J179*100,2)</f>
        <v>7</v>
      </c>
    </row>
    <row r="180" spans="1:15" ht="16.5" customHeight="1" x14ac:dyDescent="0.2">
      <c r="A180" s="413" t="s">
        <v>40</v>
      </c>
      <c r="B180" s="84" t="s">
        <v>1703</v>
      </c>
      <c r="C180" s="169"/>
      <c r="D180" s="17"/>
      <c r="E180" s="16"/>
      <c r="F180" s="204"/>
      <c r="G180" s="380"/>
      <c r="H180" s="380"/>
      <c r="I180" s="380"/>
      <c r="J180" s="380"/>
      <c r="K180" s="380"/>
      <c r="L180" s="208"/>
      <c r="M180" s="249"/>
      <c r="N180" s="637"/>
      <c r="O180" s="497"/>
    </row>
    <row r="181" spans="1:15" ht="16.5" customHeight="1" x14ac:dyDescent="0.2">
      <c r="A181" s="67"/>
      <c r="B181" s="521" t="s">
        <v>12</v>
      </c>
      <c r="C181" s="170"/>
      <c r="D181" s="56"/>
      <c r="E181" s="135"/>
      <c r="F181" s="215"/>
      <c r="G181" s="591"/>
      <c r="H181" s="591"/>
      <c r="I181" s="591"/>
      <c r="J181" s="591"/>
      <c r="K181" s="591"/>
      <c r="L181" s="224"/>
      <c r="M181" s="250"/>
      <c r="N181" s="638"/>
      <c r="O181" s="499"/>
    </row>
    <row r="182" spans="1:15" x14ac:dyDescent="0.2">
      <c r="F182" s="106"/>
      <c r="G182" s="106"/>
      <c r="H182" s="106"/>
      <c r="I182" s="106"/>
      <c r="J182" s="106"/>
      <c r="K182" s="106"/>
      <c r="L182" s="222"/>
      <c r="M182" s="106"/>
      <c r="N182" s="106"/>
      <c r="O182" s="465"/>
    </row>
  </sheetData>
  <mergeCells count="3">
    <mergeCell ref="A3:M3"/>
    <mergeCell ref="A1:N1"/>
    <mergeCell ref="A2:N2"/>
  </mergeCells>
  <pageMargins left="0.59055118110236227" right="0.19685039370078741" top="0.27559055118110237" bottom="0.19685039370078741" header="0.31496062992125984" footer="0.15748031496062992"/>
  <pageSetup paperSize="9" scale="72" orientation="portrait" r:id="rId1"/>
  <headerFooter>
    <oddFooter>Page &amp;P</oddFooter>
  </headerFooter>
  <rowBreaks count="2" manualBreakCount="2">
    <brk id="63" max="12" man="1"/>
    <brk id="125"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60"/>
  <sheetViews>
    <sheetView zoomScaleNormal="100" workbookViewId="0">
      <pane xSplit="2" ySplit="6" topLeftCell="I27" activePane="bottomRight" state="frozen"/>
      <selection pane="topRight" activeCell="C1" sqref="C1"/>
      <selection pane="bottomLeft" activeCell="A7" sqref="A7"/>
      <selection pane="bottomRight" activeCell="I4" sqref="I1:I1048576"/>
    </sheetView>
  </sheetViews>
  <sheetFormatPr defaultRowHeight="12.75" x14ac:dyDescent="0.2"/>
  <cols>
    <col min="1" max="1" width="10.140625" style="111" customWidth="1"/>
    <col min="2" max="2" width="65.7109375" style="58" customWidth="1"/>
    <col min="3" max="4" width="12.140625" style="58" hidden="1" customWidth="1"/>
    <col min="5" max="5" width="13.42578125" style="58" hidden="1" customWidth="1"/>
    <col min="6" max="6" width="2.5703125" style="58" hidden="1" customWidth="1"/>
    <col min="7" max="7" width="10" style="58" hidden="1" customWidth="1"/>
    <col min="8" max="9" width="10.140625" style="58" hidden="1" customWidth="1"/>
    <col min="10" max="11" width="10.140625" style="58" customWidth="1"/>
    <col min="12" max="12" width="10.140625" style="223" customWidth="1"/>
    <col min="13" max="13" width="11.140625" style="58" bestFit="1" customWidth="1"/>
    <col min="14" max="14" width="11.140625" style="58" hidden="1" customWidth="1"/>
    <col min="15" max="15" width="8.85546875" style="58" bestFit="1" customWidth="1"/>
    <col min="16" max="16384" width="9.140625" style="58"/>
  </cols>
  <sheetData>
    <row r="1" spans="1:16" s="1" customFormat="1" x14ac:dyDescent="0.2">
      <c r="A1" s="963" t="s">
        <v>5</v>
      </c>
      <c r="B1" s="963"/>
      <c r="C1" s="963"/>
      <c r="D1" s="963"/>
      <c r="E1" s="963"/>
      <c r="F1" s="963"/>
      <c r="G1" s="963"/>
      <c r="H1" s="963"/>
      <c r="I1" s="963"/>
      <c r="J1" s="963"/>
      <c r="K1" s="963"/>
      <c r="L1" s="963"/>
      <c r="M1" s="963"/>
      <c r="N1" s="963"/>
      <c r="O1" s="556"/>
      <c r="P1" s="556"/>
    </row>
    <row r="2" spans="1:16" s="1" customFormat="1" x14ac:dyDescent="0.2">
      <c r="A2" s="964" t="s">
        <v>1884</v>
      </c>
      <c r="B2" s="964"/>
      <c r="C2" s="964"/>
      <c r="D2" s="964"/>
      <c r="E2" s="964"/>
      <c r="F2" s="964"/>
      <c r="G2" s="964"/>
      <c r="H2" s="964"/>
      <c r="I2" s="964"/>
      <c r="J2" s="964"/>
      <c r="K2" s="964"/>
      <c r="L2" s="964"/>
      <c r="M2" s="964"/>
      <c r="N2" s="964"/>
      <c r="O2" s="556"/>
      <c r="P2" s="556"/>
    </row>
    <row r="3" spans="1:16" s="1" customFormat="1" x14ac:dyDescent="0.2">
      <c r="A3" s="968"/>
      <c r="B3" s="968"/>
      <c r="C3" s="968"/>
      <c r="D3" s="968"/>
      <c r="E3" s="968"/>
      <c r="F3" s="968"/>
      <c r="G3" s="968"/>
      <c r="H3" s="968"/>
      <c r="I3" s="968"/>
      <c r="J3" s="968"/>
      <c r="K3" s="968"/>
      <c r="L3" s="968"/>
      <c r="M3" s="968"/>
      <c r="N3" s="793"/>
      <c r="O3" s="793"/>
      <c r="P3" s="556"/>
    </row>
    <row r="4" spans="1:16" s="1" customFormat="1" x14ac:dyDescent="0.2">
      <c r="A4" s="387"/>
      <c r="B4" s="388"/>
      <c r="C4" s="389" t="s">
        <v>1</v>
      </c>
      <c r="D4" s="390" t="s">
        <v>2</v>
      </c>
      <c r="E4" s="391" t="s">
        <v>6</v>
      </c>
      <c r="F4" s="392" t="s">
        <v>6</v>
      </c>
      <c r="G4" s="393" t="s">
        <v>74</v>
      </c>
      <c r="H4" s="393" t="s">
        <v>1569</v>
      </c>
      <c r="I4" s="393" t="s">
        <v>1625</v>
      </c>
      <c r="J4" s="393" t="s">
        <v>1769</v>
      </c>
      <c r="K4" s="393" t="s">
        <v>1882</v>
      </c>
      <c r="L4" s="393" t="s">
        <v>1882</v>
      </c>
      <c r="M4" s="393" t="s">
        <v>1882</v>
      </c>
      <c r="N4" s="599" t="s">
        <v>1570</v>
      </c>
      <c r="O4" s="69" t="s">
        <v>7</v>
      </c>
    </row>
    <row r="5" spans="1:16" s="1" customFormat="1" x14ac:dyDescent="0.2">
      <c r="A5" s="259"/>
      <c r="B5" s="260"/>
      <c r="C5" s="394"/>
      <c r="D5" s="395" t="s">
        <v>97</v>
      </c>
      <c r="E5" s="396" t="s">
        <v>97</v>
      </c>
      <c r="F5" s="397" t="s">
        <v>1091</v>
      </c>
      <c r="G5" s="398" t="s">
        <v>1091</v>
      </c>
      <c r="H5" s="398" t="s">
        <v>1091</v>
      </c>
      <c r="I5" s="398" t="s">
        <v>1091</v>
      </c>
      <c r="J5" s="398" t="s">
        <v>1091</v>
      </c>
      <c r="K5" s="398" t="s">
        <v>1091</v>
      </c>
      <c r="L5" s="398" t="s">
        <v>4</v>
      </c>
      <c r="M5" s="395" t="s">
        <v>1092</v>
      </c>
      <c r="N5" s="395"/>
      <c r="O5" s="70" t="s">
        <v>10</v>
      </c>
    </row>
    <row r="6" spans="1:16" s="1" customFormat="1" x14ac:dyDescent="0.2">
      <c r="A6" s="404"/>
      <c r="B6" s="405" t="s">
        <v>8</v>
      </c>
      <c r="C6" s="406" t="s">
        <v>9</v>
      </c>
      <c r="D6" s="407" t="s">
        <v>9</v>
      </c>
      <c r="E6" s="408" t="s">
        <v>9</v>
      </c>
      <c r="F6" s="409" t="s">
        <v>9</v>
      </c>
      <c r="G6" s="410" t="s">
        <v>9</v>
      </c>
      <c r="H6" s="410" t="s">
        <v>9</v>
      </c>
      <c r="I6" s="410" t="s">
        <v>9</v>
      </c>
      <c r="J6" s="410" t="s">
        <v>9</v>
      </c>
      <c r="K6" s="410" t="s">
        <v>9</v>
      </c>
      <c r="L6" s="410" t="s">
        <v>9</v>
      </c>
      <c r="M6" s="407" t="s">
        <v>9</v>
      </c>
      <c r="N6" s="407"/>
      <c r="O6" s="156" t="s">
        <v>12</v>
      </c>
    </row>
    <row r="7" spans="1:16" x14ac:dyDescent="0.2">
      <c r="A7" s="165"/>
      <c r="B7" s="162"/>
      <c r="C7" s="367"/>
      <c r="D7" s="368"/>
      <c r="E7" s="367"/>
      <c r="F7" s="368"/>
      <c r="G7" s="367"/>
      <c r="H7" s="368"/>
      <c r="I7" s="368"/>
      <c r="J7" s="368"/>
      <c r="K7" s="368"/>
      <c r="L7" s="373"/>
      <c r="M7" s="367"/>
      <c r="N7" s="368"/>
      <c r="O7" s="163"/>
    </row>
    <row r="8" spans="1:16" ht="16.5" customHeight="1" x14ac:dyDescent="0.2">
      <c r="A8" s="28">
        <v>13</v>
      </c>
      <c r="B8" s="9" t="s">
        <v>780</v>
      </c>
      <c r="C8" s="209"/>
      <c r="D8" s="204"/>
      <c r="E8" s="207"/>
      <c r="F8" s="210"/>
      <c r="G8" s="211"/>
      <c r="H8" s="210"/>
      <c r="I8" s="210"/>
      <c r="J8" s="210"/>
      <c r="K8" s="210"/>
      <c r="L8" s="204"/>
      <c r="M8" s="205"/>
      <c r="N8" s="505"/>
      <c r="O8" s="153"/>
    </row>
    <row r="9" spans="1:16" ht="16.5" customHeight="1" x14ac:dyDescent="0.2">
      <c r="A9" s="28"/>
      <c r="B9" s="9"/>
      <c r="C9" s="209"/>
      <c r="D9" s="204"/>
      <c r="E9" s="207"/>
      <c r="F9" s="210"/>
      <c r="G9" s="211"/>
      <c r="H9" s="210"/>
      <c r="I9" s="210"/>
      <c r="J9" s="210"/>
      <c r="K9" s="210"/>
      <c r="L9" s="204"/>
      <c r="M9" s="205"/>
      <c r="N9" s="505"/>
      <c r="O9" s="153"/>
    </row>
    <row r="10" spans="1:16" ht="16.5" customHeight="1" x14ac:dyDescent="0.2">
      <c r="A10" s="28">
        <v>13.1</v>
      </c>
      <c r="B10" s="9" t="s">
        <v>1417</v>
      </c>
      <c r="C10" s="209"/>
      <c r="D10" s="204"/>
      <c r="E10" s="207"/>
      <c r="F10" s="210"/>
      <c r="G10" s="211"/>
      <c r="H10" s="210"/>
      <c r="I10" s="210"/>
      <c r="J10" s="210"/>
      <c r="K10" s="210"/>
      <c r="L10" s="204"/>
      <c r="M10" s="205"/>
      <c r="N10" s="505"/>
      <c r="O10" s="153"/>
    </row>
    <row r="11" spans="1:16" ht="16.5" customHeight="1" x14ac:dyDescent="0.2">
      <c r="A11" s="28"/>
      <c r="B11" s="9"/>
      <c r="C11" s="209"/>
      <c r="D11" s="204"/>
      <c r="E11" s="207"/>
      <c r="F11" s="210"/>
      <c r="G11" s="211"/>
      <c r="H11" s="210"/>
      <c r="I11" s="210"/>
      <c r="J11" s="210"/>
      <c r="K11" s="210"/>
      <c r="L11" s="204"/>
      <c r="M11" s="205"/>
      <c r="N11" s="505"/>
      <c r="O11" s="153"/>
    </row>
    <row r="12" spans="1:16" ht="16.5" customHeight="1" x14ac:dyDescent="0.2">
      <c r="A12" s="28" t="s">
        <v>1053</v>
      </c>
      <c r="B12" s="9" t="s">
        <v>781</v>
      </c>
      <c r="C12" s="209"/>
      <c r="D12" s="204"/>
      <c r="E12" s="207"/>
      <c r="F12" s="210"/>
      <c r="G12" s="211"/>
      <c r="H12" s="210"/>
      <c r="I12" s="210"/>
      <c r="J12" s="210"/>
      <c r="K12" s="210"/>
      <c r="L12" s="204"/>
      <c r="M12" s="205"/>
      <c r="N12" s="505"/>
      <c r="O12" s="153"/>
    </row>
    <row r="13" spans="1:16" ht="16.5" customHeight="1" x14ac:dyDescent="0.2">
      <c r="A13" s="28" t="s">
        <v>58</v>
      </c>
      <c r="B13" s="7" t="s">
        <v>1170</v>
      </c>
      <c r="C13" s="209"/>
      <c r="D13" s="204"/>
      <c r="E13" s="207"/>
      <c r="F13" s="210"/>
      <c r="G13" s="211"/>
      <c r="H13" s="210"/>
      <c r="I13" s="210"/>
      <c r="J13" s="210"/>
      <c r="K13" s="210"/>
      <c r="L13" s="204"/>
      <c r="M13" s="205"/>
      <c r="N13" s="505"/>
      <c r="O13" s="153"/>
    </row>
    <row r="14" spans="1:16" ht="16.5" customHeight="1" x14ac:dyDescent="0.2">
      <c r="A14" s="28"/>
      <c r="B14" s="7" t="s">
        <v>1171</v>
      </c>
      <c r="C14" s="209">
        <v>3</v>
      </c>
      <c r="D14" s="204">
        <v>2</v>
      </c>
      <c r="E14" s="207">
        <v>2</v>
      </c>
      <c r="F14" s="204">
        <f>SUM(E14-(E14*14/114))</f>
        <v>1.7543859649122808</v>
      </c>
      <c r="G14" s="213">
        <v>2.63</v>
      </c>
      <c r="H14" s="210">
        <v>3.51</v>
      </c>
      <c r="I14" s="380">
        <v>4.3899999999999997</v>
      </c>
      <c r="J14" s="204">
        <v>4.3899999999999997</v>
      </c>
      <c r="K14" s="204">
        <f t="shared" ref="K14" si="0">SUM(N14/114*100)</f>
        <v>5.2631578947368416</v>
      </c>
      <c r="L14" s="208">
        <f>K14*'Table of % increases'!$C$19</f>
        <v>0.73684210526315785</v>
      </c>
      <c r="M14" s="218">
        <f>K14+L14</f>
        <v>5.9999999999999991</v>
      </c>
      <c r="N14" s="249">
        <v>6</v>
      </c>
      <c r="O14" s="463">
        <f>ROUND((K14-J14)/J14*100,2)</f>
        <v>19.89</v>
      </c>
    </row>
    <row r="15" spans="1:16" ht="16.5" customHeight="1" x14ac:dyDescent="0.2">
      <c r="A15" s="28"/>
      <c r="B15" s="59" t="s">
        <v>782</v>
      </c>
      <c r="C15" s="209"/>
      <c r="D15" s="204"/>
      <c r="E15" s="207"/>
      <c r="F15" s="204"/>
      <c r="G15" s="213"/>
      <c r="H15" s="210" t="s">
        <v>12</v>
      </c>
      <c r="I15" s="210"/>
      <c r="J15" s="210"/>
      <c r="K15" s="210"/>
      <c r="L15" s="208"/>
      <c r="M15" s="369"/>
      <c r="N15" s="249"/>
      <c r="O15" s="139"/>
    </row>
    <row r="16" spans="1:16" ht="16.5" customHeight="1" x14ac:dyDescent="0.2">
      <c r="A16" s="28"/>
      <c r="B16" s="59" t="s">
        <v>783</v>
      </c>
      <c r="C16" s="209"/>
      <c r="D16" s="204"/>
      <c r="E16" s="207"/>
      <c r="F16" s="204"/>
      <c r="G16" s="213"/>
      <c r="H16" s="210" t="s">
        <v>12</v>
      </c>
      <c r="I16" s="210"/>
      <c r="J16" s="210"/>
      <c r="K16" s="210"/>
      <c r="L16" s="208"/>
      <c r="M16" s="369"/>
      <c r="N16" s="249"/>
      <c r="O16" s="139"/>
    </row>
    <row r="17" spans="1:15" ht="16.5" customHeight="1" x14ac:dyDescent="0.2">
      <c r="A17" s="28" t="s">
        <v>59</v>
      </c>
      <c r="B17" s="7" t="s">
        <v>1172</v>
      </c>
      <c r="C17" s="209">
        <v>7</v>
      </c>
      <c r="D17" s="204">
        <v>5</v>
      </c>
      <c r="E17" s="207">
        <v>5</v>
      </c>
      <c r="F17" s="204">
        <f>SUM(E17-(E17*14/114))</f>
        <v>4.3859649122807021</v>
      </c>
      <c r="G17" s="213">
        <v>5.26</v>
      </c>
      <c r="H17" s="210">
        <v>6.14</v>
      </c>
      <c r="I17" s="380">
        <v>7.02</v>
      </c>
      <c r="J17" s="204">
        <v>7.02</v>
      </c>
      <c r="K17" s="204">
        <f t="shared" ref="K17:K18" si="1">SUM(N17/114*100)</f>
        <v>7.8947368421052628</v>
      </c>
      <c r="L17" s="208">
        <f>K17*'Table of % increases'!$C$19</f>
        <v>1.1052631578947369</v>
      </c>
      <c r="M17" s="218">
        <f t="shared" ref="M17:M18" si="2">K17+L17</f>
        <v>9</v>
      </c>
      <c r="N17" s="249">
        <v>9</v>
      </c>
      <c r="O17" s="463">
        <f>ROUND((K17-J17)/J17*100,2)</f>
        <v>12.46</v>
      </c>
    </row>
    <row r="18" spans="1:15" ht="16.5" customHeight="1" x14ac:dyDescent="0.2">
      <c r="A18" s="28" t="s">
        <v>60</v>
      </c>
      <c r="B18" s="7" t="s">
        <v>784</v>
      </c>
      <c r="C18" s="209">
        <v>60</v>
      </c>
      <c r="D18" s="204">
        <v>65</v>
      </c>
      <c r="E18" s="207">
        <v>35</v>
      </c>
      <c r="F18" s="204">
        <f>SUM(E18-(E18*14/114))</f>
        <v>30.701754385964911</v>
      </c>
      <c r="G18" s="213">
        <v>35.090000000000003</v>
      </c>
      <c r="H18" s="210">
        <v>39.47</v>
      </c>
      <c r="I18" s="380">
        <v>43.86</v>
      </c>
      <c r="J18" s="204">
        <v>46.49</v>
      </c>
      <c r="K18" s="204">
        <f t="shared" si="1"/>
        <v>50.877192982456144</v>
      </c>
      <c r="L18" s="208">
        <f>K18*'Table of % increases'!$C$19</f>
        <v>7.1228070175438605</v>
      </c>
      <c r="M18" s="218">
        <f t="shared" si="2"/>
        <v>58.000000000000007</v>
      </c>
      <c r="N18" s="249">
        <v>58</v>
      </c>
      <c r="O18" s="463">
        <f>ROUND((K18-J18)/J18*100,2)</f>
        <v>9.44</v>
      </c>
    </row>
    <row r="19" spans="1:15" ht="16.5" customHeight="1" x14ac:dyDescent="0.2">
      <c r="A19" s="413" t="s">
        <v>40</v>
      </c>
      <c r="B19" s="59" t="s">
        <v>785</v>
      </c>
      <c r="C19" s="209"/>
      <c r="D19" s="204"/>
      <c r="E19" s="207"/>
      <c r="F19" s="204"/>
      <c r="G19" s="213"/>
      <c r="H19" s="210" t="s">
        <v>12</v>
      </c>
      <c r="I19" s="210"/>
      <c r="J19" s="210"/>
      <c r="K19" s="210"/>
      <c r="L19" s="208"/>
      <c r="M19" s="369"/>
      <c r="N19" s="249"/>
      <c r="O19" s="139"/>
    </row>
    <row r="20" spans="1:15" ht="16.5" customHeight="1" x14ac:dyDescent="0.2">
      <c r="A20" s="65"/>
      <c r="B20" s="59" t="s">
        <v>1061</v>
      </c>
      <c r="C20" s="209"/>
      <c r="D20" s="204"/>
      <c r="E20" s="207"/>
      <c r="F20" s="204"/>
      <c r="G20" s="213"/>
      <c r="H20" s="210" t="s">
        <v>12</v>
      </c>
      <c r="I20" s="210"/>
      <c r="J20" s="210"/>
      <c r="K20" s="210"/>
      <c r="L20" s="208"/>
      <c r="M20" s="369"/>
      <c r="N20" s="249"/>
      <c r="O20" s="139"/>
    </row>
    <row r="21" spans="1:15" ht="16.5" customHeight="1" x14ac:dyDescent="0.2">
      <c r="A21" s="65"/>
      <c r="B21" s="59"/>
      <c r="C21" s="209"/>
      <c r="D21" s="204"/>
      <c r="E21" s="207"/>
      <c r="F21" s="204"/>
      <c r="G21" s="213"/>
      <c r="H21" s="210" t="s">
        <v>12</v>
      </c>
      <c r="I21" s="210"/>
      <c r="J21" s="210"/>
      <c r="K21" s="210"/>
      <c r="L21" s="208"/>
      <c r="M21" s="369"/>
      <c r="N21" s="249"/>
      <c r="O21" s="139"/>
    </row>
    <row r="22" spans="1:15" ht="16.5" customHeight="1" x14ac:dyDescent="0.2">
      <c r="A22" s="28" t="s">
        <v>1054</v>
      </c>
      <c r="B22" s="54" t="s">
        <v>786</v>
      </c>
      <c r="C22" s="209" t="s">
        <v>12</v>
      </c>
      <c r="D22" s="204" t="s">
        <v>12</v>
      </c>
      <c r="E22" s="207" t="s">
        <v>12</v>
      </c>
      <c r="F22" s="204"/>
      <c r="G22" s="213"/>
      <c r="H22" s="210" t="s">
        <v>12</v>
      </c>
      <c r="I22" s="210"/>
      <c r="J22" s="210"/>
      <c r="K22" s="210"/>
      <c r="L22" s="208"/>
      <c r="M22" s="369"/>
      <c r="N22" s="249"/>
      <c r="O22" s="139"/>
    </row>
    <row r="23" spans="1:15" ht="16.5" customHeight="1" x14ac:dyDescent="0.2">
      <c r="A23" s="28" t="s">
        <v>58</v>
      </c>
      <c r="B23" s="7" t="s">
        <v>787</v>
      </c>
      <c r="C23" s="209">
        <v>160</v>
      </c>
      <c r="D23" s="204">
        <v>170</v>
      </c>
      <c r="E23" s="207">
        <v>170</v>
      </c>
      <c r="F23" s="204">
        <f>SUM(E23-(E23*14/114))</f>
        <v>149.12280701754386</v>
      </c>
      <c r="G23" s="213">
        <v>162.28</v>
      </c>
      <c r="H23" s="210">
        <v>175.44</v>
      </c>
      <c r="I23" s="380">
        <v>184.21</v>
      </c>
      <c r="J23" s="204">
        <v>192.98</v>
      </c>
      <c r="K23" s="204">
        <f t="shared" ref="K23:K24" si="3">SUM(N23/114*100)</f>
        <v>206.14035087719299</v>
      </c>
      <c r="L23" s="208">
        <f>K23*'Table of % increases'!$C$19</f>
        <v>28.859649122807021</v>
      </c>
      <c r="M23" s="218">
        <f t="shared" ref="M23:M24" si="4">K23+L23</f>
        <v>235</v>
      </c>
      <c r="N23" s="249">
        <v>235</v>
      </c>
      <c r="O23" s="463">
        <f>ROUND((K23-J23)/J23*100,2)</f>
        <v>6.82</v>
      </c>
    </row>
    <row r="24" spans="1:15" ht="16.5" customHeight="1" x14ac:dyDescent="0.2">
      <c r="A24" s="28" t="s">
        <v>59</v>
      </c>
      <c r="B24" s="7" t="s">
        <v>788</v>
      </c>
      <c r="C24" s="209" t="s">
        <v>468</v>
      </c>
      <c r="D24" s="204"/>
      <c r="E24" s="207">
        <v>85</v>
      </c>
      <c r="F24" s="204">
        <f>SUM(E24-(E24*14/114))</f>
        <v>74.561403508771932</v>
      </c>
      <c r="G24" s="213">
        <v>80.7</v>
      </c>
      <c r="H24" s="210">
        <v>87.72</v>
      </c>
      <c r="I24" s="380">
        <v>96.49</v>
      </c>
      <c r="J24" s="204">
        <v>100.88</v>
      </c>
      <c r="K24" s="204">
        <f t="shared" si="3"/>
        <v>109.64912280701755</v>
      </c>
      <c r="L24" s="208">
        <f>K24*'Table of % increases'!$C$19</f>
        <v>15.350877192982459</v>
      </c>
      <c r="M24" s="218">
        <f t="shared" si="4"/>
        <v>125</v>
      </c>
      <c r="N24" s="249">
        <v>125</v>
      </c>
      <c r="O24" s="463">
        <f>ROUND((K24-J24)/J24*100,2)</f>
        <v>8.69</v>
      </c>
    </row>
    <row r="25" spans="1:15" ht="16.5" customHeight="1" x14ac:dyDescent="0.2">
      <c r="A25" s="413" t="s">
        <v>40</v>
      </c>
      <c r="B25" s="84" t="s">
        <v>1173</v>
      </c>
      <c r="C25" s="209"/>
      <c r="D25" s="204"/>
      <c r="E25" s="207"/>
      <c r="F25" s="204"/>
      <c r="G25" s="213"/>
      <c r="H25" s="210" t="s">
        <v>12</v>
      </c>
      <c r="I25" s="210"/>
      <c r="J25" s="210"/>
      <c r="K25" s="210"/>
      <c r="L25" s="208"/>
      <c r="M25" s="369"/>
      <c r="N25" s="249"/>
      <c r="O25" s="139"/>
    </row>
    <row r="26" spans="1:15" ht="16.5" customHeight="1" x14ac:dyDescent="0.2">
      <c r="A26" s="28"/>
      <c r="B26" s="7"/>
      <c r="C26" s="209"/>
      <c r="D26" s="204"/>
      <c r="E26" s="207"/>
      <c r="F26" s="204"/>
      <c r="G26" s="213"/>
      <c r="H26" s="210" t="s">
        <v>12</v>
      </c>
      <c r="I26" s="210"/>
      <c r="J26" s="210"/>
      <c r="K26" s="210"/>
      <c r="L26" s="208"/>
      <c r="M26" s="369"/>
      <c r="N26" s="249"/>
      <c r="O26" s="139"/>
    </row>
    <row r="27" spans="1:15" ht="16.5" customHeight="1" x14ac:dyDescent="0.2">
      <c r="A27" s="28" t="s">
        <v>1055</v>
      </c>
      <c r="B27" s="9" t="s">
        <v>1056</v>
      </c>
      <c r="C27" s="209"/>
      <c r="D27" s="204"/>
      <c r="E27" s="207"/>
      <c r="F27" s="204"/>
      <c r="G27" s="213"/>
      <c r="H27" s="210" t="s">
        <v>12</v>
      </c>
      <c r="I27" s="210"/>
      <c r="J27" s="210"/>
      <c r="K27" s="210"/>
      <c r="L27" s="208"/>
      <c r="M27" s="369"/>
      <c r="N27" s="249"/>
      <c r="O27" s="139"/>
    </row>
    <row r="28" spans="1:15" ht="16.5" customHeight="1" x14ac:dyDescent="0.2">
      <c r="A28" s="28"/>
      <c r="B28" s="20" t="s">
        <v>789</v>
      </c>
      <c r="C28" s="209"/>
      <c r="D28" s="204" t="s">
        <v>468</v>
      </c>
      <c r="E28" s="207">
        <v>50</v>
      </c>
      <c r="F28" s="204">
        <f>SUM(E28-(E28*14/114))</f>
        <v>43.859649122807014</v>
      </c>
      <c r="G28" s="213">
        <v>47.37</v>
      </c>
      <c r="H28" s="210">
        <v>52.63</v>
      </c>
      <c r="I28" s="380">
        <v>57.02</v>
      </c>
      <c r="J28" s="204">
        <v>61.4</v>
      </c>
      <c r="K28" s="204">
        <f t="shared" ref="K28" si="5">SUM(N28/114*100)</f>
        <v>65.789473684210535</v>
      </c>
      <c r="L28" s="208">
        <f>K28*'Table of % increases'!$C$19</f>
        <v>9.2105263157894761</v>
      </c>
      <c r="M28" s="218">
        <f>K28+L28</f>
        <v>75.000000000000014</v>
      </c>
      <c r="N28" s="249">
        <v>75</v>
      </c>
      <c r="O28" s="463">
        <f>ROUND((K28-J28)/J28*100,2)</f>
        <v>7.15</v>
      </c>
    </row>
    <row r="29" spans="1:15" ht="16.5" customHeight="1" x14ac:dyDescent="0.2">
      <c r="A29" s="413" t="s">
        <v>40</v>
      </c>
      <c r="B29" s="84" t="s">
        <v>790</v>
      </c>
      <c r="C29" s="209"/>
      <c r="D29" s="204"/>
      <c r="E29" s="207"/>
      <c r="F29" s="204"/>
      <c r="G29" s="213"/>
      <c r="H29" s="210" t="s">
        <v>12</v>
      </c>
      <c r="I29" s="210"/>
      <c r="J29" s="210"/>
      <c r="K29" s="210"/>
      <c r="L29" s="208"/>
      <c r="M29" s="369"/>
      <c r="N29" s="249"/>
      <c r="O29" s="139"/>
    </row>
    <row r="30" spans="1:15" ht="16.5" customHeight="1" x14ac:dyDescent="0.2">
      <c r="A30" s="28"/>
      <c r="B30" s="84" t="s">
        <v>791</v>
      </c>
      <c r="C30" s="209"/>
      <c r="D30" s="204"/>
      <c r="E30" s="207"/>
      <c r="F30" s="204"/>
      <c r="G30" s="213"/>
      <c r="H30" s="210" t="s">
        <v>12</v>
      </c>
      <c r="I30" s="210"/>
      <c r="J30" s="210"/>
      <c r="K30" s="210"/>
      <c r="L30" s="208"/>
      <c r="M30" s="369"/>
      <c r="N30" s="249"/>
      <c r="O30" s="139"/>
    </row>
    <row r="31" spans="1:15" ht="16.5" customHeight="1" x14ac:dyDescent="0.2">
      <c r="A31" s="28"/>
      <c r="B31" s="84"/>
      <c r="C31" s="209"/>
      <c r="D31" s="204"/>
      <c r="E31" s="207"/>
      <c r="F31" s="204"/>
      <c r="G31" s="213"/>
      <c r="H31" s="210" t="s">
        <v>12</v>
      </c>
      <c r="I31" s="210"/>
      <c r="J31" s="210"/>
      <c r="K31" s="210"/>
      <c r="L31" s="208"/>
      <c r="M31" s="369"/>
      <c r="N31" s="249"/>
      <c r="O31" s="139"/>
    </row>
    <row r="32" spans="1:15" ht="16.5" customHeight="1" x14ac:dyDescent="0.2">
      <c r="A32" s="28" t="s">
        <v>1057</v>
      </c>
      <c r="B32" s="9" t="s">
        <v>792</v>
      </c>
      <c r="C32" s="209"/>
      <c r="D32" s="204"/>
      <c r="E32" s="207"/>
      <c r="F32" s="204"/>
      <c r="G32" s="213"/>
      <c r="H32" s="210" t="s">
        <v>12</v>
      </c>
      <c r="I32" s="210"/>
      <c r="J32" s="210"/>
      <c r="K32" s="210"/>
      <c r="L32" s="208"/>
      <c r="M32" s="369"/>
      <c r="N32" s="249"/>
      <c r="O32" s="139"/>
    </row>
    <row r="33" spans="1:15" ht="16.5" customHeight="1" x14ac:dyDescent="0.2">
      <c r="A33" s="28"/>
      <c r="B33" s="54" t="s">
        <v>793</v>
      </c>
      <c r="C33" s="209"/>
      <c r="D33" s="204"/>
      <c r="E33" s="207"/>
      <c r="F33" s="204"/>
      <c r="G33" s="213"/>
      <c r="H33" s="210" t="s">
        <v>12</v>
      </c>
      <c r="I33" s="210"/>
      <c r="J33" s="210"/>
      <c r="K33" s="210"/>
      <c r="L33" s="208"/>
      <c r="M33" s="369"/>
      <c r="N33" s="249"/>
      <c r="O33" s="139"/>
    </row>
    <row r="34" spans="1:15" ht="16.5" customHeight="1" x14ac:dyDescent="0.2">
      <c r="A34" s="28" t="s">
        <v>58</v>
      </c>
      <c r="B34" s="7" t="s">
        <v>794</v>
      </c>
      <c r="C34" s="209">
        <v>380</v>
      </c>
      <c r="D34" s="204">
        <v>410</v>
      </c>
      <c r="E34" s="207">
        <v>430</v>
      </c>
      <c r="F34" s="204">
        <f>SUM(E34-(E34*14/114))</f>
        <v>377.19298245614033</v>
      </c>
      <c r="G34" s="213">
        <v>408.77</v>
      </c>
      <c r="H34" s="210">
        <v>438.6</v>
      </c>
      <c r="I34" s="380">
        <v>464.91</v>
      </c>
      <c r="J34" s="204">
        <v>491.23</v>
      </c>
      <c r="K34" s="204">
        <f t="shared" ref="K34:K35" si="6">SUM(N34/114*100)</f>
        <v>526.31578947368428</v>
      </c>
      <c r="L34" s="208">
        <f>K34*'Table of % increases'!$C$19</f>
        <v>73.684210526315809</v>
      </c>
      <c r="M34" s="218">
        <f t="shared" ref="M34:M35" si="7">K34+L34</f>
        <v>600.00000000000011</v>
      </c>
      <c r="N34" s="249">
        <v>600</v>
      </c>
      <c r="O34" s="463">
        <f>ROUND((K34-J34)/J34*100,2)</f>
        <v>7.14</v>
      </c>
    </row>
    <row r="35" spans="1:15" ht="16.5" customHeight="1" x14ac:dyDescent="0.2">
      <c r="A35" s="28" t="s">
        <v>59</v>
      </c>
      <c r="B35" s="7" t="s">
        <v>795</v>
      </c>
      <c r="C35" s="209">
        <v>260</v>
      </c>
      <c r="D35" s="204">
        <v>280</v>
      </c>
      <c r="E35" s="207">
        <v>300</v>
      </c>
      <c r="F35" s="204">
        <f>SUM(E35-(E35*14/114))</f>
        <v>263.15789473684208</v>
      </c>
      <c r="G35" s="213">
        <v>285.08999999999997</v>
      </c>
      <c r="H35" s="210">
        <v>307.02</v>
      </c>
      <c r="I35" s="380">
        <v>324.56</v>
      </c>
      <c r="J35" s="204">
        <v>342.11</v>
      </c>
      <c r="K35" s="204">
        <f t="shared" si="6"/>
        <v>368.42105263157896</v>
      </c>
      <c r="L35" s="208">
        <f>K35*'Table of % increases'!$C$19</f>
        <v>51.578947368421062</v>
      </c>
      <c r="M35" s="218">
        <f t="shared" si="7"/>
        <v>420</v>
      </c>
      <c r="N35" s="249">
        <v>420</v>
      </c>
      <c r="O35" s="463">
        <f>ROUND((K35-J35)/J35*100,2)</f>
        <v>7.69</v>
      </c>
    </row>
    <row r="36" spans="1:15" ht="16.5" customHeight="1" x14ac:dyDescent="0.2">
      <c r="A36" s="413" t="s">
        <v>40</v>
      </c>
      <c r="B36" s="84" t="s">
        <v>1174</v>
      </c>
      <c r="C36" s="209"/>
      <c r="D36" s="204"/>
      <c r="E36" s="207"/>
      <c r="F36" s="204"/>
      <c r="G36" s="213"/>
      <c r="H36" s="210" t="s">
        <v>12</v>
      </c>
      <c r="I36" s="210"/>
      <c r="J36" s="210"/>
      <c r="K36" s="210"/>
      <c r="L36" s="208"/>
      <c r="M36" s="369"/>
      <c r="N36" s="249"/>
      <c r="O36" s="139"/>
    </row>
    <row r="37" spans="1:15" ht="16.5" customHeight="1" x14ac:dyDescent="0.2">
      <c r="A37" s="28"/>
      <c r="B37" s="7"/>
      <c r="C37" s="209"/>
      <c r="D37" s="204"/>
      <c r="E37" s="207"/>
      <c r="F37" s="204"/>
      <c r="G37" s="213"/>
      <c r="H37" s="210" t="s">
        <v>12</v>
      </c>
      <c r="I37" s="210"/>
      <c r="J37" s="210"/>
      <c r="K37" s="210"/>
      <c r="L37" s="208"/>
      <c r="M37" s="369"/>
      <c r="N37" s="249"/>
      <c r="O37" s="139"/>
    </row>
    <row r="38" spans="1:15" ht="16.5" customHeight="1" x14ac:dyDescent="0.2">
      <c r="A38" s="28" t="s">
        <v>1058</v>
      </c>
      <c r="B38" s="54" t="s">
        <v>1059</v>
      </c>
      <c r="C38" s="209">
        <v>190</v>
      </c>
      <c r="D38" s="204">
        <v>210</v>
      </c>
      <c r="E38" s="207">
        <v>220</v>
      </c>
      <c r="F38" s="204">
        <f>SUM(E38-(E38*14/114))</f>
        <v>192.98245614035088</v>
      </c>
      <c r="G38" s="213">
        <v>210.53</v>
      </c>
      <c r="H38" s="210">
        <v>228.07</v>
      </c>
      <c r="I38" s="380">
        <v>241.23</v>
      </c>
      <c r="J38" s="204">
        <v>254.39</v>
      </c>
      <c r="K38" s="204">
        <f t="shared" ref="K38" si="8">SUM(N38/114*100)</f>
        <v>271.92982456140351</v>
      </c>
      <c r="L38" s="208">
        <f>K38*'Table of % increases'!$C$19</f>
        <v>38.070175438596493</v>
      </c>
      <c r="M38" s="218">
        <f>K38+L38</f>
        <v>310</v>
      </c>
      <c r="N38" s="249">
        <v>310</v>
      </c>
      <c r="O38" s="463">
        <f>ROUND((K38-J38)/J38*100,2)</f>
        <v>6.89</v>
      </c>
    </row>
    <row r="39" spans="1:15" ht="16.5" customHeight="1" x14ac:dyDescent="0.2">
      <c r="A39" s="28"/>
      <c r="B39" s="7"/>
      <c r="C39" s="209"/>
      <c r="D39" s="204"/>
      <c r="E39" s="207"/>
      <c r="F39" s="204"/>
      <c r="G39" s="213"/>
      <c r="H39" s="210" t="s">
        <v>12</v>
      </c>
      <c r="I39" s="210"/>
      <c r="J39" s="210"/>
      <c r="K39" s="210"/>
      <c r="L39" s="208"/>
      <c r="M39" s="369"/>
      <c r="N39" s="249"/>
      <c r="O39" s="139"/>
    </row>
    <row r="40" spans="1:15" ht="16.5" customHeight="1" x14ac:dyDescent="0.2">
      <c r="A40" s="28" t="s">
        <v>1060</v>
      </c>
      <c r="B40" s="9" t="s">
        <v>1175</v>
      </c>
      <c r="C40" s="209"/>
      <c r="D40" s="208"/>
      <c r="E40" s="209" t="s">
        <v>12</v>
      </c>
      <c r="F40" s="204"/>
      <c r="G40" s="213"/>
      <c r="H40" s="210" t="s">
        <v>12</v>
      </c>
      <c r="I40" s="210"/>
      <c r="J40" s="210"/>
      <c r="K40" s="210"/>
      <c r="L40" s="208"/>
      <c r="M40" s="369"/>
      <c r="N40" s="249"/>
      <c r="O40" s="139"/>
    </row>
    <row r="41" spans="1:15" ht="16.5" customHeight="1" x14ac:dyDescent="0.2">
      <c r="A41" s="28" t="s">
        <v>58</v>
      </c>
      <c r="B41" s="20" t="s">
        <v>796</v>
      </c>
      <c r="C41" s="209"/>
      <c r="D41" s="208" t="s">
        <v>468</v>
      </c>
      <c r="E41" s="209">
        <v>2000</v>
      </c>
      <c r="F41" s="204">
        <f>SUM(E41-(E41*14/114))</f>
        <v>1754.3859649122808</v>
      </c>
      <c r="G41" s="213">
        <v>1903.51</v>
      </c>
      <c r="H41" s="210">
        <v>2061.4</v>
      </c>
      <c r="I41" s="380">
        <v>2192.98</v>
      </c>
      <c r="J41" s="204">
        <v>2302.63</v>
      </c>
      <c r="K41" s="204">
        <f t="shared" ref="K41:K42" si="9">SUM(N41/114*100)</f>
        <v>4385.9649122807023</v>
      </c>
      <c r="L41" s="208">
        <f>K41*'Table of % increases'!$C$19</f>
        <v>614.03508771929842</v>
      </c>
      <c r="M41" s="218">
        <f t="shared" ref="M41:M42" si="10">K41+L41</f>
        <v>5000.0000000000009</v>
      </c>
      <c r="N41" s="249">
        <v>5000</v>
      </c>
      <c r="O41" s="463">
        <f>ROUND((K41-J41)/J41*100,2)</f>
        <v>90.48</v>
      </c>
    </row>
    <row r="42" spans="1:15" ht="16.5" customHeight="1" x14ac:dyDescent="0.2">
      <c r="A42" s="28" t="s">
        <v>59</v>
      </c>
      <c r="B42" s="20" t="s">
        <v>797</v>
      </c>
      <c r="C42" s="209"/>
      <c r="D42" s="208" t="s">
        <v>468</v>
      </c>
      <c r="E42" s="209">
        <v>450</v>
      </c>
      <c r="F42" s="204">
        <f>SUM(E42-(E42*14/114))</f>
        <v>394.73684210526318</v>
      </c>
      <c r="G42" s="213">
        <v>429.82</v>
      </c>
      <c r="H42" s="210">
        <v>464.91</v>
      </c>
      <c r="I42" s="380">
        <v>491.23</v>
      </c>
      <c r="J42" s="204">
        <v>517.54</v>
      </c>
      <c r="K42" s="204">
        <f t="shared" si="9"/>
        <v>701.75438596491222</v>
      </c>
      <c r="L42" s="208">
        <f>K42*'Table of % increases'!$C$19</f>
        <v>98.245614035087726</v>
      </c>
      <c r="M42" s="218">
        <f t="shared" si="10"/>
        <v>800</v>
      </c>
      <c r="N42" s="249">
        <v>800</v>
      </c>
      <c r="O42" s="463">
        <f>ROUND((K42-J42)/J42*100,2)</f>
        <v>35.590000000000003</v>
      </c>
    </row>
    <row r="43" spans="1:15" ht="16.5" customHeight="1" x14ac:dyDescent="0.2">
      <c r="A43" s="67"/>
      <c r="B43" s="174" t="s">
        <v>12</v>
      </c>
      <c r="C43" s="374"/>
      <c r="D43" s="215"/>
      <c r="E43" s="254"/>
      <c r="F43" s="215"/>
      <c r="G43" s="216"/>
      <c r="H43" s="591"/>
      <c r="I43" s="591"/>
      <c r="J43" s="591"/>
      <c r="K43" s="591"/>
      <c r="L43" s="224"/>
      <c r="M43" s="375"/>
      <c r="N43" s="250"/>
      <c r="O43" s="140"/>
    </row>
    <row r="44" spans="1:15" x14ac:dyDescent="0.2">
      <c r="F44" s="106"/>
      <c r="G44" s="106"/>
      <c r="H44" s="106"/>
      <c r="I44" s="106"/>
      <c r="J44" s="106"/>
      <c r="K44" s="106"/>
      <c r="L44" s="222"/>
      <c r="M44" s="106"/>
      <c r="N44" s="106"/>
      <c r="O44" s="106"/>
    </row>
    <row r="45" spans="1:15" x14ac:dyDescent="0.2">
      <c r="F45" s="106"/>
      <c r="G45" s="106"/>
      <c r="H45" s="106"/>
      <c r="I45" s="106"/>
      <c r="J45" s="106"/>
      <c r="K45" s="106"/>
      <c r="L45" s="222"/>
      <c r="M45" s="106"/>
      <c r="N45" s="106"/>
      <c r="O45" s="106"/>
    </row>
    <row r="46" spans="1:15" x14ac:dyDescent="0.2">
      <c r="F46" s="106"/>
      <c r="G46" s="106"/>
      <c r="H46" s="106"/>
      <c r="I46" s="106"/>
      <c r="J46" s="106"/>
      <c r="K46" s="106"/>
      <c r="L46" s="222"/>
      <c r="M46" s="106"/>
      <c r="N46" s="106"/>
      <c r="O46" s="106"/>
    </row>
    <row r="47" spans="1:15" x14ac:dyDescent="0.2">
      <c r="F47" s="106"/>
      <c r="G47" s="106"/>
      <c r="H47" s="106"/>
      <c r="I47" s="106"/>
      <c r="J47" s="106"/>
      <c r="K47" s="106"/>
      <c r="L47" s="222"/>
      <c r="M47" s="106"/>
      <c r="N47" s="106"/>
      <c r="O47" s="106"/>
    </row>
    <row r="48" spans="1:15" x14ac:dyDescent="0.2">
      <c r="F48" s="106"/>
      <c r="G48" s="106"/>
      <c r="H48" s="106"/>
      <c r="I48" s="106"/>
      <c r="J48" s="106"/>
      <c r="K48" s="106"/>
      <c r="L48" s="222"/>
      <c r="M48" s="106"/>
      <c r="N48" s="106"/>
      <c r="O48" s="106"/>
    </row>
    <row r="49" spans="6:15" x14ac:dyDescent="0.2">
      <c r="F49" s="106"/>
      <c r="G49" s="106"/>
      <c r="H49" s="106"/>
      <c r="I49" s="106"/>
      <c r="J49" s="106"/>
      <c r="K49" s="106"/>
      <c r="L49" s="222"/>
      <c r="M49" s="106"/>
      <c r="N49" s="106"/>
      <c r="O49" s="106"/>
    </row>
    <row r="50" spans="6:15" x14ac:dyDescent="0.2">
      <c r="F50" s="106"/>
      <c r="G50" s="106"/>
      <c r="H50" s="106"/>
      <c r="I50" s="106"/>
      <c r="J50" s="106"/>
      <c r="K50" s="106"/>
      <c r="L50" s="222"/>
      <c r="M50" s="106"/>
      <c r="N50" s="106"/>
      <c r="O50" s="106"/>
    </row>
    <row r="51" spans="6:15" x14ac:dyDescent="0.2">
      <c r="F51" s="106"/>
      <c r="G51" s="106"/>
      <c r="H51" s="106"/>
      <c r="I51" s="106"/>
      <c r="J51" s="106"/>
      <c r="K51" s="106"/>
      <c r="L51" s="222"/>
      <c r="M51" s="106"/>
      <c r="N51" s="106"/>
      <c r="O51" s="106"/>
    </row>
    <row r="52" spans="6:15" x14ac:dyDescent="0.2">
      <c r="F52" s="106"/>
      <c r="G52" s="106"/>
      <c r="H52" s="106"/>
      <c r="I52" s="106"/>
      <c r="J52" s="106"/>
      <c r="K52" s="106"/>
      <c r="L52" s="222"/>
      <c r="M52" s="106"/>
      <c r="N52" s="106"/>
      <c r="O52" s="106"/>
    </row>
    <row r="53" spans="6:15" x14ac:dyDescent="0.2">
      <c r="F53" s="106"/>
      <c r="G53" s="106"/>
      <c r="H53" s="106"/>
      <c r="I53" s="106"/>
      <c r="J53" s="106"/>
      <c r="K53" s="106"/>
      <c r="L53" s="222"/>
      <c r="M53" s="106"/>
      <c r="N53" s="106"/>
      <c r="O53" s="106"/>
    </row>
    <row r="54" spans="6:15" x14ac:dyDescent="0.2">
      <c r="F54" s="106"/>
      <c r="G54" s="106"/>
      <c r="H54" s="106"/>
      <c r="I54" s="106"/>
      <c r="J54" s="106"/>
      <c r="K54" s="106"/>
      <c r="L54" s="222"/>
      <c r="M54" s="106"/>
      <c r="N54" s="106"/>
      <c r="O54" s="106"/>
    </row>
    <row r="55" spans="6:15" x14ac:dyDescent="0.2">
      <c r="F55" s="106"/>
      <c r="G55" s="106"/>
      <c r="H55" s="106"/>
      <c r="I55" s="106"/>
      <c r="J55" s="106"/>
      <c r="K55" s="106"/>
      <c r="L55" s="222"/>
      <c r="M55" s="106"/>
      <c r="N55" s="106"/>
      <c r="O55" s="106"/>
    </row>
    <row r="56" spans="6:15" x14ac:dyDescent="0.2">
      <c r="F56" s="106"/>
      <c r="G56" s="106"/>
      <c r="H56" s="106"/>
      <c r="I56" s="106"/>
      <c r="J56" s="106"/>
      <c r="K56" s="106"/>
      <c r="L56" s="222"/>
      <c r="M56" s="106"/>
      <c r="N56" s="106"/>
      <c r="O56" s="106"/>
    </row>
    <row r="57" spans="6:15" x14ac:dyDescent="0.2">
      <c r="F57" s="106"/>
      <c r="G57" s="106"/>
      <c r="H57" s="106"/>
      <c r="I57" s="106"/>
      <c r="J57" s="106"/>
      <c r="K57" s="106"/>
      <c r="L57" s="222"/>
      <c r="M57" s="106"/>
      <c r="N57" s="106"/>
      <c r="O57" s="106"/>
    </row>
    <row r="58" spans="6:15" x14ac:dyDescent="0.2">
      <c r="F58" s="106"/>
      <c r="G58" s="106"/>
      <c r="H58" s="106"/>
      <c r="I58" s="106"/>
      <c r="J58" s="106"/>
      <c r="K58" s="106"/>
      <c r="L58" s="222"/>
      <c r="M58" s="106"/>
      <c r="N58" s="106"/>
      <c r="O58" s="106"/>
    </row>
    <row r="59" spans="6:15" x14ac:dyDescent="0.2">
      <c r="F59" s="106"/>
      <c r="G59" s="106"/>
      <c r="H59" s="106"/>
      <c r="I59" s="106"/>
      <c r="J59" s="106"/>
      <c r="K59" s="106"/>
      <c r="L59" s="222"/>
      <c r="M59" s="106"/>
      <c r="N59" s="106"/>
      <c r="O59" s="106"/>
    </row>
    <row r="60" spans="6:15" x14ac:dyDescent="0.2">
      <c r="F60" s="106"/>
      <c r="G60" s="106"/>
      <c r="H60" s="106"/>
      <c r="I60" s="106"/>
      <c r="J60" s="106"/>
      <c r="K60" s="106"/>
      <c r="L60" s="222"/>
      <c r="M60" s="106"/>
      <c r="N60" s="106"/>
      <c r="O60" s="106"/>
    </row>
  </sheetData>
  <mergeCells count="3">
    <mergeCell ref="A3:M3"/>
    <mergeCell ref="A1:N1"/>
    <mergeCell ref="A2:N2"/>
  </mergeCells>
  <pageMargins left="0.43307086614173229" right="0.27559055118110237" top="0.27559055118110237" bottom="0.35433070866141736" header="0.31496062992125984" footer="0.31496062992125984"/>
  <pageSetup paperSize="9" scale="73" orientation="portrait" r:id="rId1"/>
  <headerFoot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P241"/>
  <sheetViews>
    <sheetView zoomScaleNormal="100" workbookViewId="0">
      <pane xSplit="2" ySplit="6" topLeftCell="I49" activePane="bottomRight" state="frozen"/>
      <selection pane="topRight" activeCell="C1" sqref="C1"/>
      <selection pane="bottomLeft" activeCell="A7" sqref="A7"/>
      <selection pane="bottomRight" activeCell="B51" sqref="B51"/>
    </sheetView>
  </sheetViews>
  <sheetFormatPr defaultRowHeight="15" x14ac:dyDescent="0.25"/>
  <cols>
    <col min="2" max="2" width="69.140625" customWidth="1"/>
    <col min="3" max="3" width="10.85546875" hidden="1" customWidth="1"/>
    <col min="4" max="4" width="12.7109375" hidden="1" customWidth="1"/>
    <col min="5" max="5" width="11.7109375" hidden="1" customWidth="1"/>
    <col min="6" max="9" width="12" hidden="1" customWidth="1"/>
    <col min="10" max="11" width="12" customWidth="1"/>
    <col min="12" max="12" width="12.85546875" style="376" bestFit="1" customWidth="1"/>
    <col min="13" max="13" width="11.85546875" customWidth="1"/>
    <col min="14" max="14" width="11.85546875" hidden="1" customWidth="1"/>
    <col min="15" max="15" width="7.140625" style="503" bestFit="1" customWidth="1"/>
  </cols>
  <sheetData>
    <row r="1" spans="1:16" s="1" customFormat="1" ht="12.75" x14ac:dyDescent="0.2">
      <c r="A1" s="963" t="s">
        <v>5</v>
      </c>
      <c r="B1" s="963"/>
      <c r="C1" s="963"/>
      <c r="D1" s="963"/>
      <c r="E1" s="963"/>
      <c r="F1" s="963"/>
      <c r="G1" s="963"/>
      <c r="H1" s="963"/>
      <c r="I1" s="963"/>
      <c r="J1" s="963"/>
      <c r="K1" s="963"/>
      <c r="L1" s="963"/>
      <c r="M1" s="963"/>
      <c r="N1" s="963"/>
      <c r="O1" s="556"/>
      <c r="P1" s="556"/>
    </row>
    <row r="2" spans="1:16" s="1" customFormat="1" ht="12.75" x14ac:dyDescent="0.2">
      <c r="A2" s="964" t="s">
        <v>1884</v>
      </c>
      <c r="B2" s="964"/>
      <c r="C2" s="964"/>
      <c r="D2" s="964"/>
      <c r="E2" s="964"/>
      <c r="F2" s="964"/>
      <c r="G2" s="964"/>
      <c r="H2" s="964"/>
      <c r="I2" s="964"/>
      <c r="J2" s="964"/>
      <c r="K2" s="964"/>
      <c r="L2" s="964"/>
      <c r="M2" s="964"/>
      <c r="N2" s="964"/>
      <c r="O2" s="556"/>
      <c r="P2" s="556"/>
    </row>
    <row r="3" spans="1:16" s="1" customFormat="1" ht="12.75" x14ac:dyDescent="0.2">
      <c r="A3" s="968"/>
      <c r="B3" s="968"/>
      <c r="C3" s="968"/>
      <c r="D3" s="968"/>
      <c r="E3" s="968"/>
      <c r="F3" s="968"/>
      <c r="G3" s="968"/>
      <c r="H3" s="968"/>
      <c r="I3" s="968"/>
      <c r="J3" s="968"/>
      <c r="K3" s="968"/>
      <c r="L3" s="968"/>
      <c r="M3" s="968"/>
      <c r="N3" s="793"/>
      <c r="O3" s="793"/>
      <c r="P3" s="556"/>
    </row>
    <row r="4" spans="1:16" s="1" customFormat="1" ht="12.75" x14ac:dyDescent="0.2">
      <c r="A4" s="387"/>
      <c r="B4" s="388"/>
      <c r="C4" s="389" t="s">
        <v>1</v>
      </c>
      <c r="D4" s="390" t="s">
        <v>2</v>
      </c>
      <c r="E4" s="391" t="s">
        <v>6</v>
      </c>
      <c r="F4" s="392" t="s">
        <v>6</v>
      </c>
      <c r="G4" s="393" t="s">
        <v>74</v>
      </c>
      <c r="H4" s="393" t="s">
        <v>1569</v>
      </c>
      <c r="I4" s="393" t="s">
        <v>1625</v>
      </c>
      <c r="J4" s="393" t="s">
        <v>1769</v>
      </c>
      <c r="K4" s="393" t="s">
        <v>1882</v>
      </c>
      <c r="L4" s="393" t="s">
        <v>1882</v>
      </c>
      <c r="M4" s="393" t="s">
        <v>1882</v>
      </c>
      <c r="N4" s="599" t="s">
        <v>1570</v>
      </c>
      <c r="O4" s="69" t="s">
        <v>7</v>
      </c>
    </row>
    <row r="5" spans="1:16" s="1" customFormat="1" ht="12.75" x14ac:dyDescent="0.2">
      <c r="A5" s="259"/>
      <c r="B5" s="260"/>
      <c r="C5" s="394"/>
      <c r="D5" s="395" t="s">
        <v>97</v>
      </c>
      <c r="E5" s="396" t="s">
        <v>97</v>
      </c>
      <c r="F5" s="397" t="s">
        <v>1091</v>
      </c>
      <c r="G5" s="398" t="s">
        <v>1091</v>
      </c>
      <c r="H5" s="398" t="s">
        <v>1091</v>
      </c>
      <c r="I5" s="398" t="s">
        <v>1091</v>
      </c>
      <c r="J5" s="398" t="s">
        <v>1091</v>
      </c>
      <c r="K5" s="398" t="s">
        <v>1091</v>
      </c>
      <c r="L5" s="398" t="s">
        <v>4</v>
      </c>
      <c r="M5" s="395" t="s">
        <v>1092</v>
      </c>
      <c r="N5" s="395"/>
      <c r="O5" s="70" t="s">
        <v>10</v>
      </c>
    </row>
    <row r="6" spans="1:16" s="1" customFormat="1" ht="12.75" x14ac:dyDescent="0.2">
      <c r="A6" s="404"/>
      <c r="B6" s="405" t="s">
        <v>8</v>
      </c>
      <c r="C6" s="406" t="s">
        <v>9</v>
      </c>
      <c r="D6" s="407" t="s">
        <v>9</v>
      </c>
      <c r="E6" s="408" t="s">
        <v>9</v>
      </c>
      <c r="F6" s="409" t="s">
        <v>9</v>
      </c>
      <c r="G6" s="410" t="s">
        <v>9</v>
      </c>
      <c r="H6" s="410" t="s">
        <v>9</v>
      </c>
      <c r="I6" s="410" t="s">
        <v>9</v>
      </c>
      <c r="J6" s="410" t="s">
        <v>9</v>
      </c>
      <c r="K6" s="410" t="s">
        <v>9</v>
      </c>
      <c r="L6" s="410" t="s">
        <v>9</v>
      </c>
      <c r="M6" s="407" t="s">
        <v>9</v>
      </c>
      <c r="N6" s="407"/>
      <c r="O6" s="156" t="s">
        <v>12</v>
      </c>
    </row>
    <row r="7" spans="1:16" s="58" customFormat="1" ht="16.5" customHeight="1" x14ac:dyDescent="0.2">
      <c r="A7" s="28">
        <v>14</v>
      </c>
      <c r="B7" s="54" t="s">
        <v>798</v>
      </c>
      <c r="C7" s="10"/>
      <c r="D7" s="17"/>
      <c r="E7" s="16"/>
      <c r="F7" s="17"/>
      <c r="G7" s="75"/>
      <c r="H7" s="77"/>
      <c r="I7" s="601"/>
      <c r="J7" s="601"/>
      <c r="K7" s="601"/>
      <c r="L7" s="72"/>
      <c r="M7" s="90"/>
      <c r="N7" s="642"/>
      <c r="O7" s="463"/>
    </row>
    <row r="8" spans="1:16" s="58" customFormat="1" ht="16.5" customHeight="1" x14ac:dyDescent="0.2">
      <c r="A8" s="28"/>
      <c r="B8" s="54" t="s">
        <v>799</v>
      </c>
      <c r="C8" s="10"/>
      <c r="D8" s="17"/>
      <c r="E8" s="16"/>
      <c r="F8" s="17"/>
      <c r="G8" s="75"/>
      <c r="H8" s="601"/>
      <c r="I8" s="601"/>
      <c r="J8" s="601"/>
      <c r="K8" s="601"/>
      <c r="L8" s="72"/>
      <c r="M8" s="90"/>
      <c r="N8" s="609"/>
      <c r="O8" s="463"/>
    </row>
    <row r="9" spans="1:16" s="58" customFormat="1" ht="12" customHeight="1" x14ac:dyDescent="0.2">
      <c r="A9" s="28"/>
      <c r="B9" s="54"/>
      <c r="C9" s="10"/>
      <c r="D9" s="17"/>
      <c r="E9" s="16"/>
      <c r="F9" s="17"/>
      <c r="G9" s="75"/>
      <c r="H9" s="601"/>
      <c r="I9" s="601"/>
      <c r="J9" s="601"/>
      <c r="K9" s="601"/>
      <c r="L9" s="72"/>
      <c r="M9" s="90"/>
      <c r="N9" s="609"/>
      <c r="O9" s="463"/>
    </row>
    <row r="10" spans="1:16" s="58" customFormat="1" ht="16.5" customHeight="1" x14ac:dyDescent="0.2">
      <c r="A10" s="28">
        <v>14.1</v>
      </c>
      <c r="B10" s="54" t="s">
        <v>862</v>
      </c>
      <c r="C10" s="10"/>
      <c r="D10" s="17"/>
      <c r="E10" s="16"/>
      <c r="F10" s="17"/>
      <c r="G10" s="75"/>
      <c r="H10" s="601"/>
      <c r="I10" s="601"/>
      <c r="J10" s="601"/>
      <c r="K10" s="601"/>
      <c r="L10" s="72"/>
      <c r="M10" s="90"/>
      <c r="N10" s="609"/>
      <c r="O10" s="463"/>
    </row>
    <row r="11" spans="1:16" s="58" customFormat="1" ht="16.5" customHeight="1" x14ac:dyDescent="0.2">
      <c r="A11" s="3" t="s">
        <v>58</v>
      </c>
      <c r="B11" s="20" t="s">
        <v>860</v>
      </c>
      <c r="C11" s="209">
        <v>160</v>
      </c>
      <c r="D11" s="204">
        <v>170</v>
      </c>
      <c r="E11" s="207">
        <v>200</v>
      </c>
      <c r="F11" s="204" t="s">
        <v>12</v>
      </c>
      <c r="G11" s="211">
        <v>220</v>
      </c>
      <c r="H11" s="210">
        <v>240</v>
      </c>
      <c r="I11" s="210">
        <v>260</v>
      </c>
      <c r="J11" s="210">
        <v>270</v>
      </c>
      <c r="K11" s="210">
        <v>290</v>
      </c>
      <c r="L11" s="204" t="s">
        <v>12</v>
      </c>
      <c r="M11" s="101">
        <f>K11</f>
        <v>290</v>
      </c>
      <c r="N11" s="630">
        <v>270</v>
      </c>
      <c r="O11" s="463">
        <f>ROUND((K11-J11)/J11*100,2)</f>
        <v>7.41</v>
      </c>
    </row>
    <row r="12" spans="1:16" s="58" customFormat="1" ht="16.5" customHeight="1" x14ac:dyDescent="0.2">
      <c r="A12" s="3" t="s">
        <v>59</v>
      </c>
      <c r="B12" s="20" t="s">
        <v>861</v>
      </c>
      <c r="C12" s="209">
        <v>160</v>
      </c>
      <c r="D12" s="204">
        <v>170</v>
      </c>
      <c r="E12" s="207">
        <v>200</v>
      </c>
      <c r="F12" s="204" t="s">
        <v>12</v>
      </c>
      <c r="G12" s="211">
        <v>220</v>
      </c>
      <c r="H12" s="210">
        <v>240</v>
      </c>
      <c r="I12" s="210">
        <v>260</v>
      </c>
      <c r="J12" s="210">
        <v>270</v>
      </c>
      <c r="K12" s="210">
        <v>290</v>
      </c>
      <c r="L12" s="204" t="s">
        <v>12</v>
      </c>
      <c r="M12" s="101">
        <f>K12</f>
        <v>290</v>
      </c>
      <c r="N12" s="630">
        <v>270</v>
      </c>
      <c r="O12" s="463">
        <f>ROUND((K12-J12)/J12*100,2)</f>
        <v>7.41</v>
      </c>
    </row>
    <row r="13" spans="1:16" s="58" customFormat="1" ht="13.5" customHeight="1" x14ac:dyDescent="0.2">
      <c r="A13" s="28"/>
      <c r="B13" s="54"/>
      <c r="C13" s="209"/>
      <c r="D13" s="204"/>
      <c r="E13" s="207"/>
      <c r="F13" s="204"/>
      <c r="G13" s="213"/>
      <c r="H13" s="380"/>
      <c r="I13" s="380"/>
      <c r="J13" s="380"/>
      <c r="K13" s="380"/>
      <c r="L13" s="208"/>
      <c r="M13" s="218"/>
      <c r="N13" s="249"/>
      <c r="O13" s="463"/>
    </row>
    <row r="14" spans="1:16" s="58" customFormat="1" ht="16.5" customHeight="1" x14ac:dyDescent="0.2">
      <c r="A14" s="28">
        <v>14.2</v>
      </c>
      <c r="B14" s="9" t="s">
        <v>800</v>
      </c>
      <c r="C14" s="209"/>
      <c r="D14" s="204"/>
      <c r="E14" s="207"/>
      <c r="F14" s="204"/>
      <c r="G14" s="213"/>
      <c r="H14" s="380"/>
      <c r="I14" s="380"/>
      <c r="J14" s="380"/>
      <c r="K14" s="380"/>
      <c r="L14" s="208"/>
      <c r="M14" s="218"/>
      <c r="N14" s="249"/>
      <c r="O14" s="463"/>
    </row>
    <row r="15" spans="1:16" s="58" customFormat="1" ht="13.5" customHeight="1" x14ac:dyDescent="0.2">
      <c r="A15" s="28"/>
      <c r="B15" s="9"/>
      <c r="C15" s="209"/>
      <c r="D15" s="204"/>
      <c r="E15" s="207"/>
      <c r="F15" s="204"/>
      <c r="G15" s="213"/>
      <c r="H15" s="380"/>
      <c r="I15" s="380"/>
      <c r="J15" s="380"/>
      <c r="K15" s="380"/>
      <c r="L15" s="208"/>
      <c r="M15" s="218"/>
      <c r="N15" s="249"/>
      <c r="O15" s="463"/>
    </row>
    <row r="16" spans="1:16" s="58" customFormat="1" ht="16.5" customHeight="1" x14ac:dyDescent="0.2">
      <c r="A16" s="28" t="s">
        <v>754</v>
      </c>
      <c r="B16" s="9" t="s">
        <v>802</v>
      </c>
      <c r="C16" s="209"/>
      <c r="D16" s="204"/>
      <c r="E16" s="207"/>
      <c r="F16" s="204"/>
      <c r="G16" s="213"/>
      <c r="H16" s="380"/>
      <c r="I16" s="380"/>
      <c r="J16" s="380"/>
      <c r="K16" s="380"/>
      <c r="L16" s="208"/>
      <c r="M16" s="218"/>
      <c r="N16" s="249"/>
      <c r="O16" s="463"/>
    </row>
    <row r="17" spans="1:15" s="58" customFormat="1" ht="16.5" customHeight="1" x14ac:dyDescent="0.2">
      <c r="A17" s="28"/>
      <c r="B17" s="84" t="s">
        <v>803</v>
      </c>
      <c r="C17" s="209"/>
      <c r="D17" s="204"/>
      <c r="E17" s="207"/>
      <c r="F17" s="204"/>
      <c r="G17" s="213"/>
      <c r="H17" s="380"/>
      <c r="I17" s="380"/>
      <c r="J17" s="380"/>
      <c r="K17" s="380"/>
      <c r="L17" s="208"/>
      <c r="M17" s="218"/>
      <c r="N17" s="249"/>
      <c r="O17" s="463"/>
    </row>
    <row r="18" spans="1:15" s="58" customFormat="1" ht="16.5" customHeight="1" x14ac:dyDescent="0.2">
      <c r="A18" s="28" t="s">
        <v>1064</v>
      </c>
      <c r="B18" s="9" t="s">
        <v>804</v>
      </c>
      <c r="C18" s="209"/>
      <c r="D18" s="204"/>
      <c r="E18" s="207"/>
      <c r="F18" s="204"/>
      <c r="G18" s="213"/>
      <c r="H18" s="380"/>
      <c r="I18" s="380"/>
      <c r="J18" s="380"/>
      <c r="K18" s="380"/>
      <c r="L18" s="208"/>
      <c r="M18" s="218"/>
      <c r="N18" s="249"/>
      <c r="O18" s="463"/>
    </row>
    <row r="19" spans="1:15" s="58" customFormat="1" ht="16.5" customHeight="1" x14ac:dyDescent="0.2">
      <c r="A19" s="28" t="s">
        <v>58</v>
      </c>
      <c r="B19" s="20" t="s">
        <v>805</v>
      </c>
      <c r="C19" s="209">
        <v>8</v>
      </c>
      <c r="D19" s="204">
        <v>10</v>
      </c>
      <c r="E19" s="207">
        <v>10</v>
      </c>
      <c r="F19" s="204">
        <f t="shared" ref="F19:F34" si="0">SUM(E19-(E19*14/114))</f>
        <v>8.7719298245614041</v>
      </c>
      <c r="G19" s="213">
        <v>9.65</v>
      </c>
      <c r="H19" s="204">
        <v>10.53</v>
      </c>
      <c r="I19" s="380">
        <v>11.4</v>
      </c>
      <c r="J19" s="204">
        <v>12.28</v>
      </c>
      <c r="K19" s="204">
        <f t="shared" ref="K19:K21" si="1">SUM(N19/114*100)</f>
        <v>13.157894736842104</v>
      </c>
      <c r="L19" s="208">
        <f>K19*'Table of % increases'!$C$19</f>
        <v>1.8421052631578947</v>
      </c>
      <c r="M19" s="218">
        <f>K19+L19</f>
        <v>15</v>
      </c>
      <c r="N19" s="249">
        <v>15</v>
      </c>
      <c r="O19" s="463">
        <f>ROUND((K19-J19)/J19*100,2)</f>
        <v>7.15</v>
      </c>
    </row>
    <row r="20" spans="1:15" s="58" customFormat="1" ht="16.5" customHeight="1" x14ac:dyDescent="0.2">
      <c r="A20" s="28" t="s">
        <v>59</v>
      </c>
      <c r="B20" s="20" t="s">
        <v>806</v>
      </c>
      <c r="C20" s="209">
        <v>12</v>
      </c>
      <c r="D20" s="204">
        <v>10</v>
      </c>
      <c r="E20" s="207">
        <v>10</v>
      </c>
      <c r="F20" s="204">
        <f t="shared" si="0"/>
        <v>8.7719298245614041</v>
      </c>
      <c r="G20" s="213">
        <v>9.65</v>
      </c>
      <c r="H20" s="204">
        <v>10.53</v>
      </c>
      <c r="I20" s="380">
        <v>11.4</v>
      </c>
      <c r="J20" s="204">
        <v>12.28</v>
      </c>
      <c r="K20" s="204">
        <f t="shared" si="1"/>
        <v>13.157894736842104</v>
      </c>
      <c r="L20" s="208">
        <f>K20*'Table of % increases'!$C$19</f>
        <v>1.8421052631578947</v>
      </c>
      <c r="M20" s="218">
        <f t="shared" ref="M20:M21" si="2">K20+L20</f>
        <v>15</v>
      </c>
      <c r="N20" s="249">
        <v>15</v>
      </c>
      <c r="O20" s="463">
        <f>ROUND((K20-J20)/J20*100,2)</f>
        <v>7.15</v>
      </c>
    </row>
    <row r="21" spans="1:15" s="58" customFormat="1" ht="16.5" customHeight="1" x14ac:dyDescent="0.2">
      <c r="A21" s="28" t="s">
        <v>60</v>
      </c>
      <c r="B21" s="7" t="s">
        <v>807</v>
      </c>
      <c r="C21" s="209">
        <v>6</v>
      </c>
      <c r="D21" s="204">
        <v>5</v>
      </c>
      <c r="E21" s="207">
        <v>5</v>
      </c>
      <c r="F21" s="204">
        <f t="shared" si="0"/>
        <v>4.3859649122807021</v>
      </c>
      <c r="G21" s="213">
        <v>5.26</v>
      </c>
      <c r="H21" s="204">
        <v>5.7</v>
      </c>
      <c r="I21" s="380">
        <v>6.14</v>
      </c>
      <c r="J21" s="204">
        <v>7.02</v>
      </c>
      <c r="K21" s="204">
        <f t="shared" si="1"/>
        <v>7.8947368421052628</v>
      </c>
      <c r="L21" s="208">
        <f>K21*'Table of % increases'!$C$19</f>
        <v>1.1052631578947369</v>
      </c>
      <c r="M21" s="218">
        <f t="shared" si="2"/>
        <v>9</v>
      </c>
      <c r="N21" s="249">
        <v>9</v>
      </c>
      <c r="O21" s="463">
        <f>ROUND((K21-J21)/J21*100,2)</f>
        <v>12.46</v>
      </c>
    </row>
    <row r="22" spans="1:15" s="58" customFormat="1" ht="16.5" customHeight="1" x14ac:dyDescent="0.2">
      <c r="A22" s="28" t="s">
        <v>1065</v>
      </c>
      <c r="B22" s="54" t="s">
        <v>808</v>
      </c>
      <c r="C22" s="209"/>
      <c r="D22" s="204"/>
      <c r="E22" s="207"/>
      <c r="F22" s="204"/>
      <c r="G22" s="213"/>
      <c r="H22" s="380"/>
      <c r="I22" s="380"/>
      <c r="J22" s="380"/>
      <c r="K22" s="380"/>
      <c r="L22" s="208"/>
      <c r="M22" s="218"/>
      <c r="N22" s="249"/>
      <c r="O22" s="463"/>
    </row>
    <row r="23" spans="1:15" s="58" customFormat="1" ht="16.5" customHeight="1" x14ac:dyDescent="0.2">
      <c r="A23" s="28" t="s">
        <v>58</v>
      </c>
      <c r="B23" s="7" t="s">
        <v>805</v>
      </c>
      <c r="C23" s="209">
        <v>16</v>
      </c>
      <c r="D23" s="204">
        <v>10</v>
      </c>
      <c r="E23" s="207">
        <v>11</v>
      </c>
      <c r="F23" s="204">
        <f t="shared" si="0"/>
        <v>9.6491228070175445</v>
      </c>
      <c r="G23" s="213">
        <v>10.53</v>
      </c>
      <c r="H23" s="204">
        <v>11.4</v>
      </c>
      <c r="I23" s="380">
        <v>12.28</v>
      </c>
      <c r="J23" s="204">
        <v>13.16</v>
      </c>
      <c r="K23" s="204">
        <f t="shared" ref="K23:K25" si="3">SUM(N23/114*100)</f>
        <v>14.035087719298245</v>
      </c>
      <c r="L23" s="208">
        <f>K23*'Table of % increases'!$C$19</f>
        <v>1.9649122807017545</v>
      </c>
      <c r="M23" s="218">
        <f t="shared" ref="M23:M25" si="4">K23+L23</f>
        <v>16</v>
      </c>
      <c r="N23" s="249">
        <v>16</v>
      </c>
      <c r="O23" s="463">
        <f>ROUND((K23-J23)/J23*100,2)</f>
        <v>6.65</v>
      </c>
    </row>
    <row r="24" spans="1:15" s="58" customFormat="1" ht="16.5" customHeight="1" x14ac:dyDescent="0.2">
      <c r="A24" s="28" t="s">
        <v>59</v>
      </c>
      <c r="B24" s="7" t="s">
        <v>806</v>
      </c>
      <c r="C24" s="209">
        <v>15</v>
      </c>
      <c r="D24" s="204">
        <v>10</v>
      </c>
      <c r="E24" s="207">
        <v>11</v>
      </c>
      <c r="F24" s="204">
        <f t="shared" si="0"/>
        <v>9.6491228070175445</v>
      </c>
      <c r="G24" s="213">
        <v>10.53</v>
      </c>
      <c r="H24" s="204">
        <v>11.4</v>
      </c>
      <c r="I24" s="380">
        <v>12.28</v>
      </c>
      <c r="J24" s="204">
        <v>13.16</v>
      </c>
      <c r="K24" s="204">
        <f t="shared" si="3"/>
        <v>14.035087719298245</v>
      </c>
      <c r="L24" s="208">
        <f>K24*'Table of % increases'!$C$19</f>
        <v>1.9649122807017545</v>
      </c>
      <c r="M24" s="218">
        <f t="shared" si="4"/>
        <v>16</v>
      </c>
      <c r="N24" s="249">
        <v>16</v>
      </c>
      <c r="O24" s="463">
        <f>ROUND((K24-J24)/J24*100,2)</f>
        <v>6.65</v>
      </c>
    </row>
    <row r="25" spans="1:15" s="58" customFormat="1" ht="16.5" customHeight="1" x14ac:dyDescent="0.2">
      <c r="A25" s="28" t="s">
        <v>60</v>
      </c>
      <c r="B25" s="7" t="s">
        <v>807</v>
      </c>
      <c r="C25" s="209">
        <v>9</v>
      </c>
      <c r="D25" s="204">
        <v>5</v>
      </c>
      <c r="E25" s="207">
        <v>5</v>
      </c>
      <c r="F25" s="204">
        <f t="shared" si="0"/>
        <v>4.3859649122807021</v>
      </c>
      <c r="G25" s="213">
        <v>5.26</v>
      </c>
      <c r="H25" s="204">
        <v>5.7</v>
      </c>
      <c r="I25" s="380">
        <v>6.14</v>
      </c>
      <c r="J25" s="204">
        <v>7.02</v>
      </c>
      <c r="K25" s="204">
        <f t="shared" si="3"/>
        <v>7.8947368421052628</v>
      </c>
      <c r="L25" s="208">
        <f>K25*'Table of % increases'!$C$19</f>
        <v>1.1052631578947369</v>
      </c>
      <c r="M25" s="218">
        <f t="shared" si="4"/>
        <v>9</v>
      </c>
      <c r="N25" s="249">
        <v>9</v>
      </c>
      <c r="O25" s="463">
        <f>ROUND((K25-J25)/J25*100,2)</f>
        <v>12.46</v>
      </c>
    </row>
    <row r="26" spans="1:15" s="58" customFormat="1" ht="16.5" customHeight="1" x14ac:dyDescent="0.2">
      <c r="A26" s="28" t="s">
        <v>757</v>
      </c>
      <c r="B26" s="54" t="s">
        <v>810</v>
      </c>
      <c r="C26" s="209"/>
      <c r="D26" s="204" t="s">
        <v>12</v>
      </c>
      <c r="E26" s="207"/>
      <c r="F26" s="204"/>
      <c r="G26" s="213"/>
      <c r="H26" s="380"/>
      <c r="I26" s="380"/>
      <c r="J26" s="380"/>
      <c r="K26" s="380"/>
      <c r="L26" s="208"/>
      <c r="M26" s="218"/>
      <c r="N26" s="249"/>
      <c r="O26" s="463"/>
    </row>
    <row r="27" spans="1:15" s="58" customFormat="1" ht="13.5" customHeight="1" x14ac:dyDescent="0.2">
      <c r="A27" s="28"/>
      <c r="B27" s="54"/>
      <c r="C27" s="209"/>
      <c r="D27" s="204"/>
      <c r="E27" s="207"/>
      <c r="F27" s="204"/>
      <c r="G27" s="213"/>
      <c r="H27" s="380"/>
      <c r="I27" s="380"/>
      <c r="J27" s="380"/>
      <c r="K27" s="380"/>
      <c r="L27" s="208"/>
      <c r="M27" s="218"/>
      <c r="N27" s="249"/>
      <c r="O27" s="463"/>
    </row>
    <row r="28" spans="1:15" s="58" customFormat="1" ht="16.5" customHeight="1" x14ac:dyDescent="0.2">
      <c r="A28" s="28" t="s">
        <v>12</v>
      </c>
      <c r="B28" s="54" t="s">
        <v>804</v>
      </c>
      <c r="C28" s="209"/>
      <c r="D28" s="204" t="s">
        <v>12</v>
      </c>
      <c r="E28" s="207"/>
      <c r="F28" s="204"/>
      <c r="G28" s="213"/>
      <c r="H28" s="380"/>
      <c r="I28" s="380"/>
      <c r="J28" s="380"/>
      <c r="K28" s="380"/>
      <c r="L28" s="208"/>
      <c r="M28" s="218"/>
      <c r="N28" s="249"/>
      <c r="O28" s="463"/>
    </row>
    <row r="29" spans="1:15" s="58" customFormat="1" ht="12.75" customHeight="1" x14ac:dyDescent="0.2">
      <c r="A29" s="28"/>
      <c r="B29" s="54"/>
      <c r="C29" s="209"/>
      <c r="D29" s="204"/>
      <c r="E29" s="207"/>
      <c r="F29" s="204"/>
      <c r="G29" s="213"/>
      <c r="H29" s="380"/>
      <c r="I29" s="380"/>
      <c r="J29" s="380"/>
      <c r="K29" s="380"/>
      <c r="L29" s="208"/>
      <c r="M29" s="218"/>
      <c r="N29" s="249"/>
      <c r="O29" s="463"/>
    </row>
    <row r="30" spans="1:15" s="58" customFormat="1" ht="16.5" customHeight="1" x14ac:dyDescent="0.2">
      <c r="A30" s="28" t="s">
        <v>1066</v>
      </c>
      <c r="B30" s="54" t="s">
        <v>811</v>
      </c>
      <c r="C30" s="209"/>
      <c r="D30" s="204" t="s">
        <v>12</v>
      </c>
      <c r="E30" s="207"/>
      <c r="F30" s="204"/>
      <c r="G30" s="213"/>
      <c r="H30" s="380"/>
      <c r="I30" s="380"/>
      <c r="J30" s="380"/>
      <c r="K30" s="380"/>
      <c r="L30" s="208"/>
      <c r="M30" s="218"/>
      <c r="N30" s="249"/>
      <c r="O30" s="463"/>
    </row>
    <row r="31" spans="1:15" s="58" customFormat="1" ht="16.5" customHeight="1" x14ac:dyDescent="0.2">
      <c r="A31" s="28" t="s">
        <v>58</v>
      </c>
      <c r="B31" s="7" t="s">
        <v>812</v>
      </c>
      <c r="C31" s="209"/>
      <c r="D31" s="204" t="s">
        <v>12</v>
      </c>
      <c r="E31" s="207"/>
      <c r="F31" s="204"/>
      <c r="G31" s="213"/>
      <c r="H31" s="380"/>
      <c r="I31" s="380"/>
      <c r="J31" s="380"/>
      <c r="K31" s="380"/>
      <c r="L31" s="208"/>
      <c r="M31" s="218"/>
      <c r="N31" s="249"/>
      <c r="O31" s="463"/>
    </row>
    <row r="32" spans="1:15" s="58" customFormat="1" ht="16.5" customHeight="1" x14ac:dyDescent="0.2">
      <c r="A32" s="28"/>
      <c r="B32" s="7" t="s">
        <v>813</v>
      </c>
      <c r="C32" s="209">
        <v>300</v>
      </c>
      <c r="D32" s="204">
        <v>320</v>
      </c>
      <c r="E32" s="207">
        <v>320</v>
      </c>
      <c r="F32" s="204">
        <f t="shared" si="0"/>
        <v>280.70175438596493</v>
      </c>
      <c r="G32" s="213">
        <v>307.02</v>
      </c>
      <c r="H32" s="204">
        <v>333.33</v>
      </c>
      <c r="I32" s="380">
        <v>333.33</v>
      </c>
      <c r="J32" s="204">
        <v>350.88</v>
      </c>
      <c r="K32" s="204">
        <f t="shared" ref="K32" si="5">SUM(N32/114*100)</f>
        <v>377.19298245614038</v>
      </c>
      <c r="L32" s="208">
        <f>K32*'Table of % increases'!$C$19</f>
        <v>52.807017543859658</v>
      </c>
      <c r="M32" s="218">
        <f>K32+L32</f>
        <v>430.00000000000006</v>
      </c>
      <c r="N32" s="249">
        <v>430</v>
      </c>
      <c r="O32" s="463">
        <f>ROUND((K32-J32)/J32*100,2)</f>
        <v>7.5</v>
      </c>
    </row>
    <row r="33" spans="1:15" s="58" customFormat="1" ht="16.5" customHeight="1" x14ac:dyDescent="0.2">
      <c r="A33" s="28" t="s">
        <v>59</v>
      </c>
      <c r="B33" s="7" t="s">
        <v>814</v>
      </c>
      <c r="C33" s="209"/>
      <c r="D33" s="204" t="s">
        <v>12</v>
      </c>
      <c r="E33" s="207"/>
      <c r="F33" s="204"/>
      <c r="G33" s="213"/>
      <c r="H33" s="380"/>
      <c r="I33" s="380"/>
      <c r="J33" s="380"/>
      <c r="K33" s="380"/>
      <c r="L33" s="208"/>
      <c r="M33" s="218"/>
      <c r="N33" s="249"/>
      <c r="O33" s="463"/>
    </row>
    <row r="34" spans="1:15" s="58" customFormat="1" ht="16.5" customHeight="1" x14ac:dyDescent="0.2">
      <c r="A34" s="28"/>
      <c r="B34" s="7" t="s">
        <v>815</v>
      </c>
      <c r="C34" s="209">
        <v>40</v>
      </c>
      <c r="D34" s="204">
        <v>45</v>
      </c>
      <c r="E34" s="207">
        <v>45</v>
      </c>
      <c r="F34" s="204">
        <f t="shared" si="0"/>
        <v>39.473684210526315</v>
      </c>
      <c r="G34" s="213">
        <v>43.86</v>
      </c>
      <c r="H34" s="204">
        <v>47.37</v>
      </c>
      <c r="I34" s="380">
        <v>47.37</v>
      </c>
      <c r="J34" s="204">
        <v>48.25</v>
      </c>
      <c r="K34" s="204">
        <f t="shared" ref="K34" si="6">SUM(N34/114*100)</f>
        <v>52.631578947368418</v>
      </c>
      <c r="L34" s="208">
        <f>K34*'Table of % increases'!$C$19</f>
        <v>7.3684210526315788</v>
      </c>
      <c r="M34" s="218">
        <f>K34+L34</f>
        <v>60</v>
      </c>
      <c r="N34" s="249">
        <v>60</v>
      </c>
      <c r="O34" s="463">
        <f>ROUND((K34-J34)/J34*100,2)</f>
        <v>9.08</v>
      </c>
    </row>
    <row r="35" spans="1:15" s="58" customFormat="1" ht="16.5" customHeight="1" x14ac:dyDescent="0.2">
      <c r="A35" s="28" t="s">
        <v>60</v>
      </c>
      <c r="B35" s="121" t="s">
        <v>841</v>
      </c>
      <c r="C35" s="209"/>
      <c r="D35" s="204"/>
      <c r="E35" s="207"/>
      <c r="F35" s="204"/>
      <c r="G35" s="213"/>
      <c r="H35" s="380"/>
      <c r="I35" s="380"/>
      <c r="J35" s="380"/>
      <c r="K35" s="380"/>
      <c r="L35" s="208"/>
      <c r="M35" s="218"/>
      <c r="N35" s="249"/>
      <c r="O35" s="463"/>
    </row>
    <row r="36" spans="1:15" s="58" customFormat="1" ht="16.5" customHeight="1" x14ac:dyDescent="0.2">
      <c r="A36" s="28"/>
      <c r="B36" s="121" t="s">
        <v>1426</v>
      </c>
      <c r="C36" s="209"/>
      <c r="D36" s="204"/>
      <c r="E36" s="207"/>
      <c r="F36" s="204"/>
      <c r="G36" s="213"/>
      <c r="H36" s="380"/>
      <c r="I36" s="380"/>
      <c r="J36" s="380"/>
      <c r="K36" s="380"/>
      <c r="L36" s="208"/>
      <c r="M36" s="218"/>
      <c r="N36" s="249"/>
      <c r="O36" s="463"/>
    </row>
    <row r="37" spans="1:15" s="58" customFormat="1" ht="16.5" customHeight="1" x14ac:dyDescent="0.2">
      <c r="A37" s="28"/>
      <c r="B37" s="121"/>
      <c r="C37" s="209"/>
      <c r="D37" s="204"/>
      <c r="E37" s="207"/>
      <c r="F37" s="204"/>
      <c r="G37" s="213"/>
      <c r="H37" s="380"/>
      <c r="I37" s="380"/>
      <c r="J37" s="380"/>
      <c r="K37" s="380"/>
      <c r="L37" s="208"/>
      <c r="M37" s="218"/>
      <c r="N37" s="249"/>
      <c r="O37" s="463"/>
    </row>
    <row r="38" spans="1:15" s="58" customFormat="1" ht="16.5" customHeight="1" x14ac:dyDescent="0.2">
      <c r="A38" s="28" t="s">
        <v>1067</v>
      </c>
      <c r="B38" s="54" t="s">
        <v>816</v>
      </c>
      <c r="C38" s="209"/>
      <c r="D38" s="204" t="s">
        <v>12</v>
      </c>
      <c r="E38" s="207"/>
      <c r="F38" s="204"/>
      <c r="G38" s="213"/>
      <c r="H38" s="380"/>
      <c r="I38" s="380"/>
      <c r="J38" s="380"/>
      <c r="K38" s="380"/>
      <c r="L38" s="208"/>
      <c r="M38" s="218"/>
      <c r="N38" s="249"/>
      <c r="O38" s="463"/>
    </row>
    <row r="39" spans="1:15" s="58" customFormat="1" ht="16.5" customHeight="1" x14ac:dyDescent="0.2">
      <c r="A39" s="28" t="s">
        <v>12</v>
      </c>
      <c r="B39" s="7" t="s">
        <v>817</v>
      </c>
      <c r="C39" s="209"/>
      <c r="D39" s="204" t="s">
        <v>12</v>
      </c>
      <c r="E39" s="207"/>
      <c r="F39" s="204"/>
      <c r="G39" s="213"/>
      <c r="H39" s="380"/>
      <c r="I39" s="380"/>
      <c r="J39" s="380"/>
      <c r="K39" s="380"/>
      <c r="L39" s="208"/>
      <c r="M39" s="218"/>
      <c r="N39" s="249"/>
      <c r="O39" s="463"/>
    </row>
    <row r="40" spans="1:15" s="58" customFormat="1" ht="16.5" customHeight="1" x14ac:dyDescent="0.2">
      <c r="A40" s="28" t="s">
        <v>58</v>
      </c>
      <c r="B40" s="7" t="s">
        <v>818</v>
      </c>
      <c r="C40" s="209">
        <v>140</v>
      </c>
      <c r="D40" s="204">
        <v>150</v>
      </c>
      <c r="E40" s="207">
        <v>150</v>
      </c>
      <c r="F40" s="204">
        <f>SUM(E40-(E40*14/114))</f>
        <v>131.57894736842104</v>
      </c>
      <c r="G40" s="213">
        <v>140.35</v>
      </c>
      <c r="H40" s="380">
        <v>150.88</v>
      </c>
      <c r="I40" s="380">
        <v>150.88</v>
      </c>
      <c r="J40" s="204">
        <v>157.88999999999999</v>
      </c>
      <c r="K40" s="204">
        <f t="shared" ref="K40" si="7">SUM(N40/114*100)</f>
        <v>168.42105263157893</v>
      </c>
      <c r="L40" s="208">
        <f>K40*'Table of % increases'!$C$19</f>
        <v>23.578947368421051</v>
      </c>
      <c r="M40" s="218">
        <f>K40+L40</f>
        <v>191.99999999999997</v>
      </c>
      <c r="N40" s="249">
        <v>192</v>
      </c>
      <c r="O40" s="463">
        <f>ROUND((K40-J40)/J40*100,2)</f>
        <v>6.67</v>
      </c>
    </row>
    <row r="41" spans="1:15" s="58" customFormat="1" ht="16.5" customHeight="1" x14ac:dyDescent="0.2">
      <c r="A41" s="28"/>
      <c r="B41" s="7"/>
      <c r="C41" s="209"/>
      <c r="D41" s="204"/>
      <c r="E41" s="207"/>
      <c r="F41" s="204"/>
      <c r="G41" s="213"/>
      <c r="H41" s="380"/>
      <c r="I41" s="380"/>
      <c r="J41" s="380"/>
      <c r="K41" s="380"/>
      <c r="L41" s="208"/>
      <c r="M41" s="218"/>
      <c r="N41" s="249"/>
      <c r="O41" s="463"/>
    </row>
    <row r="42" spans="1:15" s="58" customFormat="1" ht="16.5" customHeight="1" x14ac:dyDescent="0.2">
      <c r="A42" s="28" t="s">
        <v>1068</v>
      </c>
      <c r="B42" s="54" t="s">
        <v>819</v>
      </c>
      <c r="C42" s="209"/>
      <c r="D42" s="204" t="s">
        <v>12</v>
      </c>
      <c r="E42" s="207"/>
      <c r="F42" s="204"/>
      <c r="G42" s="213"/>
      <c r="H42" s="380"/>
      <c r="I42" s="380"/>
      <c r="J42" s="380"/>
      <c r="K42" s="380"/>
      <c r="L42" s="208"/>
      <c r="M42" s="218"/>
      <c r="N42" s="249"/>
      <c r="O42" s="463"/>
    </row>
    <row r="43" spans="1:15" s="58" customFormat="1" ht="16.5" customHeight="1" x14ac:dyDescent="0.2">
      <c r="A43" s="28" t="s">
        <v>12</v>
      </c>
      <c r="B43" s="7" t="s">
        <v>820</v>
      </c>
      <c r="C43" s="209"/>
      <c r="D43" s="204" t="s">
        <v>12</v>
      </c>
      <c r="E43" s="207"/>
      <c r="F43" s="204"/>
      <c r="G43" s="213"/>
      <c r="H43" s="380"/>
      <c r="I43" s="380"/>
      <c r="J43" s="380"/>
      <c r="K43" s="380"/>
      <c r="L43" s="208"/>
      <c r="M43" s="218"/>
      <c r="N43" s="249"/>
      <c r="O43" s="463"/>
    </row>
    <row r="44" spans="1:15" s="58" customFormat="1" ht="16.5" customHeight="1" x14ac:dyDescent="0.2">
      <c r="A44" s="28" t="s">
        <v>58</v>
      </c>
      <c r="B44" s="7" t="s">
        <v>821</v>
      </c>
      <c r="C44" s="209"/>
      <c r="D44" s="204" t="s">
        <v>12</v>
      </c>
      <c r="E44" s="207"/>
      <c r="F44" s="204"/>
      <c r="G44" s="213"/>
      <c r="H44" s="380"/>
      <c r="I44" s="380"/>
      <c r="J44" s="380"/>
      <c r="K44" s="380"/>
      <c r="L44" s="208"/>
      <c r="M44" s="218"/>
      <c r="N44" s="249"/>
      <c r="O44" s="463"/>
    </row>
    <row r="45" spans="1:15" s="58" customFormat="1" ht="16.5" customHeight="1" x14ac:dyDescent="0.2">
      <c r="A45" s="28"/>
      <c r="B45" s="7" t="s">
        <v>822</v>
      </c>
      <c r="C45" s="209">
        <v>130</v>
      </c>
      <c r="D45" s="204">
        <v>140</v>
      </c>
      <c r="E45" s="207">
        <v>140</v>
      </c>
      <c r="F45" s="204">
        <f>SUM(E45-(E45*14/114))</f>
        <v>122.80701754385964</v>
      </c>
      <c r="G45" s="213">
        <v>131.58000000000001</v>
      </c>
      <c r="H45" s="204">
        <v>141.22999999999999</v>
      </c>
      <c r="I45" s="380">
        <v>141.22999999999999</v>
      </c>
      <c r="J45" s="204">
        <v>149.12</v>
      </c>
      <c r="K45" s="204">
        <f t="shared" ref="K45" si="8">SUM(N45/114*100)</f>
        <v>159.64912280701756</v>
      </c>
      <c r="L45" s="208">
        <f>K45*'Table of % increases'!$C$19</f>
        <v>22.350877192982463</v>
      </c>
      <c r="M45" s="218">
        <f>K45+L45</f>
        <v>182.00000000000003</v>
      </c>
      <c r="N45" s="249">
        <v>182</v>
      </c>
      <c r="O45" s="463">
        <f>ROUND((K45-J45)/J45*100,2)</f>
        <v>7.06</v>
      </c>
    </row>
    <row r="46" spans="1:15" s="58" customFormat="1" ht="16.5" customHeight="1" x14ac:dyDescent="0.2">
      <c r="A46" s="28" t="s">
        <v>59</v>
      </c>
      <c r="B46" s="7" t="s">
        <v>823</v>
      </c>
      <c r="C46" s="209"/>
      <c r="D46" s="204" t="s">
        <v>12</v>
      </c>
      <c r="E46" s="207"/>
      <c r="F46" s="204"/>
      <c r="G46" s="213"/>
      <c r="H46" s="380"/>
      <c r="I46" s="380"/>
      <c r="J46" s="380"/>
      <c r="K46" s="380"/>
      <c r="L46" s="208"/>
      <c r="M46" s="218"/>
      <c r="N46" s="249"/>
      <c r="O46" s="463"/>
    </row>
    <row r="47" spans="1:15" s="58" customFormat="1" ht="16.5" customHeight="1" x14ac:dyDescent="0.2">
      <c r="A47" s="28"/>
      <c r="B47" s="7" t="s">
        <v>824</v>
      </c>
      <c r="C47" s="209">
        <v>30</v>
      </c>
      <c r="D47" s="204">
        <v>33</v>
      </c>
      <c r="E47" s="207">
        <v>33</v>
      </c>
      <c r="F47" s="204">
        <f>SUM(E47-(E47*14/114))</f>
        <v>28.94736842105263</v>
      </c>
      <c r="G47" s="213">
        <v>30.7</v>
      </c>
      <c r="H47" s="204">
        <v>33.33</v>
      </c>
      <c r="I47" s="380">
        <v>33.33</v>
      </c>
      <c r="J47" s="204">
        <v>35.090000000000003</v>
      </c>
      <c r="K47" s="204">
        <f t="shared" ref="K47" si="9">SUM(N47/114*100)</f>
        <v>37.719298245614034</v>
      </c>
      <c r="L47" s="208">
        <f>K47*'Table of % increases'!$C$19</f>
        <v>5.2807017543859649</v>
      </c>
      <c r="M47" s="218">
        <f>K47+L47</f>
        <v>43</v>
      </c>
      <c r="N47" s="249">
        <v>43</v>
      </c>
      <c r="O47" s="463">
        <f>ROUND((K47-J47)/J47*100,2)</f>
        <v>7.49</v>
      </c>
    </row>
    <row r="48" spans="1:15" s="58" customFormat="1" ht="16.5" customHeight="1" x14ac:dyDescent="0.2">
      <c r="A48" s="28" t="s">
        <v>12</v>
      </c>
      <c r="B48" s="7" t="s">
        <v>825</v>
      </c>
      <c r="C48" s="209"/>
      <c r="D48" s="204" t="s">
        <v>12</v>
      </c>
      <c r="E48" s="207"/>
      <c r="F48" s="204"/>
      <c r="G48" s="213"/>
      <c r="H48" s="380"/>
      <c r="I48" s="380"/>
      <c r="J48" s="380"/>
      <c r="K48" s="380"/>
      <c r="L48" s="208"/>
      <c r="M48" s="218"/>
      <c r="N48" s="249"/>
      <c r="O48" s="463"/>
    </row>
    <row r="49" spans="1:15" s="58" customFormat="1" ht="16.5" customHeight="1" x14ac:dyDescent="0.2">
      <c r="A49" s="28" t="s">
        <v>60</v>
      </c>
      <c r="B49" s="7" t="s">
        <v>821</v>
      </c>
      <c r="C49" s="209"/>
      <c r="D49" s="204" t="s">
        <v>12</v>
      </c>
      <c r="E49" s="207"/>
      <c r="F49" s="204"/>
      <c r="G49" s="213"/>
      <c r="H49" s="380"/>
      <c r="I49" s="380"/>
      <c r="J49" s="380"/>
      <c r="K49" s="380"/>
      <c r="L49" s="208"/>
      <c r="M49" s="218"/>
      <c r="N49" s="249"/>
      <c r="O49" s="463"/>
    </row>
    <row r="50" spans="1:15" s="58" customFormat="1" ht="16.5" customHeight="1" x14ac:dyDescent="0.2">
      <c r="A50" s="28"/>
      <c r="B50" s="7" t="s">
        <v>822</v>
      </c>
      <c r="C50" s="209">
        <v>120</v>
      </c>
      <c r="D50" s="204">
        <v>130</v>
      </c>
      <c r="E50" s="207">
        <v>130</v>
      </c>
      <c r="F50" s="204">
        <f>SUM(E50-(E50*14/114))</f>
        <v>114.03508771929825</v>
      </c>
      <c r="G50" s="213">
        <v>122.81</v>
      </c>
      <c r="H50" s="204">
        <v>131.58000000000001</v>
      </c>
      <c r="I50" s="380">
        <v>131.58000000000001</v>
      </c>
      <c r="J50" s="204">
        <v>140.35</v>
      </c>
      <c r="K50" s="204">
        <f t="shared" ref="K50" si="10">SUM(N50/114*100)</f>
        <v>150</v>
      </c>
      <c r="L50" s="208">
        <f>K50*'Table of % increases'!$C$19</f>
        <v>21.000000000000004</v>
      </c>
      <c r="M50" s="218">
        <f>K50+L50</f>
        <v>171</v>
      </c>
      <c r="N50" s="249">
        <v>171</v>
      </c>
      <c r="O50" s="463">
        <f>ROUND((K50-J50)/J50*100,2)</f>
        <v>6.88</v>
      </c>
    </row>
    <row r="51" spans="1:15" s="58" customFormat="1" ht="16.5" customHeight="1" x14ac:dyDescent="0.2">
      <c r="A51" s="28" t="s">
        <v>62</v>
      </c>
      <c r="B51" s="7" t="s">
        <v>823</v>
      </c>
      <c r="C51" s="209"/>
      <c r="D51" s="204" t="s">
        <v>12</v>
      </c>
      <c r="E51" s="207"/>
      <c r="F51" s="204"/>
      <c r="G51" s="213"/>
      <c r="H51" s="380"/>
      <c r="I51" s="380"/>
      <c r="J51" s="380"/>
      <c r="K51" s="380"/>
      <c r="L51" s="208"/>
      <c r="M51" s="218"/>
      <c r="N51" s="249"/>
      <c r="O51" s="463"/>
    </row>
    <row r="52" spans="1:15" s="58" customFormat="1" ht="16.5" customHeight="1" x14ac:dyDescent="0.2">
      <c r="A52" s="28"/>
      <c r="B52" s="7" t="s">
        <v>824</v>
      </c>
      <c r="C52" s="209">
        <v>21</v>
      </c>
      <c r="D52" s="204">
        <v>23</v>
      </c>
      <c r="E52" s="207">
        <v>23</v>
      </c>
      <c r="F52" s="204">
        <f>SUM(E52-(E52*14/114))</f>
        <v>20.17543859649123</v>
      </c>
      <c r="G52" s="213">
        <v>21.93</v>
      </c>
      <c r="H52" s="204">
        <v>23.68</v>
      </c>
      <c r="I52" s="380">
        <v>23.68</v>
      </c>
      <c r="J52" s="204">
        <v>26.32</v>
      </c>
      <c r="K52" s="204">
        <f t="shared" ref="K52" si="11">SUM(N52/114*100)</f>
        <v>28.07017543859649</v>
      </c>
      <c r="L52" s="208">
        <f>K52*'Table of % increases'!$C$19</f>
        <v>3.929824561403509</v>
      </c>
      <c r="M52" s="218">
        <f>K52+L52</f>
        <v>32</v>
      </c>
      <c r="N52" s="249">
        <v>32</v>
      </c>
      <c r="O52" s="463">
        <f>ROUND((K52-J52)/J52*100,2)</f>
        <v>6.65</v>
      </c>
    </row>
    <row r="53" spans="1:15" s="58" customFormat="1" ht="16.5" customHeight="1" x14ac:dyDescent="0.2">
      <c r="A53" s="28"/>
      <c r="B53" s="7"/>
      <c r="C53" s="209"/>
      <c r="D53" s="204"/>
      <c r="E53" s="207"/>
      <c r="F53" s="204"/>
      <c r="G53" s="213"/>
      <c r="H53" s="380"/>
      <c r="I53" s="380"/>
      <c r="J53" s="380"/>
      <c r="K53" s="380"/>
      <c r="L53" s="208"/>
      <c r="M53" s="218"/>
      <c r="N53" s="249"/>
      <c r="O53" s="463"/>
    </row>
    <row r="54" spans="1:15" s="58" customFormat="1" ht="16.5" customHeight="1" x14ac:dyDescent="0.2">
      <c r="A54" s="28" t="s">
        <v>12</v>
      </c>
      <c r="B54" s="54" t="s">
        <v>826</v>
      </c>
      <c r="C54" s="209"/>
      <c r="D54" s="204" t="s">
        <v>12</v>
      </c>
      <c r="E54" s="207"/>
      <c r="F54" s="204"/>
      <c r="G54" s="213"/>
      <c r="H54" s="380"/>
      <c r="I54" s="380"/>
      <c r="J54" s="380"/>
      <c r="K54" s="380"/>
      <c r="L54" s="208"/>
      <c r="M54" s="218"/>
      <c r="N54" s="249"/>
      <c r="O54" s="463"/>
    </row>
    <row r="55" spans="1:15" s="58" customFormat="1" ht="16.5" customHeight="1" x14ac:dyDescent="0.2">
      <c r="A55" s="28"/>
      <c r="B55" s="54"/>
      <c r="C55" s="209"/>
      <c r="D55" s="204"/>
      <c r="E55" s="207"/>
      <c r="F55" s="204"/>
      <c r="G55" s="213"/>
      <c r="H55" s="380"/>
      <c r="I55" s="380"/>
      <c r="J55" s="380"/>
      <c r="K55" s="380"/>
      <c r="L55" s="208"/>
      <c r="M55" s="218"/>
      <c r="N55" s="249"/>
      <c r="O55" s="463"/>
    </row>
    <row r="56" spans="1:15" s="58" customFormat="1" ht="16.5" customHeight="1" x14ac:dyDescent="0.2">
      <c r="A56" s="28" t="s">
        <v>1069</v>
      </c>
      <c r="B56" s="54" t="s">
        <v>811</v>
      </c>
      <c r="C56" s="209"/>
      <c r="D56" s="204" t="s">
        <v>12</v>
      </c>
      <c r="E56" s="207"/>
      <c r="F56" s="204"/>
      <c r="G56" s="213"/>
      <c r="H56" s="380"/>
      <c r="I56" s="380"/>
      <c r="J56" s="380"/>
      <c r="K56" s="380"/>
      <c r="L56" s="208"/>
      <c r="M56" s="218"/>
      <c r="N56" s="249"/>
      <c r="O56" s="463"/>
    </row>
    <row r="57" spans="1:15" s="58" customFormat="1" ht="16.5" customHeight="1" x14ac:dyDescent="0.2">
      <c r="A57" s="28" t="s">
        <v>58</v>
      </c>
      <c r="B57" s="7" t="s">
        <v>812</v>
      </c>
      <c r="C57" s="209"/>
      <c r="D57" s="204" t="s">
        <v>12</v>
      </c>
      <c r="E57" s="207"/>
      <c r="F57" s="204"/>
      <c r="G57" s="213"/>
      <c r="H57" s="380"/>
      <c r="I57" s="380"/>
      <c r="J57" s="380"/>
      <c r="K57" s="380"/>
      <c r="L57" s="208"/>
      <c r="M57" s="218"/>
      <c r="N57" s="249"/>
      <c r="O57" s="463"/>
    </row>
    <row r="58" spans="1:15" s="58" customFormat="1" ht="16.5" customHeight="1" x14ac:dyDescent="0.2">
      <c r="A58" s="28"/>
      <c r="B58" s="7" t="s">
        <v>813</v>
      </c>
      <c r="C58" s="209">
        <v>340</v>
      </c>
      <c r="D58" s="204">
        <v>370</v>
      </c>
      <c r="E58" s="207">
        <v>370</v>
      </c>
      <c r="F58" s="204">
        <f>SUM(E58-(E58*14/114))</f>
        <v>324.56140350877195</v>
      </c>
      <c r="G58" s="213">
        <v>350.88</v>
      </c>
      <c r="H58" s="380">
        <v>377.19</v>
      </c>
      <c r="I58" s="380">
        <v>377.19</v>
      </c>
      <c r="J58" s="204">
        <v>394.74</v>
      </c>
      <c r="K58" s="204">
        <f t="shared" ref="K58" si="12">SUM(N58/114*100)</f>
        <v>421.05263157894734</v>
      </c>
      <c r="L58" s="208">
        <f>K58*'Table of % increases'!$C$19</f>
        <v>58.94736842105263</v>
      </c>
      <c r="M58" s="218">
        <f>K58+L58</f>
        <v>480</v>
      </c>
      <c r="N58" s="249">
        <v>480</v>
      </c>
      <c r="O58" s="463">
        <f>ROUND((K58-J58)/J58*100,2)</f>
        <v>6.67</v>
      </c>
    </row>
    <row r="59" spans="1:15" s="58" customFormat="1" ht="16.5" customHeight="1" x14ac:dyDescent="0.2">
      <c r="A59" s="28" t="s">
        <v>59</v>
      </c>
      <c r="B59" s="7" t="s">
        <v>814</v>
      </c>
      <c r="C59" s="209"/>
      <c r="D59" s="204" t="s">
        <v>12</v>
      </c>
      <c r="E59" s="207"/>
      <c r="F59" s="204"/>
      <c r="G59" s="213"/>
      <c r="H59" s="380"/>
      <c r="I59" s="380"/>
      <c r="J59" s="380"/>
      <c r="K59" s="380"/>
      <c r="L59" s="208"/>
      <c r="M59" s="218"/>
      <c r="N59" s="249"/>
      <c r="O59" s="463"/>
    </row>
    <row r="60" spans="1:15" s="58" customFormat="1" ht="16.5" customHeight="1" x14ac:dyDescent="0.2">
      <c r="A60" s="28"/>
      <c r="B60" s="7" t="s">
        <v>815</v>
      </c>
      <c r="C60" s="209">
        <v>65</v>
      </c>
      <c r="D60" s="204">
        <v>70</v>
      </c>
      <c r="E60" s="207">
        <v>70</v>
      </c>
      <c r="F60" s="204">
        <f>SUM(E60-(E60*14/114))</f>
        <v>61.403508771929822</v>
      </c>
      <c r="G60" s="213">
        <v>65.790000000000006</v>
      </c>
      <c r="H60" s="204">
        <v>70.180000000000007</v>
      </c>
      <c r="I60" s="380">
        <v>70.180000000000007</v>
      </c>
      <c r="J60" s="204">
        <v>74.56</v>
      </c>
      <c r="K60" s="204">
        <f t="shared" ref="K60" si="13">SUM(N60/114*100)</f>
        <v>79.824561403508781</v>
      </c>
      <c r="L60" s="208">
        <f>K60*'Table of % increases'!$C$19</f>
        <v>11.175438596491231</v>
      </c>
      <c r="M60" s="218">
        <f>K60+L60</f>
        <v>91.000000000000014</v>
      </c>
      <c r="N60" s="249">
        <v>91</v>
      </c>
      <c r="O60" s="463">
        <f>ROUND((K60-J60)/J60*100,2)</f>
        <v>7.06</v>
      </c>
    </row>
    <row r="61" spans="1:15" s="58" customFormat="1" ht="16.5" customHeight="1" x14ac:dyDescent="0.2">
      <c r="A61" s="28"/>
      <c r="B61" s="7"/>
      <c r="C61" s="209"/>
      <c r="D61" s="204"/>
      <c r="E61" s="207"/>
      <c r="F61" s="204"/>
      <c r="G61" s="213"/>
      <c r="H61" s="380"/>
      <c r="I61" s="380"/>
      <c r="J61" s="380"/>
      <c r="K61" s="380"/>
      <c r="L61" s="208"/>
      <c r="M61" s="218"/>
      <c r="N61" s="249"/>
      <c r="O61" s="463"/>
    </row>
    <row r="62" spans="1:15" s="58" customFormat="1" ht="16.5" customHeight="1" x14ac:dyDescent="0.2">
      <c r="A62" s="28" t="s">
        <v>1070</v>
      </c>
      <c r="B62" s="54" t="s">
        <v>816</v>
      </c>
      <c r="C62" s="209"/>
      <c r="D62" s="204" t="s">
        <v>12</v>
      </c>
      <c r="E62" s="207"/>
      <c r="F62" s="204"/>
      <c r="G62" s="213"/>
      <c r="H62" s="380"/>
      <c r="I62" s="380"/>
      <c r="J62" s="380"/>
      <c r="K62" s="380"/>
      <c r="L62" s="208"/>
      <c r="M62" s="218"/>
      <c r="N62" s="249"/>
      <c r="O62" s="463"/>
    </row>
    <row r="63" spans="1:15" s="58" customFormat="1" ht="16.5" customHeight="1" x14ac:dyDescent="0.2">
      <c r="A63" s="28" t="s">
        <v>58</v>
      </c>
      <c r="B63" s="7" t="s">
        <v>817</v>
      </c>
      <c r="C63" s="209"/>
      <c r="D63" s="204" t="s">
        <v>12</v>
      </c>
      <c r="E63" s="207"/>
      <c r="F63" s="204"/>
      <c r="G63" s="213"/>
      <c r="H63" s="380"/>
      <c r="I63" s="380"/>
      <c r="J63" s="380"/>
      <c r="K63" s="380"/>
      <c r="L63" s="208"/>
      <c r="M63" s="218"/>
      <c r="N63" s="249"/>
      <c r="O63" s="463"/>
    </row>
    <row r="64" spans="1:15" s="58" customFormat="1" ht="16.5" customHeight="1" x14ac:dyDescent="0.2">
      <c r="A64" s="28"/>
      <c r="B64" s="7" t="s">
        <v>818</v>
      </c>
      <c r="C64" s="209">
        <v>190</v>
      </c>
      <c r="D64" s="204">
        <v>210</v>
      </c>
      <c r="E64" s="207">
        <v>210</v>
      </c>
      <c r="F64" s="204">
        <f>SUM(E64-(E64*14/114))</f>
        <v>184.21052631578948</v>
      </c>
      <c r="G64" s="213">
        <v>201.75</v>
      </c>
      <c r="H64" s="204">
        <v>219.3</v>
      </c>
      <c r="I64" s="380">
        <v>219.3</v>
      </c>
      <c r="J64" s="204">
        <v>228.07</v>
      </c>
      <c r="K64" s="204">
        <f t="shared" ref="K64" si="14">SUM(N64/114*100)</f>
        <v>243.85964912280701</v>
      </c>
      <c r="L64" s="208">
        <f>K64*'Table of % increases'!$C$19</f>
        <v>34.140350877192986</v>
      </c>
      <c r="M64" s="218">
        <f>K64+L64</f>
        <v>278</v>
      </c>
      <c r="N64" s="249">
        <v>278</v>
      </c>
      <c r="O64" s="463">
        <f>ROUND((K64-J64)/J64*100,2)</f>
        <v>6.92</v>
      </c>
    </row>
    <row r="65" spans="1:15" s="58" customFormat="1" ht="16.5" customHeight="1" x14ac:dyDescent="0.2">
      <c r="A65" s="28"/>
      <c r="B65" s="7"/>
      <c r="C65" s="209"/>
      <c r="D65" s="204"/>
      <c r="E65" s="207"/>
      <c r="F65" s="204"/>
      <c r="G65" s="213"/>
      <c r="H65" s="380"/>
      <c r="I65" s="380"/>
      <c r="J65" s="380"/>
      <c r="K65" s="380"/>
      <c r="L65" s="208"/>
      <c r="M65" s="218"/>
      <c r="N65" s="249"/>
      <c r="O65" s="463"/>
    </row>
    <row r="66" spans="1:15" s="58" customFormat="1" ht="16.5" customHeight="1" x14ac:dyDescent="0.2">
      <c r="A66" s="28" t="s">
        <v>1071</v>
      </c>
      <c r="B66" s="54" t="s">
        <v>819</v>
      </c>
      <c r="C66" s="209"/>
      <c r="D66" s="204" t="s">
        <v>12</v>
      </c>
      <c r="E66" s="207"/>
      <c r="F66" s="204"/>
      <c r="G66" s="213"/>
      <c r="H66" s="380"/>
      <c r="I66" s="380"/>
      <c r="J66" s="380"/>
      <c r="K66" s="380"/>
      <c r="L66" s="208"/>
      <c r="M66" s="218"/>
      <c r="N66" s="249"/>
      <c r="O66" s="463"/>
    </row>
    <row r="67" spans="1:15" s="58" customFormat="1" ht="16.5" customHeight="1" x14ac:dyDescent="0.2">
      <c r="A67" s="28" t="s">
        <v>12</v>
      </c>
      <c r="B67" s="7" t="s">
        <v>820</v>
      </c>
      <c r="C67" s="209"/>
      <c r="D67" s="204" t="s">
        <v>12</v>
      </c>
      <c r="E67" s="207"/>
      <c r="F67" s="204"/>
      <c r="G67" s="213"/>
      <c r="H67" s="380"/>
      <c r="I67" s="380"/>
      <c r="J67" s="380"/>
      <c r="K67" s="380"/>
      <c r="L67" s="208"/>
      <c r="M67" s="218"/>
      <c r="N67" s="249"/>
      <c r="O67" s="463"/>
    </row>
    <row r="68" spans="1:15" s="58" customFormat="1" ht="16.5" customHeight="1" x14ac:dyDescent="0.2">
      <c r="A68" s="67" t="s">
        <v>58</v>
      </c>
      <c r="B68" s="88" t="s">
        <v>821</v>
      </c>
      <c r="C68" s="374"/>
      <c r="D68" s="215" t="s">
        <v>12</v>
      </c>
      <c r="E68" s="254"/>
      <c r="F68" s="215"/>
      <c r="G68" s="216"/>
      <c r="H68" s="591"/>
      <c r="I68" s="591"/>
      <c r="J68" s="591"/>
      <c r="K68" s="591"/>
      <c r="L68" s="224"/>
      <c r="M68" s="375"/>
      <c r="N68" s="250"/>
      <c r="O68" s="464"/>
    </row>
    <row r="69" spans="1:15" s="58" customFormat="1" ht="16.5" customHeight="1" x14ac:dyDescent="0.2">
      <c r="A69" s="28"/>
      <c r="B69" s="7" t="s">
        <v>822</v>
      </c>
      <c r="C69" s="209">
        <v>160</v>
      </c>
      <c r="D69" s="204">
        <v>170</v>
      </c>
      <c r="E69" s="207">
        <v>170</v>
      </c>
      <c r="F69" s="204">
        <f>SUM(E69-(E69*14/114))</f>
        <v>149.12280701754386</v>
      </c>
      <c r="G69" s="213">
        <v>162.28</v>
      </c>
      <c r="H69" s="204">
        <v>175.44</v>
      </c>
      <c r="I69" s="380">
        <v>175.44</v>
      </c>
      <c r="J69" s="204">
        <v>184.21</v>
      </c>
      <c r="K69" s="204">
        <f t="shared" ref="K69" si="15">SUM(N69/114*100)</f>
        <v>197.36842105263156</v>
      </c>
      <c r="L69" s="208">
        <f>K69*'Table of % increases'!$C$19</f>
        <v>27.631578947368421</v>
      </c>
      <c r="M69" s="218">
        <f>K69+L69</f>
        <v>224.99999999999997</v>
      </c>
      <c r="N69" s="249">
        <v>225</v>
      </c>
      <c r="O69" s="463">
        <f>ROUND((K69-J69)/J69*100,2)</f>
        <v>7.14</v>
      </c>
    </row>
    <row r="70" spans="1:15" s="58" customFormat="1" ht="16.5" customHeight="1" x14ac:dyDescent="0.2">
      <c r="A70" s="28" t="s">
        <v>59</v>
      </c>
      <c r="B70" s="7" t="s">
        <v>823</v>
      </c>
      <c r="C70" s="209"/>
      <c r="D70" s="204" t="s">
        <v>12</v>
      </c>
      <c r="E70" s="207"/>
      <c r="F70" s="204"/>
      <c r="G70" s="213"/>
      <c r="H70" s="380"/>
      <c r="I70" s="380"/>
      <c r="J70" s="380"/>
      <c r="K70" s="380"/>
      <c r="L70" s="208"/>
      <c r="M70" s="218"/>
      <c r="N70" s="249"/>
      <c r="O70" s="463"/>
    </row>
    <row r="71" spans="1:15" s="58" customFormat="1" ht="16.5" customHeight="1" x14ac:dyDescent="0.2">
      <c r="A71" s="28"/>
      <c r="B71" s="7" t="s">
        <v>824</v>
      </c>
      <c r="C71" s="209">
        <v>32</v>
      </c>
      <c r="D71" s="204">
        <v>34</v>
      </c>
      <c r="E71" s="207">
        <v>34</v>
      </c>
      <c r="F71" s="204">
        <f>SUM(E71-(E71*14/114))</f>
        <v>29.824561403508774</v>
      </c>
      <c r="G71" s="213">
        <v>32.46</v>
      </c>
      <c r="H71" s="204">
        <v>35.090000000000003</v>
      </c>
      <c r="I71" s="380">
        <v>35.090000000000003</v>
      </c>
      <c r="J71" s="204">
        <v>39.47</v>
      </c>
      <c r="K71" s="204">
        <f t="shared" ref="K71" si="16">SUM(N71/114*100)</f>
        <v>42.105263157894733</v>
      </c>
      <c r="L71" s="208">
        <f>K71*'Table of % increases'!$C$19</f>
        <v>5.8947368421052628</v>
      </c>
      <c r="M71" s="218">
        <f>K71+L71</f>
        <v>47.999999999999993</v>
      </c>
      <c r="N71" s="249">
        <v>48</v>
      </c>
      <c r="O71" s="463">
        <f>ROUND((K71-J71)/J71*100,2)</f>
        <v>6.68</v>
      </c>
    </row>
    <row r="72" spans="1:15" s="58" customFormat="1" ht="16.5" customHeight="1" x14ac:dyDescent="0.2">
      <c r="A72" s="28" t="s">
        <v>12</v>
      </c>
      <c r="B72" s="7" t="s">
        <v>825</v>
      </c>
      <c r="C72" s="209"/>
      <c r="D72" s="204" t="s">
        <v>12</v>
      </c>
      <c r="E72" s="207"/>
      <c r="F72" s="204"/>
      <c r="G72" s="213"/>
      <c r="H72" s="380"/>
      <c r="I72" s="380"/>
      <c r="J72" s="380"/>
      <c r="K72" s="380"/>
      <c r="L72" s="208"/>
      <c r="M72" s="218"/>
      <c r="N72" s="249"/>
      <c r="O72" s="463"/>
    </row>
    <row r="73" spans="1:15" s="58" customFormat="1" ht="16.5" customHeight="1" x14ac:dyDescent="0.2">
      <c r="A73" s="28" t="s">
        <v>60</v>
      </c>
      <c r="B73" s="7" t="s">
        <v>821</v>
      </c>
      <c r="C73" s="209"/>
      <c r="D73" s="204" t="s">
        <v>12</v>
      </c>
      <c r="E73" s="207"/>
      <c r="F73" s="204"/>
      <c r="G73" s="213"/>
      <c r="H73" s="380"/>
      <c r="I73" s="380"/>
      <c r="J73" s="380"/>
      <c r="K73" s="380"/>
      <c r="L73" s="208"/>
      <c r="M73" s="218"/>
      <c r="N73" s="249"/>
      <c r="O73" s="463"/>
    </row>
    <row r="74" spans="1:15" s="58" customFormat="1" ht="16.5" customHeight="1" x14ac:dyDescent="0.2">
      <c r="A74" s="28"/>
      <c r="B74" s="7" t="s">
        <v>822</v>
      </c>
      <c r="C74" s="209">
        <v>130</v>
      </c>
      <c r="D74" s="204">
        <v>140</v>
      </c>
      <c r="E74" s="207">
        <v>140</v>
      </c>
      <c r="F74" s="204">
        <f>SUM(E74-(E74*14/114))</f>
        <v>122.80701754385964</v>
      </c>
      <c r="G74" s="213">
        <v>131.58000000000001</v>
      </c>
      <c r="H74" s="204">
        <v>141.22999999999999</v>
      </c>
      <c r="I74" s="380">
        <v>141.22999999999999</v>
      </c>
      <c r="J74" s="204">
        <v>149.12</v>
      </c>
      <c r="K74" s="204">
        <f t="shared" ref="K74" si="17">SUM(N74/114*100)</f>
        <v>159.64912280701756</v>
      </c>
      <c r="L74" s="208">
        <f>K74*'Table of % increases'!$C$19</f>
        <v>22.350877192982463</v>
      </c>
      <c r="M74" s="218">
        <f>K74+L74</f>
        <v>182.00000000000003</v>
      </c>
      <c r="N74" s="249">
        <v>182</v>
      </c>
      <c r="O74" s="463">
        <f>ROUND((K74-J74)/J74*100,2)</f>
        <v>7.06</v>
      </c>
    </row>
    <row r="75" spans="1:15" s="58" customFormat="1" ht="16.5" customHeight="1" x14ac:dyDescent="0.2">
      <c r="A75" s="28" t="s">
        <v>62</v>
      </c>
      <c r="B75" s="7" t="s">
        <v>823</v>
      </c>
      <c r="C75" s="209"/>
      <c r="D75" s="204" t="s">
        <v>12</v>
      </c>
      <c r="E75" s="207"/>
      <c r="F75" s="204"/>
      <c r="G75" s="213"/>
      <c r="H75" s="380"/>
      <c r="I75" s="380"/>
      <c r="J75" s="380"/>
      <c r="K75" s="380"/>
      <c r="L75" s="208"/>
      <c r="M75" s="218"/>
      <c r="N75" s="249"/>
      <c r="O75" s="463"/>
    </row>
    <row r="76" spans="1:15" s="58" customFormat="1" ht="16.5" customHeight="1" x14ac:dyDescent="0.2">
      <c r="A76" s="28"/>
      <c r="B76" s="7" t="s">
        <v>824</v>
      </c>
      <c r="C76" s="209">
        <v>26</v>
      </c>
      <c r="D76" s="204">
        <v>28</v>
      </c>
      <c r="E76" s="207">
        <v>28</v>
      </c>
      <c r="F76" s="204">
        <f>SUM(E76-(E76*14/114))</f>
        <v>24.561403508771932</v>
      </c>
      <c r="G76" s="213">
        <v>26.32</v>
      </c>
      <c r="H76" s="204">
        <v>28.07</v>
      </c>
      <c r="I76" s="380">
        <v>28.07</v>
      </c>
      <c r="J76" s="204">
        <v>30.7</v>
      </c>
      <c r="K76" s="204">
        <f t="shared" ref="K76" si="18">SUM(N76/114*100)</f>
        <v>33.333333333333329</v>
      </c>
      <c r="L76" s="208">
        <f>K76*'Table of % increases'!$C$19</f>
        <v>4.6666666666666661</v>
      </c>
      <c r="M76" s="218">
        <f>K76+L76</f>
        <v>37.999999999999993</v>
      </c>
      <c r="N76" s="249">
        <v>38</v>
      </c>
      <c r="O76" s="463">
        <f>ROUND((K76-J76)/J76*100,2)</f>
        <v>8.58</v>
      </c>
    </row>
    <row r="77" spans="1:15" s="58" customFormat="1" ht="14.25" customHeight="1" x14ac:dyDescent="0.2">
      <c r="A77" s="28"/>
      <c r="B77" s="7"/>
      <c r="C77" s="209"/>
      <c r="D77" s="204"/>
      <c r="E77" s="207"/>
      <c r="F77" s="204"/>
      <c r="G77" s="213"/>
      <c r="H77" s="380"/>
      <c r="I77" s="380"/>
      <c r="J77" s="380"/>
      <c r="K77" s="380"/>
      <c r="L77" s="208"/>
      <c r="M77" s="218"/>
      <c r="N77" s="249"/>
      <c r="O77" s="463"/>
    </row>
    <row r="78" spans="1:15" s="58" customFormat="1" ht="16.5" customHeight="1" x14ac:dyDescent="0.2">
      <c r="A78" s="28">
        <v>14.3</v>
      </c>
      <c r="B78" s="54" t="s">
        <v>827</v>
      </c>
      <c r="C78" s="209"/>
      <c r="D78" s="204" t="s">
        <v>12</v>
      </c>
      <c r="E78" s="207"/>
      <c r="F78" s="204"/>
      <c r="G78" s="213"/>
      <c r="H78" s="380"/>
      <c r="I78" s="380"/>
      <c r="J78" s="380"/>
      <c r="K78" s="380"/>
      <c r="L78" s="208"/>
      <c r="M78" s="218"/>
      <c r="N78" s="249"/>
      <c r="O78" s="463"/>
    </row>
    <row r="79" spans="1:15" s="58" customFormat="1" ht="16.5" customHeight="1" x14ac:dyDescent="0.2">
      <c r="A79" s="28"/>
      <c r="B79" s="54" t="s">
        <v>828</v>
      </c>
      <c r="C79" s="209"/>
      <c r="D79" s="204" t="s">
        <v>12</v>
      </c>
      <c r="E79" s="207"/>
      <c r="F79" s="204"/>
      <c r="G79" s="213"/>
      <c r="H79" s="380"/>
      <c r="I79" s="380"/>
      <c r="J79" s="380"/>
      <c r="K79" s="380"/>
      <c r="L79" s="208"/>
      <c r="M79" s="218"/>
      <c r="N79" s="249"/>
      <c r="O79" s="463"/>
    </row>
    <row r="80" spans="1:15" s="58" customFormat="1" ht="14.25" customHeight="1" x14ac:dyDescent="0.2">
      <c r="A80" s="28"/>
      <c r="B80" s="54"/>
      <c r="C80" s="209"/>
      <c r="D80" s="204"/>
      <c r="E80" s="207"/>
      <c r="F80" s="204"/>
      <c r="G80" s="213"/>
      <c r="H80" s="380"/>
      <c r="I80" s="380"/>
      <c r="J80" s="380"/>
      <c r="K80" s="380"/>
      <c r="L80" s="208"/>
      <c r="M80" s="218"/>
      <c r="N80" s="249"/>
      <c r="O80" s="463"/>
    </row>
    <row r="81" spans="1:15" s="58" customFormat="1" ht="16.5" customHeight="1" x14ac:dyDescent="0.2">
      <c r="A81" s="28" t="s">
        <v>759</v>
      </c>
      <c r="B81" s="54" t="s">
        <v>810</v>
      </c>
      <c r="C81" s="209"/>
      <c r="D81" s="204" t="s">
        <v>12</v>
      </c>
      <c r="E81" s="207"/>
      <c r="F81" s="204"/>
      <c r="G81" s="213"/>
      <c r="H81" s="380"/>
      <c r="I81" s="380"/>
      <c r="J81" s="380"/>
      <c r="K81" s="380"/>
      <c r="L81" s="208"/>
      <c r="M81" s="218"/>
      <c r="N81" s="249"/>
      <c r="O81" s="463"/>
    </row>
    <row r="82" spans="1:15" s="58" customFormat="1" ht="16.5" customHeight="1" x14ac:dyDescent="0.2">
      <c r="A82" s="28"/>
      <c r="B82" s="54"/>
      <c r="C82" s="209"/>
      <c r="D82" s="204"/>
      <c r="E82" s="207"/>
      <c r="F82" s="204"/>
      <c r="G82" s="213"/>
      <c r="H82" s="380"/>
      <c r="I82" s="380"/>
      <c r="J82" s="380"/>
      <c r="K82" s="380"/>
      <c r="L82" s="208"/>
      <c r="M82" s="218"/>
      <c r="N82" s="249"/>
      <c r="O82" s="463"/>
    </row>
    <row r="83" spans="1:15" s="58" customFormat="1" ht="16.5" customHeight="1" x14ac:dyDescent="0.2">
      <c r="A83" s="28" t="s">
        <v>12</v>
      </c>
      <c r="B83" s="54" t="s">
        <v>804</v>
      </c>
      <c r="C83" s="209"/>
      <c r="D83" s="204" t="s">
        <v>12</v>
      </c>
      <c r="E83" s="207"/>
      <c r="F83" s="204"/>
      <c r="G83" s="213"/>
      <c r="H83" s="380"/>
      <c r="I83" s="380"/>
      <c r="J83" s="380"/>
      <c r="K83" s="380"/>
      <c r="L83" s="208"/>
      <c r="M83" s="218"/>
      <c r="N83" s="249"/>
      <c r="O83" s="463"/>
    </row>
    <row r="84" spans="1:15" s="58" customFormat="1" ht="13.5" customHeight="1" x14ac:dyDescent="0.2">
      <c r="A84" s="28"/>
      <c r="B84" s="54"/>
      <c r="C84" s="209"/>
      <c r="D84" s="204"/>
      <c r="E84" s="207"/>
      <c r="F84" s="204"/>
      <c r="G84" s="213"/>
      <c r="H84" s="380"/>
      <c r="I84" s="380"/>
      <c r="J84" s="380"/>
      <c r="K84" s="380"/>
      <c r="L84" s="208"/>
      <c r="M84" s="218"/>
      <c r="N84" s="249"/>
      <c r="O84" s="463"/>
    </row>
    <row r="85" spans="1:15" s="58" customFormat="1" ht="16.5" customHeight="1" x14ac:dyDescent="0.2">
      <c r="A85" s="28" t="s">
        <v>1072</v>
      </c>
      <c r="B85" s="54" t="s">
        <v>829</v>
      </c>
      <c r="C85" s="209"/>
      <c r="D85" s="204" t="s">
        <v>12</v>
      </c>
      <c r="E85" s="207"/>
      <c r="F85" s="204"/>
      <c r="G85" s="213"/>
      <c r="H85" s="380"/>
      <c r="I85" s="380"/>
      <c r="J85" s="380"/>
      <c r="K85" s="380"/>
      <c r="L85" s="208"/>
      <c r="M85" s="218"/>
      <c r="N85" s="249"/>
      <c r="O85" s="463"/>
    </row>
    <row r="86" spans="1:15" s="58" customFormat="1" ht="16.5" customHeight="1" x14ac:dyDescent="0.2">
      <c r="A86" s="28" t="s">
        <v>58</v>
      </c>
      <c r="B86" s="20" t="s">
        <v>830</v>
      </c>
      <c r="C86" s="207"/>
      <c r="D86" s="204" t="s">
        <v>12</v>
      </c>
      <c r="E86" s="207"/>
      <c r="F86" s="204"/>
      <c r="G86" s="213"/>
      <c r="H86" s="380"/>
      <c r="I86" s="380"/>
      <c r="J86" s="380"/>
      <c r="K86" s="380"/>
      <c r="L86" s="208"/>
      <c r="M86" s="218"/>
      <c r="N86" s="249"/>
      <c r="O86" s="463"/>
    </row>
    <row r="87" spans="1:15" s="58" customFormat="1" ht="16.5" customHeight="1" x14ac:dyDescent="0.2">
      <c r="A87" s="28"/>
      <c r="B87" s="20" t="s">
        <v>831</v>
      </c>
      <c r="C87" s="207" t="s">
        <v>115</v>
      </c>
      <c r="D87" s="204" t="s">
        <v>468</v>
      </c>
      <c r="E87" s="207">
        <v>400</v>
      </c>
      <c r="F87" s="204">
        <f>SUM(E87-(E87*14/114))</f>
        <v>350.87719298245611</v>
      </c>
      <c r="G87" s="213">
        <v>381.58</v>
      </c>
      <c r="H87" s="204">
        <v>412.28</v>
      </c>
      <c r="I87" s="380">
        <v>412.28</v>
      </c>
      <c r="J87" s="204">
        <v>434.21</v>
      </c>
      <c r="K87" s="204">
        <f t="shared" ref="K87" si="19">SUM(N87/114*100)</f>
        <v>464.91228070175436</v>
      </c>
      <c r="L87" s="208">
        <f>K87*'Table of % increases'!$C$19</f>
        <v>65.087719298245617</v>
      </c>
      <c r="M87" s="218">
        <f>K87+L87</f>
        <v>530</v>
      </c>
      <c r="N87" s="249">
        <v>530</v>
      </c>
      <c r="O87" s="463">
        <f>ROUND((K87-J87)/J87*100,2)</f>
        <v>7.07</v>
      </c>
    </row>
    <row r="88" spans="1:15" s="58" customFormat="1" ht="16.5" customHeight="1" x14ac:dyDescent="0.2">
      <c r="A88" s="28" t="s">
        <v>59</v>
      </c>
      <c r="B88" s="20" t="s">
        <v>830</v>
      </c>
      <c r="C88" s="207"/>
      <c r="D88" s="204" t="s">
        <v>12</v>
      </c>
      <c r="E88" s="207"/>
      <c r="F88" s="204"/>
      <c r="G88" s="213"/>
      <c r="H88" s="380"/>
      <c r="I88" s="380"/>
      <c r="J88" s="380"/>
      <c r="K88" s="380"/>
      <c r="L88" s="208"/>
      <c r="M88" s="218"/>
      <c r="N88" s="249"/>
      <c r="O88" s="463"/>
    </row>
    <row r="89" spans="1:15" s="58" customFormat="1" ht="16.5" customHeight="1" x14ac:dyDescent="0.2">
      <c r="A89" s="28"/>
      <c r="B89" s="20" t="s">
        <v>832</v>
      </c>
      <c r="C89" s="207" t="s">
        <v>115</v>
      </c>
      <c r="D89" s="204" t="s">
        <v>468</v>
      </c>
      <c r="E89" s="114">
        <v>0.25</v>
      </c>
      <c r="F89" s="204" t="s">
        <v>12</v>
      </c>
      <c r="G89" s="213" t="s">
        <v>12</v>
      </c>
      <c r="H89" s="380"/>
      <c r="I89" s="380"/>
      <c r="J89" s="380"/>
      <c r="K89" s="380"/>
      <c r="L89" s="208" t="s">
        <v>12</v>
      </c>
      <c r="M89" s="114">
        <v>0.25</v>
      </c>
      <c r="N89" s="113"/>
      <c r="O89" s="463" t="s">
        <v>12</v>
      </c>
    </row>
    <row r="90" spans="1:15" s="58" customFormat="1" ht="16.5" customHeight="1" x14ac:dyDescent="0.2">
      <c r="A90" s="28" t="s">
        <v>60</v>
      </c>
      <c r="B90" s="7" t="s">
        <v>812</v>
      </c>
      <c r="C90" s="209"/>
      <c r="D90" s="204" t="s">
        <v>12</v>
      </c>
      <c r="E90" s="207"/>
      <c r="F90" s="204"/>
      <c r="G90" s="213"/>
      <c r="H90" s="380"/>
      <c r="I90" s="380"/>
      <c r="J90" s="380"/>
      <c r="K90" s="380"/>
      <c r="L90" s="208"/>
      <c r="M90" s="218"/>
      <c r="N90" s="249"/>
      <c r="O90" s="463"/>
    </row>
    <row r="91" spans="1:15" s="58" customFormat="1" ht="16.5" customHeight="1" x14ac:dyDescent="0.2">
      <c r="A91" s="28"/>
      <c r="B91" s="7" t="s">
        <v>813</v>
      </c>
      <c r="C91" s="209">
        <v>480</v>
      </c>
      <c r="D91" s="204">
        <v>520</v>
      </c>
      <c r="E91" s="207">
        <v>520</v>
      </c>
      <c r="F91" s="204">
        <f>SUM(E91-(E91*14/114))</f>
        <v>456.14035087719299</v>
      </c>
      <c r="G91" s="213">
        <v>491.23</v>
      </c>
      <c r="H91" s="204">
        <v>526.32000000000005</v>
      </c>
      <c r="I91" s="380">
        <v>526.32000000000005</v>
      </c>
      <c r="J91" s="204">
        <v>552.63</v>
      </c>
      <c r="K91" s="204">
        <f t="shared" ref="K91" si="20">SUM(N91/114*100)</f>
        <v>592.1052631578948</v>
      </c>
      <c r="L91" s="208">
        <f>K91*'Table of % increases'!$C$19</f>
        <v>82.894736842105274</v>
      </c>
      <c r="M91" s="218">
        <f>K91+L91</f>
        <v>675.00000000000011</v>
      </c>
      <c r="N91" s="249">
        <v>675</v>
      </c>
      <c r="O91" s="463">
        <f>ROUND((K91-J91)/J91*100,2)</f>
        <v>7.14</v>
      </c>
    </row>
    <row r="92" spans="1:15" s="58" customFormat="1" ht="16.5" customHeight="1" x14ac:dyDescent="0.2">
      <c r="A92" s="28" t="s">
        <v>62</v>
      </c>
      <c r="B92" s="7" t="s">
        <v>814</v>
      </c>
      <c r="C92" s="209"/>
      <c r="D92" s="204" t="s">
        <v>12</v>
      </c>
      <c r="E92" s="207"/>
      <c r="F92" s="204"/>
      <c r="G92" s="213"/>
      <c r="H92" s="380"/>
      <c r="I92" s="380"/>
      <c r="J92" s="380"/>
      <c r="K92" s="380"/>
      <c r="L92" s="208"/>
      <c r="M92" s="218"/>
      <c r="N92" s="249"/>
      <c r="O92" s="463"/>
    </row>
    <row r="93" spans="1:15" s="58" customFormat="1" ht="16.5" customHeight="1" x14ac:dyDescent="0.2">
      <c r="A93" s="28"/>
      <c r="B93" s="7" t="s">
        <v>815</v>
      </c>
      <c r="C93" s="209">
        <v>90</v>
      </c>
      <c r="D93" s="204">
        <v>100</v>
      </c>
      <c r="E93" s="207">
        <v>50</v>
      </c>
      <c r="F93" s="204">
        <f>SUM(E93-(E93*14/114))</f>
        <v>43.859649122807014</v>
      </c>
      <c r="G93" s="213">
        <v>46.49</v>
      </c>
      <c r="H93" s="204">
        <v>50</v>
      </c>
      <c r="I93" s="380">
        <v>50</v>
      </c>
      <c r="J93" s="204">
        <v>52.63</v>
      </c>
      <c r="K93" s="204">
        <f t="shared" ref="K93" si="21">SUM(N93/114*100)</f>
        <v>56.140350877192979</v>
      </c>
      <c r="L93" s="208">
        <f>K93*'Table of % increases'!$C$19</f>
        <v>7.859649122807018</v>
      </c>
      <c r="M93" s="218">
        <f>K93+L93</f>
        <v>64</v>
      </c>
      <c r="N93" s="249">
        <v>64</v>
      </c>
      <c r="O93" s="463">
        <f>ROUND((K93-J93)/J93*100,2)</f>
        <v>6.67</v>
      </c>
    </row>
    <row r="94" spans="1:15" s="58" customFormat="1" ht="16.5" customHeight="1" x14ac:dyDescent="0.2">
      <c r="A94" s="28" t="s">
        <v>12</v>
      </c>
      <c r="B94" s="7" t="s">
        <v>833</v>
      </c>
      <c r="C94" s="209"/>
      <c r="D94" s="204" t="s">
        <v>12</v>
      </c>
      <c r="E94" s="207"/>
      <c r="F94" s="204"/>
      <c r="G94" s="213"/>
      <c r="H94" s="380"/>
      <c r="I94" s="380"/>
      <c r="J94" s="380"/>
      <c r="K94" s="380"/>
      <c r="L94" s="208"/>
      <c r="M94" s="218"/>
      <c r="N94" s="249"/>
      <c r="O94" s="463"/>
    </row>
    <row r="95" spans="1:15" s="58" customFormat="1" ht="16.5" customHeight="1" x14ac:dyDescent="0.2">
      <c r="A95" s="28" t="s">
        <v>64</v>
      </c>
      <c r="B95" s="7" t="s">
        <v>834</v>
      </c>
      <c r="C95" s="209">
        <v>460</v>
      </c>
      <c r="D95" s="204">
        <v>500</v>
      </c>
      <c r="E95" s="207">
        <v>500</v>
      </c>
      <c r="F95" s="204">
        <f>SUM(E95-(E95*14/114))</f>
        <v>438.59649122807019</v>
      </c>
      <c r="G95" s="213">
        <v>473.68</v>
      </c>
      <c r="H95" s="204">
        <v>508.77</v>
      </c>
      <c r="I95" s="380">
        <v>508.77</v>
      </c>
      <c r="J95" s="204">
        <v>535.09</v>
      </c>
      <c r="K95" s="204">
        <f t="shared" ref="K95:K97" si="22">SUM(N95/114*100)</f>
        <v>571.0526315789474</v>
      </c>
      <c r="L95" s="208">
        <f>K95*'Table of % increases'!$C$19</f>
        <v>79.947368421052644</v>
      </c>
      <c r="M95" s="218">
        <f t="shared" ref="M95:M97" si="23">K95+L95</f>
        <v>651</v>
      </c>
      <c r="N95" s="249">
        <v>651</v>
      </c>
      <c r="O95" s="463">
        <f>ROUND((K95-J95)/J95*100,2)</f>
        <v>6.72</v>
      </c>
    </row>
    <row r="96" spans="1:15" s="58" customFormat="1" ht="16.5" customHeight="1" x14ac:dyDescent="0.2">
      <c r="A96" s="28" t="s">
        <v>68</v>
      </c>
      <c r="B96" s="7" t="s">
        <v>835</v>
      </c>
      <c r="C96" s="209">
        <v>230</v>
      </c>
      <c r="D96" s="204">
        <v>240</v>
      </c>
      <c r="E96" s="207">
        <v>240</v>
      </c>
      <c r="F96" s="204">
        <f>SUM(E96-(E96*14/114))</f>
        <v>210.5263157894737</v>
      </c>
      <c r="G96" s="213">
        <v>228.07</v>
      </c>
      <c r="H96" s="204">
        <v>245.61</v>
      </c>
      <c r="I96" s="380">
        <v>245.61</v>
      </c>
      <c r="J96" s="204">
        <v>258.77</v>
      </c>
      <c r="K96" s="204">
        <f t="shared" si="22"/>
        <v>276.31578947368422</v>
      </c>
      <c r="L96" s="208">
        <f>K96*'Table of % increases'!$C$19</f>
        <v>38.684210526315795</v>
      </c>
      <c r="M96" s="218">
        <f t="shared" si="23"/>
        <v>315</v>
      </c>
      <c r="N96" s="249">
        <v>315</v>
      </c>
      <c r="O96" s="463">
        <f>ROUND((K96-J96)/J96*100,2)</f>
        <v>6.78</v>
      </c>
    </row>
    <row r="97" spans="1:15" s="58" customFormat="1" ht="16.5" customHeight="1" x14ac:dyDescent="0.2">
      <c r="A97" s="28" t="s">
        <v>222</v>
      </c>
      <c r="B97" s="7" t="s">
        <v>836</v>
      </c>
      <c r="C97" s="209">
        <v>120</v>
      </c>
      <c r="D97" s="204">
        <v>130</v>
      </c>
      <c r="E97" s="207">
        <v>138</v>
      </c>
      <c r="F97" s="204">
        <f>SUM(E97-(E97*14/114))</f>
        <v>121.05263157894737</v>
      </c>
      <c r="G97" s="213">
        <v>131.58000000000001</v>
      </c>
      <c r="H97" s="204">
        <v>141.22999999999999</v>
      </c>
      <c r="I97" s="380">
        <v>141.22999999999999</v>
      </c>
      <c r="J97" s="204">
        <v>149.12</v>
      </c>
      <c r="K97" s="204">
        <f t="shared" si="22"/>
        <v>159.64912280701756</v>
      </c>
      <c r="L97" s="208">
        <f>K97*'Table of % increases'!$C$19</f>
        <v>22.350877192982463</v>
      </c>
      <c r="M97" s="218">
        <f t="shared" si="23"/>
        <v>182.00000000000003</v>
      </c>
      <c r="N97" s="249">
        <v>182</v>
      </c>
      <c r="O97" s="463">
        <f>ROUND((K97-J97)/J97*100,2)</f>
        <v>7.06</v>
      </c>
    </row>
    <row r="98" spans="1:15" s="58" customFormat="1" ht="16.5" customHeight="1" x14ac:dyDescent="0.2">
      <c r="A98" s="28" t="s">
        <v>12</v>
      </c>
      <c r="B98" s="7" t="s">
        <v>837</v>
      </c>
      <c r="C98" s="209"/>
      <c r="D98" s="204" t="s">
        <v>12</v>
      </c>
      <c r="E98" s="207"/>
      <c r="F98" s="204"/>
      <c r="G98" s="213"/>
      <c r="H98" s="380"/>
      <c r="I98" s="380"/>
      <c r="J98" s="380"/>
      <c r="K98" s="380"/>
      <c r="L98" s="208"/>
      <c r="M98" s="218"/>
      <c r="N98" s="249"/>
      <c r="O98" s="463"/>
    </row>
    <row r="99" spans="1:15" s="58" customFormat="1" ht="16.5" customHeight="1" x14ac:dyDescent="0.2">
      <c r="A99" s="28"/>
      <c r="B99" s="7" t="s">
        <v>838</v>
      </c>
      <c r="C99" s="209"/>
      <c r="D99" s="204" t="s">
        <v>12</v>
      </c>
      <c r="E99" s="207"/>
      <c r="F99" s="204"/>
      <c r="G99" s="213"/>
      <c r="H99" s="380"/>
      <c r="I99" s="380"/>
      <c r="J99" s="380"/>
      <c r="K99" s="380"/>
      <c r="L99" s="208"/>
      <c r="M99" s="218"/>
      <c r="N99" s="249"/>
      <c r="O99" s="463"/>
    </row>
    <row r="100" spans="1:15" s="58" customFormat="1" ht="16.5" customHeight="1" x14ac:dyDescent="0.2">
      <c r="A100" s="28" t="s">
        <v>500</v>
      </c>
      <c r="B100" s="7" t="s">
        <v>834</v>
      </c>
      <c r="C100" s="209">
        <v>450</v>
      </c>
      <c r="D100" s="204">
        <v>490</v>
      </c>
      <c r="E100" s="207">
        <v>490</v>
      </c>
      <c r="F100" s="204">
        <f>SUM(E100-(E100*14/114))</f>
        <v>429.82456140350877</v>
      </c>
      <c r="G100" s="213">
        <v>464.91</v>
      </c>
      <c r="H100" s="204">
        <v>500</v>
      </c>
      <c r="I100" s="380">
        <v>500</v>
      </c>
      <c r="J100" s="204">
        <v>526.32000000000005</v>
      </c>
      <c r="K100" s="204">
        <f t="shared" ref="K100:K102" si="24">SUM(N100/114*100)</f>
        <v>562.28070175438597</v>
      </c>
      <c r="L100" s="208">
        <f>K100*'Table of % increases'!$C$19</f>
        <v>78.719298245614041</v>
      </c>
      <c r="M100" s="218">
        <f t="shared" ref="M100:M102" si="25">K100+L100</f>
        <v>641</v>
      </c>
      <c r="N100" s="249">
        <v>641</v>
      </c>
      <c r="O100" s="463">
        <f>ROUND((K100-J100)/J100*100,2)</f>
        <v>6.83</v>
      </c>
    </row>
    <row r="101" spans="1:15" s="58" customFormat="1" ht="16.5" customHeight="1" x14ac:dyDescent="0.2">
      <c r="A101" s="28" t="s">
        <v>501</v>
      </c>
      <c r="B101" s="7" t="s">
        <v>835</v>
      </c>
      <c r="C101" s="209">
        <v>220</v>
      </c>
      <c r="D101" s="204">
        <v>240</v>
      </c>
      <c r="E101" s="207">
        <v>240</v>
      </c>
      <c r="F101" s="204">
        <f>SUM(E101-(E101*14/114))</f>
        <v>210.5263157894737</v>
      </c>
      <c r="G101" s="213">
        <v>228.07</v>
      </c>
      <c r="H101" s="204">
        <v>245.61</v>
      </c>
      <c r="I101" s="380">
        <v>245.61</v>
      </c>
      <c r="J101" s="204">
        <v>258.77</v>
      </c>
      <c r="K101" s="204">
        <f t="shared" si="24"/>
        <v>276.31578947368422</v>
      </c>
      <c r="L101" s="208">
        <f>K101*'Table of % increases'!$C$19</f>
        <v>38.684210526315795</v>
      </c>
      <c r="M101" s="218">
        <f t="shared" si="25"/>
        <v>315</v>
      </c>
      <c r="N101" s="249">
        <v>315</v>
      </c>
      <c r="O101" s="463">
        <f>ROUND((K101-J101)/J101*100,2)</f>
        <v>6.78</v>
      </c>
    </row>
    <row r="102" spans="1:15" s="58" customFormat="1" ht="16.5" customHeight="1" x14ac:dyDescent="0.2">
      <c r="A102" s="28" t="s">
        <v>502</v>
      </c>
      <c r="B102" s="7" t="s">
        <v>836</v>
      </c>
      <c r="C102" s="209">
        <v>110</v>
      </c>
      <c r="D102" s="204">
        <v>120</v>
      </c>
      <c r="E102" s="207">
        <v>120</v>
      </c>
      <c r="F102" s="204">
        <f>SUM(E102-(E102*14/114))</f>
        <v>105.26315789473685</v>
      </c>
      <c r="G102" s="213">
        <v>114.04</v>
      </c>
      <c r="H102" s="204">
        <v>122.81</v>
      </c>
      <c r="I102" s="380">
        <v>122.81</v>
      </c>
      <c r="J102" s="204">
        <v>131.58000000000001</v>
      </c>
      <c r="K102" s="204">
        <f t="shared" si="24"/>
        <v>140.35087719298244</v>
      </c>
      <c r="L102" s="208">
        <f>K102*'Table of % increases'!$C$19</f>
        <v>19.649122807017545</v>
      </c>
      <c r="M102" s="218">
        <f t="shared" si="25"/>
        <v>159.99999999999997</v>
      </c>
      <c r="N102" s="249">
        <v>160</v>
      </c>
      <c r="O102" s="463">
        <f>ROUND((K102-J102)/J102*100,2)</f>
        <v>6.67</v>
      </c>
    </row>
    <row r="103" spans="1:15" s="58" customFormat="1" ht="16.5" customHeight="1" x14ac:dyDescent="0.2">
      <c r="A103" s="167"/>
      <c r="B103" s="157" t="s">
        <v>839</v>
      </c>
      <c r="C103" s="209"/>
      <c r="D103" s="204" t="s">
        <v>12</v>
      </c>
      <c r="E103" s="207"/>
      <c r="F103" s="204"/>
      <c r="G103" s="213"/>
      <c r="H103" s="380"/>
      <c r="I103" s="380"/>
      <c r="J103" s="380"/>
      <c r="K103" s="380"/>
      <c r="L103" s="208"/>
      <c r="M103" s="218"/>
      <c r="N103" s="249"/>
      <c r="O103" s="463"/>
    </row>
    <row r="104" spans="1:15" s="58" customFormat="1" ht="16.5" customHeight="1" x14ac:dyDescent="0.2">
      <c r="A104" s="28" t="s">
        <v>503</v>
      </c>
      <c r="B104" s="158" t="s">
        <v>840</v>
      </c>
      <c r="C104" s="209"/>
      <c r="D104" s="204"/>
      <c r="E104" s="207">
        <v>10000</v>
      </c>
      <c r="F104" s="204">
        <f>SUM(E104-(E104*14/114))</f>
        <v>8771.9298245614045</v>
      </c>
      <c r="G104" s="213">
        <v>9517.5400000000009</v>
      </c>
      <c r="H104" s="204">
        <v>10232.459999999999</v>
      </c>
      <c r="I104" s="380">
        <v>10232.459999999999</v>
      </c>
      <c r="J104" s="204">
        <v>10745.61</v>
      </c>
      <c r="K104" s="204">
        <f t="shared" ref="K104" si="26">SUM(N104/114*100)</f>
        <v>11473.684210526317</v>
      </c>
      <c r="L104" s="208">
        <f>K104*'Table of % increases'!$C$19</f>
        <v>1606.3157894736844</v>
      </c>
      <c r="M104" s="218">
        <f>K104+L104</f>
        <v>13080.000000000002</v>
      </c>
      <c r="N104" s="249">
        <v>13080</v>
      </c>
      <c r="O104" s="463">
        <f>ROUND((K104-J104)/J104*100,2)</f>
        <v>6.78</v>
      </c>
    </row>
    <row r="105" spans="1:15" s="58" customFormat="1" ht="16.5" customHeight="1" x14ac:dyDescent="0.2">
      <c r="A105" s="28" t="s">
        <v>1073</v>
      </c>
      <c r="B105" s="121" t="s">
        <v>841</v>
      </c>
      <c r="C105" s="209"/>
      <c r="D105" s="204"/>
      <c r="E105" s="207"/>
      <c r="F105" s="204"/>
      <c r="G105" s="213"/>
      <c r="H105" s="380"/>
      <c r="I105" s="380"/>
      <c r="J105" s="380"/>
      <c r="K105" s="380"/>
      <c r="L105" s="208"/>
      <c r="M105" s="218"/>
      <c r="N105" s="249"/>
      <c r="O105" s="463"/>
    </row>
    <row r="106" spans="1:15" s="58" customFormat="1" ht="16.5" customHeight="1" x14ac:dyDescent="0.2">
      <c r="A106" s="167"/>
      <c r="B106" s="121" t="s">
        <v>1074</v>
      </c>
      <c r="C106" s="209"/>
      <c r="D106" s="204" t="s">
        <v>12</v>
      </c>
      <c r="E106" s="207" t="s">
        <v>12</v>
      </c>
      <c r="F106" s="204"/>
      <c r="G106" s="213"/>
      <c r="H106" s="380"/>
      <c r="I106" s="380"/>
      <c r="J106" s="380"/>
      <c r="K106" s="380"/>
      <c r="L106" s="208"/>
      <c r="M106" s="218"/>
      <c r="N106" s="249"/>
      <c r="O106" s="463"/>
    </row>
    <row r="107" spans="1:15" s="58" customFormat="1" ht="16.5" customHeight="1" x14ac:dyDescent="0.2">
      <c r="A107" s="413" t="s">
        <v>40</v>
      </c>
      <c r="B107" s="157" t="s">
        <v>842</v>
      </c>
      <c r="C107" s="209"/>
      <c r="D107" s="204"/>
      <c r="E107" s="207"/>
      <c r="F107" s="204"/>
      <c r="G107" s="213"/>
      <c r="H107" s="380"/>
      <c r="I107" s="380"/>
      <c r="J107" s="380"/>
      <c r="K107" s="380"/>
      <c r="L107" s="208"/>
      <c r="M107" s="218"/>
      <c r="N107" s="249"/>
      <c r="O107" s="463"/>
    </row>
    <row r="108" spans="1:15" s="58" customFormat="1" ht="16.5" customHeight="1" x14ac:dyDescent="0.2">
      <c r="A108" s="167"/>
      <c r="B108" s="157"/>
      <c r="C108" s="209"/>
      <c r="D108" s="204"/>
      <c r="E108" s="207"/>
      <c r="F108" s="204"/>
      <c r="G108" s="213"/>
      <c r="H108" s="380"/>
      <c r="I108" s="380"/>
      <c r="J108" s="380"/>
      <c r="K108" s="380"/>
      <c r="L108" s="208"/>
      <c r="M108" s="218"/>
      <c r="N108" s="249"/>
      <c r="O108" s="463"/>
    </row>
    <row r="109" spans="1:15" s="58" customFormat="1" ht="16.5" customHeight="1" x14ac:dyDescent="0.2">
      <c r="A109" s="28" t="s">
        <v>12</v>
      </c>
      <c r="B109" s="54" t="s">
        <v>843</v>
      </c>
      <c r="C109" s="209"/>
      <c r="D109" s="204" t="s">
        <v>12</v>
      </c>
      <c r="E109" s="207"/>
      <c r="F109" s="204"/>
      <c r="G109" s="213"/>
      <c r="H109" s="380"/>
      <c r="I109" s="380"/>
      <c r="J109" s="380"/>
      <c r="K109" s="380"/>
      <c r="L109" s="208"/>
      <c r="M109" s="218"/>
      <c r="N109" s="249"/>
      <c r="O109" s="463"/>
    </row>
    <row r="110" spans="1:15" s="58" customFormat="1" ht="16.5" customHeight="1" x14ac:dyDescent="0.2">
      <c r="A110" s="28"/>
      <c r="B110" s="54"/>
      <c r="C110" s="209"/>
      <c r="D110" s="204"/>
      <c r="E110" s="207"/>
      <c r="F110" s="204"/>
      <c r="G110" s="213"/>
      <c r="H110" s="380"/>
      <c r="I110" s="380"/>
      <c r="J110" s="380"/>
      <c r="K110" s="380"/>
      <c r="L110" s="208"/>
      <c r="M110" s="218"/>
      <c r="N110" s="249"/>
      <c r="O110" s="463"/>
    </row>
    <row r="111" spans="1:15" s="58" customFormat="1" ht="16.5" customHeight="1" x14ac:dyDescent="0.2">
      <c r="A111" s="28" t="s">
        <v>1075</v>
      </c>
      <c r="B111" s="54" t="s">
        <v>829</v>
      </c>
      <c r="C111" s="209"/>
      <c r="D111" s="204" t="s">
        <v>12</v>
      </c>
      <c r="E111" s="207"/>
      <c r="F111" s="204"/>
      <c r="G111" s="213"/>
      <c r="H111" s="380"/>
      <c r="I111" s="380"/>
      <c r="J111" s="380"/>
      <c r="K111" s="380"/>
      <c r="L111" s="208"/>
      <c r="M111" s="218"/>
      <c r="N111" s="249"/>
      <c r="O111" s="463"/>
    </row>
    <row r="112" spans="1:15" s="58" customFormat="1" ht="16.5" customHeight="1" x14ac:dyDescent="0.2">
      <c r="A112" s="28" t="s">
        <v>58</v>
      </c>
      <c r="B112" s="20" t="s">
        <v>830</v>
      </c>
      <c r="C112" s="207"/>
      <c r="D112" s="204" t="s">
        <v>12</v>
      </c>
      <c r="E112" s="207"/>
      <c r="F112" s="204"/>
      <c r="G112" s="213"/>
      <c r="H112" s="380"/>
      <c r="I112" s="380"/>
      <c r="J112" s="380"/>
      <c r="K112" s="380"/>
      <c r="L112" s="208"/>
      <c r="M112" s="218"/>
      <c r="N112" s="249"/>
      <c r="O112" s="463"/>
    </row>
    <row r="113" spans="1:15" s="58" customFormat="1" ht="16.5" customHeight="1" x14ac:dyDescent="0.2">
      <c r="A113" s="28"/>
      <c r="B113" s="20" t="s">
        <v>831</v>
      </c>
      <c r="C113" s="207" t="s">
        <v>12</v>
      </c>
      <c r="D113" s="204" t="s">
        <v>468</v>
      </c>
      <c r="E113" s="207">
        <v>500</v>
      </c>
      <c r="F113" s="204">
        <f>SUM(E113-(E113*14/114))</f>
        <v>438.59649122807019</v>
      </c>
      <c r="G113" s="213">
        <v>473.68</v>
      </c>
      <c r="H113" s="204">
        <v>508.77</v>
      </c>
      <c r="I113" s="380">
        <v>508.77</v>
      </c>
      <c r="J113" s="204">
        <v>535.09</v>
      </c>
      <c r="K113" s="204">
        <f t="shared" ref="K113" si="27">SUM(N113/114*100)</f>
        <v>570.17543859649129</v>
      </c>
      <c r="L113" s="208">
        <f>K113*'Table of % increases'!$C$19</f>
        <v>79.824561403508781</v>
      </c>
      <c r="M113" s="218">
        <f>K113+L113</f>
        <v>650.00000000000011</v>
      </c>
      <c r="N113" s="249">
        <v>650</v>
      </c>
      <c r="O113" s="463">
        <f>ROUND((K113-J113)/J113*100,2)</f>
        <v>6.56</v>
      </c>
    </row>
    <row r="114" spans="1:15" s="58" customFormat="1" ht="16.5" customHeight="1" x14ac:dyDescent="0.2">
      <c r="A114" s="28" t="s">
        <v>59</v>
      </c>
      <c r="B114" s="20" t="s">
        <v>830</v>
      </c>
      <c r="C114" s="207"/>
      <c r="D114" s="204" t="s">
        <v>12</v>
      </c>
      <c r="E114" s="207"/>
      <c r="F114" s="204"/>
      <c r="G114" s="213"/>
      <c r="H114" s="380"/>
      <c r="I114" s="380"/>
      <c r="J114" s="380"/>
      <c r="K114" s="380"/>
      <c r="L114" s="208"/>
      <c r="M114" s="218"/>
      <c r="N114" s="249"/>
      <c r="O114" s="463"/>
    </row>
    <row r="115" spans="1:15" s="58" customFormat="1" ht="16.5" customHeight="1" x14ac:dyDescent="0.2">
      <c r="A115" s="28"/>
      <c r="B115" s="20" t="s">
        <v>832</v>
      </c>
      <c r="C115" s="207" t="s">
        <v>115</v>
      </c>
      <c r="D115" s="204" t="s">
        <v>468</v>
      </c>
      <c r="E115" s="114">
        <v>0.1</v>
      </c>
      <c r="F115" s="204" t="s">
        <v>12</v>
      </c>
      <c r="G115" s="213" t="s">
        <v>12</v>
      </c>
      <c r="H115" s="380"/>
      <c r="I115" s="380"/>
      <c r="J115" s="380"/>
      <c r="K115" s="380"/>
      <c r="L115" s="208" t="s">
        <v>12</v>
      </c>
      <c r="M115" s="114">
        <v>0.1</v>
      </c>
      <c r="N115" s="113"/>
      <c r="O115" s="463" t="s">
        <v>12</v>
      </c>
    </row>
    <row r="116" spans="1:15" s="58" customFormat="1" ht="16.5" customHeight="1" x14ac:dyDescent="0.2">
      <c r="A116" s="28" t="s">
        <v>60</v>
      </c>
      <c r="B116" s="7" t="s">
        <v>812</v>
      </c>
      <c r="C116" s="209"/>
      <c r="D116" s="204" t="s">
        <v>12</v>
      </c>
      <c r="E116" s="207"/>
      <c r="F116" s="204"/>
      <c r="G116" s="213"/>
      <c r="H116" s="380"/>
      <c r="I116" s="380"/>
      <c r="J116" s="380"/>
      <c r="K116" s="380"/>
      <c r="L116" s="208"/>
      <c r="M116" s="218"/>
      <c r="N116" s="249"/>
      <c r="O116" s="463"/>
    </row>
    <row r="117" spans="1:15" s="58" customFormat="1" ht="16.5" customHeight="1" x14ac:dyDescent="0.2">
      <c r="A117" s="28"/>
      <c r="B117" s="7" t="s">
        <v>813</v>
      </c>
      <c r="C117" s="209">
        <v>580</v>
      </c>
      <c r="D117" s="204">
        <v>630</v>
      </c>
      <c r="E117" s="207">
        <v>630</v>
      </c>
      <c r="F117" s="204">
        <f t="shared" ref="F117:F139" si="28">SUM(E117-(E117*14/114))</f>
        <v>552.63157894736844</v>
      </c>
      <c r="G117" s="213">
        <v>596.49</v>
      </c>
      <c r="H117" s="204">
        <v>640.35</v>
      </c>
      <c r="I117" s="380">
        <v>640.35</v>
      </c>
      <c r="J117" s="204">
        <v>675.44</v>
      </c>
      <c r="K117" s="204">
        <f t="shared" ref="K117" si="29">SUM(N117/114*100)</f>
        <v>723.68421052631572</v>
      </c>
      <c r="L117" s="208">
        <f>K117*'Table of % increases'!$C$19</f>
        <v>101.31578947368421</v>
      </c>
      <c r="M117" s="218">
        <f>K117+L117</f>
        <v>824.99999999999989</v>
      </c>
      <c r="N117" s="249">
        <v>825</v>
      </c>
      <c r="O117" s="463">
        <f>ROUND((K117-J117)/J117*100,2)</f>
        <v>7.14</v>
      </c>
    </row>
    <row r="118" spans="1:15" s="58" customFormat="1" ht="16.5" customHeight="1" x14ac:dyDescent="0.2">
      <c r="A118" s="28" t="s">
        <v>62</v>
      </c>
      <c r="B118" s="7" t="s">
        <v>814</v>
      </c>
      <c r="C118" s="209"/>
      <c r="D118" s="204" t="s">
        <v>12</v>
      </c>
      <c r="E118" s="207"/>
      <c r="F118" s="204"/>
      <c r="G118" s="213"/>
      <c r="H118" s="380"/>
      <c r="I118" s="380"/>
      <c r="J118" s="380"/>
      <c r="K118" s="380"/>
      <c r="L118" s="208"/>
      <c r="M118" s="218"/>
      <c r="N118" s="249"/>
      <c r="O118" s="463"/>
    </row>
    <row r="119" spans="1:15" s="58" customFormat="1" ht="16.5" customHeight="1" x14ac:dyDescent="0.2">
      <c r="A119" s="28"/>
      <c r="B119" s="7" t="s">
        <v>815</v>
      </c>
      <c r="C119" s="209">
        <v>110</v>
      </c>
      <c r="D119" s="204">
        <v>120</v>
      </c>
      <c r="E119" s="207">
        <v>60</v>
      </c>
      <c r="F119" s="204">
        <f t="shared" si="28"/>
        <v>52.631578947368425</v>
      </c>
      <c r="G119" s="213">
        <v>57.02</v>
      </c>
      <c r="H119" s="204">
        <v>61.4</v>
      </c>
      <c r="I119" s="380">
        <v>61.4</v>
      </c>
      <c r="J119" s="204">
        <v>65.790000000000006</v>
      </c>
      <c r="K119" s="204">
        <f t="shared" ref="K119" si="30">SUM(N119/114*100)</f>
        <v>70.175438596491219</v>
      </c>
      <c r="L119" s="208">
        <f>K119*'Table of % increases'!$C$19</f>
        <v>9.8245614035087723</v>
      </c>
      <c r="M119" s="218">
        <f>K119+L119</f>
        <v>79.999999999999986</v>
      </c>
      <c r="N119" s="249">
        <v>80</v>
      </c>
      <c r="O119" s="463">
        <f>ROUND((K119-J119)/J119*100,2)</f>
        <v>6.67</v>
      </c>
    </row>
    <row r="120" spans="1:15" s="58" customFormat="1" ht="16.5" customHeight="1" x14ac:dyDescent="0.2">
      <c r="A120" s="28" t="s">
        <v>12</v>
      </c>
      <c r="B120" s="7" t="s">
        <v>844</v>
      </c>
      <c r="C120" s="209"/>
      <c r="D120" s="204" t="s">
        <v>12</v>
      </c>
      <c r="E120" s="207"/>
      <c r="F120" s="204"/>
      <c r="G120" s="213"/>
      <c r="H120" s="380"/>
      <c r="I120" s="380"/>
      <c r="J120" s="380"/>
      <c r="K120" s="380"/>
      <c r="L120" s="208"/>
      <c r="M120" s="218"/>
      <c r="N120" s="249"/>
      <c r="O120" s="463"/>
    </row>
    <row r="121" spans="1:15" s="58" customFormat="1" ht="16.5" customHeight="1" x14ac:dyDescent="0.2">
      <c r="A121" s="28" t="s">
        <v>64</v>
      </c>
      <c r="B121" s="7" t="s">
        <v>834</v>
      </c>
      <c r="C121" s="209">
        <v>560</v>
      </c>
      <c r="D121" s="204">
        <v>600</v>
      </c>
      <c r="E121" s="207">
        <v>600</v>
      </c>
      <c r="F121" s="204">
        <f t="shared" si="28"/>
        <v>526.31578947368416</v>
      </c>
      <c r="G121" s="213">
        <v>570.17999999999995</v>
      </c>
      <c r="H121" s="204">
        <v>614.04</v>
      </c>
      <c r="I121" s="380">
        <v>614.04</v>
      </c>
      <c r="J121" s="204">
        <v>644.74</v>
      </c>
      <c r="K121" s="204">
        <f t="shared" ref="K121:K123" si="31">SUM(N121/114*100)</f>
        <v>688.59649122807025</v>
      </c>
      <c r="L121" s="208">
        <f>K121*'Table of % increases'!$C$19</f>
        <v>96.40350877192985</v>
      </c>
      <c r="M121" s="218">
        <f t="shared" ref="M121:M123" si="32">K121+L121</f>
        <v>785.00000000000011</v>
      </c>
      <c r="N121" s="249">
        <v>785</v>
      </c>
      <c r="O121" s="463">
        <f>ROUND((K121-J121)/J121*100,2)</f>
        <v>6.8</v>
      </c>
    </row>
    <row r="122" spans="1:15" s="58" customFormat="1" ht="16.5" customHeight="1" x14ac:dyDescent="0.2">
      <c r="A122" s="28" t="s">
        <v>68</v>
      </c>
      <c r="B122" s="7" t="s">
        <v>835</v>
      </c>
      <c r="C122" s="209">
        <v>280</v>
      </c>
      <c r="D122" s="204">
        <v>300</v>
      </c>
      <c r="E122" s="207">
        <v>300</v>
      </c>
      <c r="F122" s="204">
        <f t="shared" si="28"/>
        <v>263.15789473684208</v>
      </c>
      <c r="G122" s="213">
        <v>280.7</v>
      </c>
      <c r="H122" s="380">
        <v>301.75</v>
      </c>
      <c r="I122" s="380">
        <v>301.75</v>
      </c>
      <c r="J122" s="204">
        <v>315.79000000000002</v>
      </c>
      <c r="K122" s="204">
        <f t="shared" si="31"/>
        <v>337.71929824561403</v>
      </c>
      <c r="L122" s="208">
        <f>K122*'Table of % increases'!$C$19</f>
        <v>47.280701754385966</v>
      </c>
      <c r="M122" s="218">
        <f t="shared" si="32"/>
        <v>385</v>
      </c>
      <c r="N122" s="249">
        <v>385</v>
      </c>
      <c r="O122" s="463">
        <f>ROUND((K122-J122)/J122*100,2)</f>
        <v>6.94</v>
      </c>
    </row>
    <row r="123" spans="1:15" s="58" customFormat="1" ht="16.5" customHeight="1" x14ac:dyDescent="0.2">
      <c r="A123" s="28" t="s">
        <v>222</v>
      </c>
      <c r="B123" s="7" t="s">
        <v>836</v>
      </c>
      <c r="C123" s="209">
        <v>140</v>
      </c>
      <c r="D123" s="204">
        <v>150</v>
      </c>
      <c r="E123" s="207">
        <v>150</v>
      </c>
      <c r="F123" s="204">
        <f t="shared" si="28"/>
        <v>131.57894736842104</v>
      </c>
      <c r="G123" s="213">
        <v>140.35</v>
      </c>
      <c r="H123" s="380">
        <v>150.88</v>
      </c>
      <c r="I123" s="380">
        <v>150.88</v>
      </c>
      <c r="J123" s="204">
        <v>157.88999999999999</v>
      </c>
      <c r="K123" s="204">
        <f t="shared" si="31"/>
        <v>168.42105263157893</v>
      </c>
      <c r="L123" s="208">
        <f>K123*'Table of % increases'!$C$19</f>
        <v>23.578947368421051</v>
      </c>
      <c r="M123" s="218">
        <f t="shared" si="32"/>
        <v>191.99999999999997</v>
      </c>
      <c r="N123" s="249">
        <v>192</v>
      </c>
      <c r="O123" s="463">
        <f>ROUND((K123-J123)/J123*100,2)</f>
        <v>6.67</v>
      </c>
    </row>
    <row r="124" spans="1:15" s="58" customFormat="1" ht="16.5" customHeight="1" x14ac:dyDescent="0.2">
      <c r="A124" s="28" t="s">
        <v>12</v>
      </c>
      <c r="B124" s="7" t="s">
        <v>845</v>
      </c>
      <c r="C124" s="209"/>
      <c r="D124" s="204" t="s">
        <v>12</v>
      </c>
      <c r="E124" s="207"/>
      <c r="F124" s="204"/>
      <c r="G124" s="213"/>
      <c r="H124" s="380"/>
      <c r="I124" s="380"/>
      <c r="J124" s="380"/>
      <c r="K124" s="380"/>
      <c r="L124" s="208"/>
      <c r="M124" s="218"/>
      <c r="N124" s="249"/>
      <c r="O124" s="463"/>
    </row>
    <row r="125" spans="1:15" s="58" customFormat="1" ht="16.5" customHeight="1" x14ac:dyDescent="0.2">
      <c r="A125" s="28"/>
      <c r="B125" s="7" t="s">
        <v>846</v>
      </c>
      <c r="C125" s="209"/>
      <c r="D125" s="204" t="s">
        <v>12</v>
      </c>
      <c r="E125" s="207"/>
      <c r="F125" s="204"/>
      <c r="G125" s="213"/>
      <c r="H125" s="380"/>
      <c r="I125" s="380"/>
      <c r="J125" s="380"/>
      <c r="K125" s="380"/>
      <c r="L125" s="208"/>
      <c r="M125" s="218"/>
      <c r="N125" s="249"/>
      <c r="O125" s="463"/>
    </row>
    <row r="126" spans="1:15" s="58" customFormat="1" ht="16.5" customHeight="1" x14ac:dyDescent="0.2">
      <c r="A126" s="28" t="s">
        <v>500</v>
      </c>
      <c r="B126" s="7" t="s">
        <v>834</v>
      </c>
      <c r="C126" s="209">
        <v>520</v>
      </c>
      <c r="D126" s="204">
        <v>560</v>
      </c>
      <c r="E126" s="207">
        <v>560</v>
      </c>
      <c r="F126" s="204">
        <f t="shared" si="28"/>
        <v>491.22807017543857</v>
      </c>
      <c r="G126" s="213">
        <v>530.70000000000005</v>
      </c>
      <c r="H126" s="204">
        <v>570.17999999999995</v>
      </c>
      <c r="I126" s="380">
        <v>570.17999999999995</v>
      </c>
      <c r="J126" s="204">
        <v>600.88</v>
      </c>
      <c r="K126" s="204">
        <f t="shared" ref="K126:K129" si="33">SUM(N126/114*100)</f>
        <v>640.35087719298247</v>
      </c>
      <c r="L126" s="208">
        <f>K126*'Table of % increases'!$C$19</f>
        <v>89.649122807017548</v>
      </c>
      <c r="M126" s="218">
        <f t="shared" ref="M126:M129" si="34">K126+L126</f>
        <v>730</v>
      </c>
      <c r="N126" s="249">
        <v>730</v>
      </c>
      <c r="O126" s="463">
        <f>ROUND((K126-J126)/J126*100,2)</f>
        <v>6.57</v>
      </c>
    </row>
    <row r="127" spans="1:15" s="58" customFormat="1" ht="16.5" customHeight="1" x14ac:dyDescent="0.2">
      <c r="A127" s="28" t="s">
        <v>501</v>
      </c>
      <c r="B127" s="7" t="s">
        <v>835</v>
      </c>
      <c r="C127" s="209">
        <v>260</v>
      </c>
      <c r="D127" s="204">
        <v>280</v>
      </c>
      <c r="E127" s="207">
        <v>280</v>
      </c>
      <c r="F127" s="204">
        <f t="shared" si="28"/>
        <v>245.61403508771929</v>
      </c>
      <c r="G127" s="213">
        <v>263.16000000000003</v>
      </c>
      <c r="H127" s="204">
        <v>283.33</v>
      </c>
      <c r="I127" s="380">
        <v>283.33</v>
      </c>
      <c r="J127" s="204">
        <v>298.25</v>
      </c>
      <c r="K127" s="204">
        <f t="shared" si="33"/>
        <v>318.42105263157896</v>
      </c>
      <c r="L127" s="208">
        <f>K127*'Table of % increases'!$C$19</f>
        <v>44.578947368421062</v>
      </c>
      <c r="M127" s="218">
        <f t="shared" si="34"/>
        <v>363</v>
      </c>
      <c r="N127" s="249">
        <v>363</v>
      </c>
      <c r="O127" s="463">
        <f>ROUND((K127-J127)/J127*100,2)</f>
        <v>6.76</v>
      </c>
    </row>
    <row r="128" spans="1:15" s="58" customFormat="1" ht="16.5" customHeight="1" x14ac:dyDescent="0.2">
      <c r="A128" s="28" t="s">
        <v>502</v>
      </c>
      <c r="B128" s="7" t="s">
        <v>836</v>
      </c>
      <c r="C128" s="209">
        <v>130</v>
      </c>
      <c r="D128" s="204">
        <v>140</v>
      </c>
      <c r="E128" s="207">
        <v>140</v>
      </c>
      <c r="F128" s="204">
        <f t="shared" si="28"/>
        <v>122.80701754385964</v>
      </c>
      <c r="G128" s="213">
        <v>131.58000000000001</v>
      </c>
      <c r="H128" s="204">
        <v>141.22999999999999</v>
      </c>
      <c r="I128" s="380">
        <v>141.22999999999999</v>
      </c>
      <c r="J128" s="204">
        <v>149.12</v>
      </c>
      <c r="K128" s="204">
        <f t="shared" si="33"/>
        <v>159.64912280701756</v>
      </c>
      <c r="L128" s="208">
        <f>K128*'Table of % increases'!$C$19</f>
        <v>22.350877192982463</v>
      </c>
      <c r="M128" s="218">
        <f t="shared" si="34"/>
        <v>182.00000000000003</v>
      </c>
      <c r="N128" s="249">
        <v>182</v>
      </c>
      <c r="O128" s="463">
        <f>ROUND((K128-J128)/J128*100,2)</f>
        <v>7.06</v>
      </c>
    </row>
    <row r="129" spans="1:15" s="58" customFormat="1" ht="16.5" customHeight="1" x14ac:dyDescent="0.2">
      <c r="A129" s="28" t="s">
        <v>503</v>
      </c>
      <c r="B129" s="158" t="s">
        <v>840</v>
      </c>
      <c r="C129" s="209"/>
      <c r="D129" s="204"/>
      <c r="E129" s="207">
        <v>15000</v>
      </c>
      <c r="F129" s="204">
        <f t="shared" si="28"/>
        <v>13157.894736842105</v>
      </c>
      <c r="G129" s="213">
        <v>14276.32</v>
      </c>
      <c r="H129" s="204">
        <v>15350.88</v>
      </c>
      <c r="I129" s="380">
        <v>15350.88</v>
      </c>
      <c r="J129" s="204">
        <v>16118.42</v>
      </c>
      <c r="K129" s="204">
        <f t="shared" si="33"/>
        <v>17214.912280701752</v>
      </c>
      <c r="L129" s="208">
        <f>K129*'Table of % increases'!$C$19</f>
        <v>2410.0877192982457</v>
      </c>
      <c r="M129" s="218">
        <f t="shared" si="34"/>
        <v>19624.999999999996</v>
      </c>
      <c r="N129" s="249">
        <v>19625</v>
      </c>
      <c r="O129" s="463">
        <f>ROUND((K129-J129)/J129*100,2)</f>
        <v>6.8</v>
      </c>
    </row>
    <row r="130" spans="1:15" s="58" customFormat="1" ht="12.75" customHeight="1" x14ac:dyDescent="0.2">
      <c r="A130" s="67"/>
      <c r="B130" s="502"/>
      <c r="C130" s="374"/>
      <c r="D130" s="215"/>
      <c r="E130" s="254"/>
      <c r="F130" s="215"/>
      <c r="G130" s="216"/>
      <c r="H130" s="591"/>
      <c r="I130" s="591"/>
      <c r="J130" s="591"/>
      <c r="K130" s="591"/>
      <c r="L130" s="224"/>
      <c r="M130" s="375"/>
      <c r="N130" s="250"/>
      <c r="O130" s="464"/>
    </row>
    <row r="131" spans="1:15" s="108" customFormat="1" ht="16.5" customHeight="1" x14ac:dyDescent="0.2">
      <c r="A131" s="28">
        <v>14.4</v>
      </c>
      <c r="B131" s="54" t="s">
        <v>847</v>
      </c>
      <c r="C131" s="370"/>
      <c r="D131" s="371" t="s">
        <v>12</v>
      </c>
      <c r="E131" s="372"/>
      <c r="F131" s="204"/>
      <c r="G131" s="213"/>
      <c r="H131" s="380"/>
      <c r="I131" s="380"/>
      <c r="J131" s="380"/>
      <c r="K131" s="380"/>
      <c r="L131" s="208"/>
      <c r="M131" s="218"/>
      <c r="N131" s="249"/>
      <c r="O131" s="463"/>
    </row>
    <row r="132" spans="1:15" s="58" customFormat="1" ht="16.5" customHeight="1" x14ac:dyDescent="0.2">
      <c r="A132" s="28" t="s">
        <v>58</v>
      </c>
      <c r="B132" s="7" t="s">
        <v>848</v>
      </c>
      <c r="C132" s="209">
        <v>960</v>
      </c>
      <c r="D132" s="204">
        <v>1040</v>
      </c>
      <c r="E132" s="207">
        <v>1100</v>
      </c>
      <c r="F132" s="204">
        <f t="shared" si="28"/>
        <v>964.91228070175441</v>
      </c>
      <c r="G132" s="213">
        <v>1052.6300000000001</v>
      </c>
      <c r="H132" s="380">
        <v>1131.58</v>
      </c>
      <c r="I132" s="380">
        <v>1140.3499999999999</v>
      </c>
      <c r="J132" s="204">
        <v>1197.3699999999999</v>
      </c>
      <c r="K132" s="204">
        <f t="shared" ref="K132" si="35">SUM(N132/114*100)</f>
        <v>1280.7017543859649</v>
      </c>
      <c r="L132" s="208">
        <f>K132*'Table of % increases'!$C$19</f>
        <v>179.2982456140351</v>
      </c>
      <c r="M132" s="218">
        <f>K132+L132</f>
        <v>1460</v>
      </c>
      <c r="N132" s="249">
        <v>1460</v>
      </c>
      <c r="O132" s="463">
        <f>ROUND((K132-J132)/J132*100,2)</f>
        <v>6.96</v>
      </c>
    </row>
    <row r="133" spans="1:15" s="58" customFormat="1" ht="16.5" customHeight="1" x14ac:dyDescent="0.2">
      <c r="A133" s="3" t="s">
        <v>59</v>
      </c>
      <c r="B133" s="20" t="s">
        <v>624</v>
      </c>
      <c r="C133" s="207"/>
      <c r="D133" s="204"/>
      <c r="E133" s="207"/>
      <c r="F133" s="204"/>
      <c r="G133" s="213"/>
      <c r="H133" s="380"/>
      <c r="I133" s="380"/>
      <c r="J133" s="380"/>
      <c r="K133" s="380"/>
      <c r="L133" s="208"/>
      <c r="M133" s="218"/>
      <c r="N133" s="249"/>
      <c r="O133" s="463"/>
    </row>
    <row r="134" spans="1:15" s="58" customFormat="1" ht="16.5" customHeight="1" x14ac:dyDescent="0.2">
      <c r="A134" s="3"/>
      <c r="B134" s="20" t="s">
        <v>849</v>
      </c>
      <c r="C134" s="207"/>
      <c r="D134" s="204"/>
      <c r="E134" s="207">
        <v>550</v>
      </c>
      <c r="F134" s="204">
        <f t="shared" si="28"/>
        <v>482.45614035087721</v>
      </c>
      <c r="G134" s="213">
        <v>482.46</v>
      </c>
      <c r="H134" s="204">
        <v>517.54</v>
      </c>
      <c r="I134" s="380">
        <v>438.6</v>
      </c>
      <c r="J134" s="204">
        <v>460.53</v>
      </c>
      <c r="K134" s="204">
        <f t="shared" ref="K134" si="36">SUM(N134/114*100)</f>
        <v>492.1052631578948</v>
      </c>
      <c r="L134" s="208">
        <f>K134*'Table of % increases'!$C$19</f>
        <v>68.894736842105274</v>
      </c>
      <c r="M134" s="218">
        <f>K134+L134</f>
        <v>561.00000000000011</v>
      </c>
      <c r="N134" s="249">
        <v>561</v>
      </c>
      <c r="O134" s="463">
        <f>ROUND((K134-J134)/J134*100,2)</f>
        <v>6.86</v>
      </c>
    </row>
    <row r="135" spans="1:15" s="58" customFormat="1" ht="16.5" customHeight="1" x14ac:dyDescent="0.2">
      <c r="A135" s="3"/>
      <c r="B135" s="20"/>
      <c r="C135" s="207"/>
      <c r="D135" s="204"/>
      <c r="E135" s="207"/>
      <c r="F135" s="204"/>
      <c r="G135" s="213"/>
      <c r="H135" s="380"/>
      <c r="I135" s="380"/>
      <c r="J135" s="380"/>
      <c r="K135" s="380"/>
      <c r="L135" s="208"/>
      <c r="M135" s="218"/>
      <c r="N135" s="249"/>
      <c r="O135" s="463"/>
    </row>
    <row r="136" spans="1:15" s="108" customFormat="1" ht="16.5" customHeight="1" x14ac:dyDescent="0.2">
      <c r="A136" s="28">
        <v>14.5</v>
      </c>
      <c r="B136" s="54" t="s">
        <v>850</v>
      </c>
      <c r="C136" s="370"/>
      <c r="D136" s="371" t="s">
        <v>12</v>
      </c>
      <c r="E136" s="372"/>
      <c r="F136" s="204"/>
      <c r="G136" s="213"/>
      <c r="H136" s="380"/>
      <c r="I136" s="380"/>
      <c r="J136" s="380"/>
      <c r="K136" s="380"/>
      <c r="L136" s="208"/>
      <c r="M136" s="218"/>
      <c r="N136" s="249"/>
      <c r="O136" s="463"/>
    </row>
    <row r="137" spans="1:15" s="58" customFormat="1" ht="16.5" customHeight="1" x14ac:dyDescent="0.2">
      <c r="A137" s="28" t="s">
        <v>58</v>
      </c>
      <c r="B137" s="7" t="s">
        <v>848</v>
      </c>
      <c r="C137" s="209">
        <v>1010</v>
      </c>
      <c r="D137" s="204">
        <v>1090</v>
      </c>
      <c r="E137" s="207">
        <v>1100</v>
      </c>
      <c r="F137" s="204">
        <f t="shared" si="28"/>
        <v>964.91228070175441</v>
      </c>
      <c r="G137" s="213">
        <v>1052.6300000000001</v>
      </c>
      <c r="H137" s="380">
        <v>1131.58</v>
      </c>
      <c r="I137" s="380">
        <v>1140.3499999999999</v>
      </c>
      <c r="J137" s="204">
        <v>1197.3699999999999</v>
      </c>
      <c r="K137" s="204">
        <f t="shared" ref="K137" si="37">SUM(N137/114*100)</f>
        <v>1280.7017543859649</v>
      </c>
      <c r="L137" s="208">
        <f>K137*'Table of % increases'!$C$19</f>
        <v>179.2982456140351</v>
      </c>
      <c r="M137" s="218">
        <f>K137+L137</f>
        <v>1460</v>
      </c>
      <c r="N137" s="249">
        <v>1460</v>
      </c>
      <c r="O137" s="463">
        <f>ROUND((K137-J137)/J137*100,2)</f>
        <v>6.96</v>
      </c>
    </row>
    <row r="138" spans="1:15" s="58" customFormat="1" ht="16.5" customHeight="1" x14ac:dyDescent="0.2">
      <c r="A138" s="3" t="s">
        <v>59</v>
      </c>
      <c r="B138" s="20" t="s">
        <v>624</v>
      </c>
      <c r="C138" s="207"/>
      <c r="D138" s="204"/>
      <c r="E138" s="207"/>
      <c r="F138" s="204"/>
      <c r="G138" s="213"/>
      <c r="H138" s="380"/>
      <c r="I138" s="380"/>
      <c r="J138" s="380"/>
      <c r="K138" s="380"/>
      <c r="L138" s="208"/>
      <c r="M138" s="218"/>
      <c r="N138" s="249"/>
      <c r="O138" s="463"/>
    </row>
    <row r="139" spans="1:15" s="58" customFormat="1" ht="16.5" customHeight="1" x14ac:dyDescent="0.2">
      <c r="A139" s="3"/>
      <c r="B139" s="20" t="s">
        <v>849</v>
      </c>
      <c r="C139" s="207"/>
      <c r="D139" s="204"/>
      <c r="E139" s="207">
        <v>550</v>
      </c>
      <c r="F139" s="204">
        <f t="shared" si="28"/>
        <v>482.45614035087721</v>
      </c>
      <c r="G139" s="213">
        <v>482.46</v>
      </c>
      <c r="H139" s="204">
        <v>517.54</v>
      </c>
      <c r="I139" s="380">
        <v>526.32000000000005</v>
      </c>
      <c r="J139" s="204">
        <v>552.63</v>
      </c>
      <c r="K139" s="204">
        <f t="shared" ref="K139" si="38">SUM(N139/114*100)</f>
        <v>587.71929824561403</v>
      </c>
      <c r="L139" s="208">
        <f>K139*'Table of % increases'!$C$19</f>
        <v>82.280701754385973</v>
      </c>
      <c r="M139" s="218">
        <f>K139+L139</f>
        <v>670</v>
      </c>
      <c r="N139" s="249">
        <v>670</v>
      </c>
      <c r="O139" s="463">
        <f>ROUND((K139-J139)/J139*100,2)</f>
        <v>6.35</v>
      </c>
    </row>
    <row r="140" spans="1:15" s="58" customFormat="1" ht="16.5" customHeight="1" x14ac:dyDescent="0.2">
      <c r="A140" s="3"/>
      <c r="B140" s="20"/>
      <c r="C140" s="207"/>
      <c r="D140" s="204"/>
      <c r="E140" s="207"/>
      <c r="F140" s="204"/>
      <c r="G140" s="213"/>
      <c r="H140" s="380"/>
      <c r="I140" s="380"/>
      <c r="J140" s="380"/>
      <c r="K140" s="380"/>
      <c r="L140" s="208"/>
      <c r="M140" s="218"/>
      <c r="N140" s="249"/>
      <c r="O140" s="463"/>
    </row>
    <row r="141" spans="1:15" s="58" customFormat="1" ht="16.5" customHeight="1" x14ac:dyDescent="0.2">
      <c r="A141" s="3" t="s">
        <v>1697</v>
      </c>
      <c r="B141" s="9" t="s">
        <v>1629</v>
      </c>
      <c r="C141" s="207"/>
      <c r="D141" s="204"/>
      <c r="E141" s="207"/>
      <c r="F141" s="204"/>
      <c r="G141" s="213"/>
      <c r="H141" s="380"/>
      <c r="I141" s="380"/>
      <c r="J141" s="380"/>
      <c r="K141" s="380"/>
      <c r="L141" s="208"/>
      <c r="M141" s="218"/>
      <c r="N141" s="249"/>
      <c r="O141" s="463"/>
    </row>
    <row r="142" spans="1:15" s="58" customFormat="1" ht="16.5" customHeight="1" x14ac:dyDescent="0.2">
      <c r="A142" s="3"/>
      <c r="B142" s="20"/>
      <c r="C142" s="207"/>
      <c r="D142" s="204"/>
      <c r="E142" s="207"/>
      <c r="F142" s="204"/>
      <c r="G142" s="213"/>
      <c r="H142" s="380"/>
      <c r="I142" s="380"/>
      <c r="J142" s="380"/>
      <c r="K142" s="380"/>
      <c r="L142" s="208"/>
      <c r="M142" s="218"/>
      <c r="N142" s="249"/>
      <c r="O142" s="463"/>
    </row>
    <row r="143" spans="1:15" s="58" customFormat="1" ht="16.5" customHeight="1" x14ac:dyDescent="0.2">
      <c r="A143" s="3"/>
      <c r="B143" s="20" t="s">
        <v>1630</v>
      </c>
      <c r="C143" s="207"/>
      <c r="D143" s="204"/>
      <c r="E143" s="207"/>
      <c r="F143" s="204"/>
      <c r="G143" s="213"/>
      <c r="H143" s="380" t="s">
        <v>468</v>
      </c>
      <c r="I143" s="380">
        <v>500</v>
      </c>
      <c r="J143" s="380">
        <v>550</v>
      </c>
      <c r="K143" s="380">
        <v>600</v>
      </c>
      <c r="L143" s="208"/>
      <c r="M143" s="101">
        <f>K143</f>
        <v>600</v>
      </c>
      <c r="N143" s="630">
        <f>M143</f>
        <v>600</v>
      </c>
      <c r="O143" s="463">
        <f>ROUND((K143-J143)/J143*100,2)</f>
        <v>9.09</v>
      </c>
    </row>
    <row r="144" spans="1:15" s="58" customFormat="1" ht="16.5" customHeight="1" x14ac:dyDescent="0.2">
      <c r="A144" s="3"/>
      <c r="B144" s="20"/>
      <c r="C144" s="207"/>
      <c r="D144" s="204"/>
      <c r="E144" s="207"/>
      <c r="F144" s="204"/>
      <c r="G144" s="213"/>
      <c r="H144" s="380"/>
      <c r="I144" s="380"/>
      <c r="J144" s="380"/>
      <c r="K144" s="380"/>
      <c r="L144" s="208"/>
      <c r="M144" s="218"/>
      <c r="N144" s="249"/>
      <c r="O144" s="463"/>
    </row>
    <row r="145" spans="1:15" s="58" customFormat="1" ht="16.5" customHeight="1" x14ac:dyDescent="0.2">
      <c r="A145" s="413" t="s">
        <v>40</v>
      </c>
      <c r="B145" s="183" t="s">
        <v>851</v>
      </c>
      <c r="C145" s="10"/>
      <c r="D145" s="17" t="s">
        <v>12</v>
      </c>
      <c r="E145" s="16"/>
      <c r="F145" s="17"/>
      <c r="G145" s="75"/>
      <c r="H145" s="601"/>
      <c r="I145" s="601"/>
      <c r="J145" s="601"/>
      <c r="K145" s="601"/>
      <c r="L145" s="72"/>
      <c r="M145" s="90"/>
      <c r="N145" s="609"/>
      <c r="O145" s="463"/>
    </row>
    <row r="146" spans="1:15" s="58" customFormat="1" ht="16.5" customHeight="1" x14ac:dyDescent="0.2">
      <c r="A146" s="28"/>
      <c r="B146" s="84" t="s">
        <v>1563</v>
      </c>
      <c r="C146" s="10"/>
      <c r="D146" s="17" t="s">
        <v>12</v>
      </c>
      <c r="E146" s="16"/>
      <c r="F146" s="17"/>
      <c r="G146" s="75"/>
      <c r="H146" s="601"/>
      <c r="I146" s="601"/>
      <c r="J146" s="601"/>
      <c r="K146" s="601"/>
      <c r="L146" s="72"/>
      <c r="M146" s="90"/>
      <c r="N146" s="609"/>
      <c r="O146" s="463"/>
    </row>
    <row r="147" spans="1:15" s="58" customFormat="1" ht="16.5" customHeight="1" x14ac:dyDescent="0.2">
      <c r="A147" s="28"/>
      <c r="B147" s="84" t="s">
        <v>1564</v>
      </c>
      <c r="C147" s="10"/>
      <c r="D147" s="17" t="s">
        <v>12</v>
      </c>
      <c r="E147" s="16"/>
      <c r="F147" s="17"/>
      <c r="G147" s="75"/>
      <c r="H147" s="601"/>
      <c r="I147" s="601"/>
      <c r="J147" s="601"/>
      <c r="K147" s="601"/>
      <c r="L147" s="72"/>
      <c r="M147" s="90"/>
      <c r="N147" s="609"/>
      <c r="O147" s="463"/>
    </row>
    <row r="148" spans="1:15" s="58" customFormat="1" ht="16.5" customHeight="1" x14ac:dyDescent="0.2">
      <c r="A148" s="28"/>
      <c r="B148" s="59"/>
      <c r="C148" s="10"/>
      <c r="D148" s="17"/>
      <c r="E148" s="16"/>
      <c r="F148" s="17"/>
      <c r="G148" s="75"/>
      <c r="H148" s="601"/>
      <c r="I148" s="601"/>
      <c r="J148" s="601"/>
      <c r="K148" s="601"/>
      <c r="L148" s="72"/>
      <c r="M148" s="90"/>
      <c r="N148" s="609"/>
      <c r="O148" s="463"/>
    </row>
    <row r="149" spans="1:15" s="58" customFormat="1" ht="16.5" customHeight="1" x14ac:dyDescent="0.2">
      <c r="A149" s="413" t="s">
        <v>40</v>
      </c>
      <c r="B149" s="183" t="s">
        <v>852</v>
      </c>
      <c r="C149" s="10"/>
      <c r="D149" s="17" t="s">
        <v>12</v>
      </c>
      <c r="E149" s="16"/>
      <c r="F149" s="17"/>
      <c r="G149" s="75"/>
      <c r="H149" s="601"/>
      <c r="I149" s="601"/>
      <c r="J149" s="601"/>
      <c r="K149" s="601"/>
      <c r="L149" s="72"/>
      <c r="M149" s="90"/>
      <c r="N149" s="609"/>
      <c r="O149" s="463"/>
    </row>
    <row r="150" spans="1:15" s="58" customFormat="1" ht="16.5" customHeight="1" x14ac:dyDescent="0.2">
      <c r="A150" s="28"/>
      <c r="B150" s="84" t="s">
        <v>1421</v>
      </c>
      <c r="C150" s="10"/>
      <c r="D150" s="17" t="s">
        <v>12</v>
      </c>
      <c r="E150" s="16"/>
      <c r="F150" s="17"/>
      <c r="G150" s="75"/>
      <c r="H150" s="601"/>
      <c r="I150" s="601"/>
      <c r="J150" s="601"/>
      <c r="K150" s="601"/>
      <c r="L150" s="72"/>
      <c r="M150" s="90"/>
      <c r="N150" s="609"/>
      <c r="O150" s="463"/>
    </row>
    <row r="151" spans="1:15" s="58" customFormat="1" ht="16.5" customHeight="1" x14ac:dyDescent="0.2">
      <c r="A151" s="28"/>
      <c r="B151" s="84" t="s">
        <v>1422</v>
      </c>
      <c r="C151" s="10"/>
      <c r="D151" s="17"/>
      <c r="E151" s="16"/>
      <c r="F151" s="17"/>
      <c r="G151" s="75"/>
      <c r="H151" s="601"/>
      <c r="I151" s="601"/>
      <c r="J151" s="601"/>
      <c r="K151" s="601"/>
      <c r="L151" s="72"/>
      <c r="M151" s="90"/>
      <c r="N151" s="609"/>
      <c r="O151" s="463"/>
    </row>
    <row r="152" spans="1:15" s="58" customFormat="1" ht="16.5" customHeight="1" x14ac:dyDescent="0.2">
      <c r="A152" s="28"/>
      <c r="B152" s="84" t="s">
        <v>1420</v>
      </c>
      <c r="C152" s="10"/>
      <c r="D152" s="17"/>
      <c r="E152" s="16"/>
      <c r="F152" s="17"/>
      <c r="G152" s="75"/>
      <c r="H152" s="601"/>
      <c r="I152" s="601"/>
      <c r="J152" s="601"/>
      <c r="K152" s="601"/>
      <c r="L152" s="72"/>
      <c r="M152" s="90"/>
      <c r="N152" s="609"/>
      <c r="O152" s="463"/>
    </row>
    <row r="153" spans="1:15" s="58" customFormat="1" ht="16.5" customHeight="1" x14ac:dyDescent="0.2">
      <c r="A153" s="28"/>
      <c r="B153" s="59"/>
      <c r="C153" s="10"/>
      <c r="D153" s="17"/>
      <c r="E153" s="16"/>
      <c r="F153" s="17"/>
      <c r="G153" s="75"/>
      <c r="H153" s="601"/>
      <c r="I153" s="601"/>
      <c r="J153" s="601"/>
      <c r="K153" s="601"/>
      <c r="L153" s="72"/>
      <c r="M153" s="90"/>
      <c r="N153" s="609"/>
      <c r="O153" s="463"/>
    </row>
    <row r="154" spans="1:15" s="58" customFormat="1" ht="16.5" customHeight="1" x14ac:dyDescent="0.2">
      <c r="A154" s="413" t="s">
        <v>40</v>
      </c>
      <c r="B154" s="59" t="s">
        <v>853</v>
      </c>
      <c r="C154" s="10"/>
      <c r="D154" s="17"/>
      <c r="E154" s="16"/>
      <c r="F154" s="17"/>
      <c r="G154" s="75"/>
      <c r="H154" s="601"/>
      <c r="I154" s="601"/>
      <c r="J154" s="601"/>
      <c r="K154" s="601"/>
      <c r="L154" s="72"/>
      <c r="M154" s="90"/>
      <c r="N154" s="609"/>
      <c r="O154" s="463"/>
    </row>
    <row r="155" spans="1:15" s="58" customFormat="1" ht="16.5" customHeight="1" x14ac:dyDescent="0.2">
      <c r="A155" s="28"/>
      <c r="B155" s="59" t="s">
        <v>854</v>
      </c>
      <c r="C155" s="10"/>
      <c r="D155" s="17"/>
      <c r="E155" s="16"/>
      <c r="F155" s="17"/>
      <c r="G155" s="75"/>
      <c r="H155" s="601"/>
      <c r="I155" s="601"/>
      <c r="J155" s="601"/>
      <c r="K155" s="601"/>
      <c r="L155" s="72"/>
      <c r="M155" s="90"/>
      <c r="N155" s="609"/>
      <c r="O155" s="463"/>
    </row>
    <row r="156" spans="1:15" s="58" customFormat="1" ht="16.5" customHeight="1" x14ac:dyDescent="0.2">
      <c r="A156" s="28"/>
      <c r="B156" s="59" t="s">
        <v>855</v>
      </c>
      <c r="C156" s="10"/>
      <c r="D156" s="17"/>
      <c r="E156" s="16"/>
      <c r="F156" s="17"/>
      <c r="G156" s="75"/>
      <c r="H156" s="601"/>
      <c r="I156" s="601"/>
      <c r="J156" s="601"/>
      <c r="K156" s="601"/>
      <c r="L156" s="72"/>
      <c r="M156" s="90"/>
      <c r="N156" s="609"/>
      <c r="O156" s="463"/>
    </row>
    <row r="157" spans="1:15" s="58" customFormat="1" ht="16.5" customHeight="1" x14ac:dyDescent="0.2">
      <c r="A157" s="28"/>
      <c r="B157" s="59"/>
      <c r="C157" s="10"/>
      <c r="D157" s="17"/>
      <c r="E157" s="16"/>
      <c r="F157" s="17"/>
      <c r="G157" s="75"/>
      <c r="H157" s="601"/>
      <c r="I157" s="601"/>
      <c r="J157" s="601"/>
      <c r="K157" s="601"/>
      <c r="L157" s="72"/>
      <c r="M157" s="90"/>
      <c r="N157" s="609"/>
      <c r="O157" s="463"/>
    </row>
    <row r="158" spans="1:15" s="58" customFormat="1" ht="16.5" customHeight="1" x14ac:dyDescent="0.2">
      <c r="A158" s="413" t="s">
        <v>40</v>
      </c>
      <c r="B158" s="59" t="s">
        <v>856</v>
      </c>
      <c r="C158" s="10"/>
      <c r="D158" s="17"/>
      <c r="E158" s="16"/>
      <c r="F158" s="17"/>
      <c r="G158" s="75"/>
      <c r="H158" s="601"/>
      <c r="I158" s="601"/>
      <c r="J158" s="601"/>
      <c r="K158" s="601"/>
      <c r="L158" s="72"/>
      <c r="M158" s="90"/>
      <c r="N158" s="609"/>
      <c r="O158" s="463"/>
    </row>
    <row r="159" spans="1:15" s="58" customFormat="1" ht="16.5" customHeight="1" x14ac:dyDescent="0.2">
      <c r="A159" s="28"/>
      <c r="B159" s="59" t="s">
        <v>857</v>
      </c>
      <c r="C159" s="10"/>
      <c r="D159" s="17"/>
      <c r="E159" s="16"/>
      <c r="F159" s="17"/>
      <c r="G159" s="75"/>
      <c r="H159" s="601"/>
      <c r="I159" s="601"/>
      <c r="J159" s="601"/>
      <c r="K159" s="601"/>
      <c r="L159" s="72"/>
      <c r="M159" s="90"/>
      <c r="N159" s="609"/>
      <c r="O159" s="463"/>
    </row>
    <row r="160" spans="1:15" s="58" customFormat="1" ht="16.5" customHeight="1" x14ac:dyDescent="0.2">
      <c r="A160" s="28"/>
      <c r="B160" s="59"/>
      <c r="C160" s="10"/>
      <c r="D160" s="17"/>
      <c r="E160" s="16"/>
      <c r="F160" s="17"/>
      <c r="G160" s="75"/>
      <c r="H160" s="601"/>
      <c r="I160" s="601"/>
      <c r="J160" s="601"/>
      <c r="K160" s="601"/>
      <c r="L160" s="72"/>
      <c r="M160" s="90"/>
      <c r="N160" s="609"/>
      <c r="O160" s="463"/>
    </row>
    <row r="161" spans="1:15" s="58" customFormat="1" ht="16.5" customHeight="1" x14ac:dyDescent="0.2">
      <c r="A161" s="413" t="s">
        <v>40</v>
      </c>
      <c r="B161" s="59" t="s">
        <v>1418</v>
      </c>
      <c r="C161" s="10"/>
      <c r="D161" s="17"/>
      <c r="E161" s="16"/>
      <c r="F161" s="17"/>
      <c r="G161" s="75"/>
      <c r="H161" s="601"/>
      <c r="I161" s="601"/>
      <c r="J161" s="601"/>
      <c r="K161" s="601"/>
      <c r="L161" s="72"/>
      <c r="M161" s="90"/>
      <c r="N161" s="609"/>
      <c r="O161" s="463"/>
    </row>
    <row r="162" spans="1:15" s="58" customFormat="1" ht="16.5" customHeight="1" x14ac:dyDescent="0.2">
      <c r="A162" s="28"/>
      <c r="B162" s="59" t="s">
        <v>1419</v>
      </c>
      <c r="C162" s="10"/>
      <c r="D162" s="17"/>
      <c r="E162" s="16"/>
      <c r="F162" s="17"/>
      <c r="G162" s="75"/>
      <c r="H162" s="601"/>
      <c r="I162" s="601"/>
      <c r="J162" s="601"/>
      <c r="K162" s="601"/>
      <c r="L162" s="72"/>
      <c r="M162" s="90"/>
      <c r="N162" s="609"/>
      <c r="O162" s="463"/>
    </row>
    <row r="163" spans="1:15" s="58" customFormat="1" ht="12.75" x14ac:dyDescent="0.2">
      <c r="A163" s="67"/>
      <c r="B163" s="166" t="s">
        <v>858</v>
      </c>
      <c r="C163" s="148"/>
      <c r="D163" s="56"/>
      <c r="E163" s="135"/>
      <c r="F163" s="56"/>
      <c r="G163" s="136"/>
      <c r="H163" s="623"/>
      <c r="I163" s="623"/>
      <c r="J163" s="623"/>
      <c r="K163" s="623"/>
      <c r="L163" s="221"/>
      <c r="M163" s="137"/>
      <c r="N163" s="624"/>
      <c r="O163" s="464"/>
    </row>
    <row r="164" spans="1:15" s="58" customFormat="1" ht="12.75" x14ac:dyDescent="0.2">
      <c r="A164" s="111"/>
      <c r="F164" s="106"/>
      <c r="G164" s="106"/>
      <c r="H164" s="106"/>
      <c r="I164" s="106"/>
      <c r="J164" s="106"/>
      <c r="K164" s="106"/>
      <c r="L164" s="222"/>
      <c r="M164" s="106"/>
      <c r="N164" s="106"/>
      <c r="O164" s="465"/>
    </row>
    <row r="165" spans="1:15" s="58" customFormat="1" ht="12.75" x14ac:dyDescent="0.2">
      <c r="A165" s="111"/>
      <c r="F165" s="106"/>
      <c r="G165" s="106"/>
      <c r="H165" s="106"/>
      <c r="I165" s="106"/>
      <c r="J165" s="106"/>
      <c r="K165" s="106"/>
      <c r="L165" s="222"/>
      <c r="M165" s="106"/>
      <c r="N165" s="106"/>
      <c r="O165" s="465"/>
    </row>
    <row r="166" spans="1:15" s="58" customFormat="1" ht="12.75" x14ac:dyDescent="0.2">
      <c r="A166" s="111"/>
      <c r="F166" s="106"/>
      <c r="G166" s="106"/>
      <c r="H166" s="106"/>
      <c r="I166" s="106"/>
      <c r="J166" s="106"/>
      <c r="K166" s="106"/>
      <c r="L166" s="222"/>
      <c r="M166" s="106"/>
      <c r="N166" s="106"/>
      <c r="O166" s="465"/>
    </row>
    <row r="167" spans="1:15" s="58" customFormat="1" ht="12.75" x14ac:dyDescent="0.2">
      <c r="A167" s="111"/>
      <c r="F167" s="106"/>
      <c r="G167" s="106"/>
      <c r="H167" s="106"/>
      <c r="I167" s="106"/>
      <c r="J167" s="106"/>
      <c r="K167" s="106"/>
      <c r="L167" s="222"/>
      <c r="M167" s="106"/>
      <c r="N167" s="106"/>
      <c r="O167" s="465"/>
    </row>
    <row r="168" spans="1:15" s="58" customFormat="1" ht="12.75" x14ac:dyDescent="0.2">
      <c r="A168" s="111"/>
      <c r="F168" s="106"/>
      <c r="G168" s="106"/>
      <c r="H168" s="106"/>
      <c r="I168" s="106"/>
      <c r="J168" s="106"/>
      <c r="K168" s="106"/>
      <c r="L168" s="222"/>
      <c r="M168" s="106"/>
      <c r="N168" s="106"/>
      <c r="O168" s="465"/>
    </row>
    <row r="169" spans="1:15" s="58" customFormat="1" ht="12.75" x14ac:dyDescent="0.2">
      <c r="A169" s="111"/>
      <c r="F169" s="106"/>
      <c r="G169" s="106"/>
      <c r="H169" s="106"/>
      <c r="I169" s="106"/>
      <c r="J169" s="106"/>
      <c r="K169" s="106"/>
      <c r="L169" s="222"/>
      <c r="M169" s="106"/>
      <c r="N169" s="106"/>
      <c r="O169" s="465"/>
    </row>
    <row r="170" spans="1:15" s="58" customFormat="1" ht="12.75" x14ac:dyDescent="0.2">
      <c r="A170" s="111"/>
      <c r="F170" s="106"/>
      <c r="G170" s="106"/>
      <c r="H170" s="106"/>
      <c r="I170" s="106"/>
      <c r="J170" s="106"/>
      <c r="K170" s="106"/>
      <c r="L170" s="222"/>
      <c r="M170" s="106"/>
      <c r="N170" s="106"/>
      <c r="O170" s="465"/>
    </row>
    <row r="171" spans="1:15" s="58" customFormat="1" ht="12.75" x14ac:dyDescent="0.2">
      <c r="A171" s="111"/>
      <c r="F171" s="106"/>
      <c r="G171" s="106"/>
      <c r="H171" s="106"/>
      <c r="I171" s="106"/>
      <c r="J171" s="106"/>
      <c r="K171" s="106"/>
      <c r="L171" s="222"/>
      <c r="M171" s="106"/>
      <c r="N171" s="106"/>
      <c r="O171" s="465"/>
    </row>
    <row r="172" spans="1:15" s="58" customFormat="1" ht="12.75" x14ac:dyDescent="0.2">
      <c r="A172" s="111"/>
      <c r="F172" s="106"/>
      <c r="G172" s="106"/>
      <c r="H172" s="106"/>
      <c r="I172" s="106"/>
      <c r="J172" s="106"/>
      <c r="K172" s="106"/>
      <c r="L172" s="222"/>
      <c r="M172" s="106"/>
      <c r="N172" s="106"/>
      <c r="O172" s="465"/>
    </row>
    <row r="173" spans="1:15" s="58" customFormat="1" ht="12.75" x14ac:dyDescent="0.2">
      <c r="A173" s="111"/>
      <c r="F173" s="106"/>
      <c r="G173" s="106"/>
      <c r="H173" s="106"/>
      <c r="I173" s="106"/>
      <c r="J173" s="106"/>
      <c r="K173" s="106"/>
      <c r="L173" s="222"/>
      <c r="M173" s="106"/>
      <c r="N173" s="106"/>
      <c r="O173" s="465"/>
    </row>
    <row r="174" spans="1:15" s="58" customFormat="1" ht="12.75" x14ac:dyDescent="0.2">
      <c r="A174" s="111"/>
      <c r="F174" s="106"/>
      <c r="G174" s="106"/>
      <c r="H174" s="106"/>
      <c r="I174" s="106"/>
      <c r="J174" s="106"/>
      <c r="K174" s="106"/>
      <c r="L174" s="222"/>
      <c r="M174" s="106"/>
      <c r="N174" s="106"/>
      <c r="O174" s="465"/>
    </row>
    <row r="175" spans="1:15" s="58" customFormat="1" ht="12.75" x14ac:dyDescent="0.2">
      <c r="A175" s="111"/>
      <c r="F175" s="106"/>
      <c r="G175" s="106"/>
      <c r="H175" s="106"/>
      <c r="I175" s="106"/>
      <c r="J175" s="106"/>
      <c r="K175" s="106"/>
      <c r="L175" s="222"/>
      <c r="M175" s="106"/>
      <c r="N175" s="106"/>
      <c r="O175" s="465"/>
    </row>
    <row r="176" spans="1:15" s="58" customFormat="1" ht="12.75" x14ac:dyDescent="0.2">
      <c r="A176" s="111"/>
      <c r="F176" s="106"/>
      <c r="G176" s="106"/>
      <c r="H176" s="106"/>
      <c r="I176" s="106"/>
      <c r="J176" s="106"/>
      <c r="K176" s="106"/>
      <c r="L176" s="222"/>
      <c r="M176" s="106"/>
      <c r="N176" s="106"/>
      <c r="O176" s="465"/>
    </row>
    <row r="177" spans="1:15" s="58" customFormat="1" ht="12.75" x14ac:dyDescent="0.2">
      <c r="A177" s="111"/>
      <c r="F177" s="106"/>
      <c r="G177" s="106"/>
      <c r="H177" s="106"/>
      <c r="I177" s="106"/>
      <c r="J177" s="106"/>
      <c r="K177" s="106"/>
      <c r="L177" s="222"/>
      <c r="M177" s="106"/>
      <c r="N177" s="106"/>
      <c r="O177" s="465"/>
    </row>
    <row r="178" spans="1:15" s="58" customFormat="1" ht="12.75" x14ac:dyDescent="0.2">
      <c r="A178" s="111"/>
      <c r="F178" s="106"/>
      <c r="G178" s="106"/>
      <c r="H178" s="106"/>
      <c r="I178" s="106"/>
      <c r="J178" s="106"/>
      <c r="K178" s="106"/>
      <c r="L178" s="222"/>
      <c r="M178" s="106"/>
      <c r="N178" s="106"/>
      <c r="O178" s="465"/>
    </row>
    <row r="179" spans="1:15" s="58" customFormat="1" ht="12.75" x14ac:dyDescent="0.2">
      <c r="A179" s="111"/>
      <c r="F179" s="106"/>
      <c r="G179" s="106"/>
      <c r="H179" s="106"/>
      <c r="I179" s="106"/>
      <c r="J179" s="106"/>
      <c r="K179" s="106"/>
      <c r="L179" s="222"/>
      <c r="M179" s="106"/>
      <c r="N179" s="106"/>
      <c r="O179" s="465"/>
    </row>
    <row r="180" spans="1:15" s="58" customFormat="1" ht="12.75" x14ac:dyDescent="0.2">
      <c r="A180" s="111"/>
      <c r="F180" s="106"/>
      <c r="G180" s="106"/>
      <c r="H180" s="106"/>
      <c r="I180" s="106"/>
      <c r="J180" s="106"/>
      <c r="K180" s="106"/>
      <c r="L180" s="222"/>
      <c r="M180" s="106"/>
      <c r="N180" s="106"/>
      <c r="O180" s="465"/>
    </row>
    <row r="181" spans="1:15" s="58" customFormat="1" ht="12.75" x14ac:dyDescent="0.2">
      <c r="A181" s="111"/>
      <c r="F181" s="106"/>
      <c r="G181" s="106"/>
      <c r="H181" s="106"/>
      <c r="I181" s="106"/>
      <c r="J181" s="106"/>
      <c r="K181" s="106"/>
      <c r="L181" s="222"/>
      <c r="M181" s="106"/>
      <c r="N181" s="106"/>
      <c r="O181" s="465"/>
    </row>
    <row r="182" spans="1:15" s="58" customFormat="1" ht="12.75" x14ac:dyDescent="0.2">
      <c r="A182" s="111"/>
      <c r="F182" s="106"/>
      <c r="G182" s="106"/>
      <c r="H182" s="106"/>
      <c r="I182" s="106"/>
      <c r="J182" s="106"/>
      <c r="K182" s="106"/>
      <c r="L182" s="222"/>
      <c r="M182" s="106"/>
      <c r="N182" s="106"/>
      <c r="O182" s="465"/>
    </row>
    <row r="183" spans="1:15" s="58" customFormat="1" ht="12.75" x14ac:dyDescent="0.2">
      <c r="A183" s="111"/>
      <c r="F183" s="106"/>
      <c r="G183" s="106"/>
      <c r="H183" s="106"/>
      <c r="I183" s="106"/>
      <c r="J183" s="106"/>
      <c r="K183" s="106"/>
      <c r="L183" s="222"/>
      <c r="M183" s="106"/>
      <c r="N183" s="106"/>
      <c r="O183" s="465"/>
    </row>
    <row r="184" spans="1:15" s="58" customFormat="1" ht="12.75" x14ac:dyDescent="0.2">
      <c r="A184" s="111"/>
      <c r="F184" s="106"/>
      <c r="G184" s="106"/>
      <c r="H184" s="106"/>
      <c r="I184" s="106"/>
      <c r="J184" s="106"/>
      <c r="K184" s="106"/>
      <c r="L184" s="222"/>
      <c r="M184" s="106"/>
      <c r="N184" s="106"/>
      <c r="O184" s="465"/>
    </row>
    <row r="185" spans="1:15" s="58" customFormat="1" ht="12.75" x14ac:dyDescent="0.2">
      <c r="A185" s="111"/>
      <c r="F185" s="106"/>
      <c r="G185" s="106"/>
      <c r="H185" s="106"/>
      <c r="I185" s="106"/>
      <c r="J185" s="106"/>
      <c r="K185" s="106"/>
      <c r="L185" s="222"/>
      <c r="M185" s="106"/>
      <c r="N185" s="106"/>
      <c r="O185" s="465"/>
    </row>
    <row r="186" spans="1:15" s="58" customFormat="1" ht="12.75" x14ac:dyDescent="0.2">
      <c r="A186" s="111"/>
      <c r="F186" s="106"/>
      <c r="G186" s="106"/>
      <c r="H186" s="106"/>
      <c r="I186" s="106"/>
      <c r="J186" s="106"/>
      <c r="K186" s="106"/>
      <c r="L186" s="222"/>
      <c r="M186" s="106"/>
      <c r="N186" s="106"/>
      <c r="O186" s="465"/>
    </row>
    <row r="187" spans="1:15" s="58" customFormat="1" ht="12.75" x14ac:dyDescent="0.2">
      <c r="A187" s="111"/>
      <c r="F187" s="106"/>
      <c r="G187" s="106"/>
      <c r="H187" s="106"/>
      <c r="I187" s="106"/>
      <c r="J187" s="106"/>
      <c r="K187" s="106"/>
      <c r="L187" s="222"/>
      <c r="M187" s="106"/>
      <c r="N187" s="106"/>
      <c r="O187" s="465"/>
    </row>
    <row r="188" spans="1:15" s="58" customFormat="1" ht="12.75" x14ac:dyDescent="0.2">
      <c r="A188" s="111"/>
      <c r="F188" s="106"/>
      <c r="G188" s="106"/>
      <c r="H188" s="106"/>
      <c r="I188" s="106"/>
      <c r="J188" s="106"/>
      <c r="K188" s="106"/>
      <c r="L188" s="222"/>
      <c r="M188" s="106"/>
      <c r="N188" s="106"/>
      <c r="O188" s="465"/>
    </row>
    <row r="189" spans="1:15" s="58" customFormat="1" ht="12.75" x14ac:dyDescent="0.2">
      <c r="A189" s="111"/>
      <c r="F189" s="106"/>
      <c r="G189" s="106"/>
      <c r="H189" s="106"/>
      <c r="I189" s="106"/>
      <c r="J189" s="106"/>
      <c r="K189" s="106"/>
      <c r="L189" s="222"/>
      <c r="M189" s="106"/>
      <c r="N189" s="106"/>
      <c r="O189" s="465"/>
    </row>
    <row r="190" spans="1:15" s="58" customFormat="1" ht="12.75" x14ac:dyDescent="0.2">
      <c r="A190" s="111"/>
      <c r="F190" s="106"/>
      <c r="G190" s="106"/>
      <c r="H190" s="106"/>
      <c r="I190" s="106"/>
      <c r="J190" s="106"/>
      <c r="K190" s="106"/>
      <c r="L190" s="222"/>
      <c r="M190" s="106"/>
      <c r="N190" s="106"/>
      <c r="O190" s="465"/>
    </row>
    <row r="191" spans="1:15" s="58" customFormat="1" ht="12.75" x14ac:dyDescent="0.2">
      <c r="A191" s="111"/>
      <c r="F191" s="106"/>
      <c r="G191" s="106"/>
      <c r="H191" s="106"/>
      <c r="I191" s="106"/>
      <c r="J191" s="106"/>
      <c r="K191" s="106"/>
      <c r="L191" s="222"/>
      <c r="M191" s="106"/>
      <c r="N191" s="106"/>
      <c r="O191" s="465"/>
    </row>
    <row r="192" spans="1:15" s="58" customFormat="1" ht="12.75" x14ac:dyDescent="0.2">
      <c r="A192" s="111"/>
      <c r="F192" s="106"/>
      <c r="G192" s="106"/>
      <c r="H192" s="106"/>
      <c r="I192" s="106"/>
      <c r="J192" s="106"/>
      <c r="K192" s="106"/>
      <c r="L192" s="222"/>
      <c r="M192" s="106"/>
      <c r="N192" s="106"/>
      <c r="O192" s="465"/>
    </row>
    <row r="193" spans="1:15" s="58" customFormat="1" ht="12.75" x14ac:dyDescent="0.2">
      <c r="A193" s="111"/>
      <c r="F193" s="106"/>
      <c r="G193" s="106"/>
      <c r="H193" s="106"/>
      <c r="I193" s="106"/>
      <c r="J193" s="106"/>
      <c r="K193" s="106"/>
      <c r="L193" s="222"/>
      <c r="M193" s="106"/>
      <c r="N193" s="106"/>
      <c r="O193" s="465"/>
    </row>
    <row r="194" spans="1:15" s="58" customFormat="1" ht="12.75" x14ac:dyDescent="0.2">
      <c r="A194" s="111"/>
      <c r="F194" s="106"/>
      <c r="G194" s="106"/>
      <c r="H194" s="106"/>
      <c r="I194" s="106"/>
      <c r="J194" s="106"/>
      <c r="K194" s="106"/>
      <c r="L194" s="222"/>
      <c r="M194" s="106"/>
      <c r="N194" s="106"/>
      <c r="O194" s="465"/>
    </row>
    <row r="195" spans="1:15" s="58" customFormat="1" ht="12.75" x14ac:dyDescent="0.2">
      <c r="A195" s="111"/>
      <c r="F195" s="106"/>
      <c r="G195" s="106"/>
      <c r="H195" s="106"/>
      <c r="I195" s="106"/>
      <c r="J195" s="106"/>
      <c r="K195" s="106"/>
      <c r="L195" s="222"/>
      <c r="M195" s="106"/>
      <c r="N195" s="106"/>
      <c r="O195" s="465"/>
    </row>
    <row r="196" spans="1:15" s="58" customFormat="1" ht="12.75" x14ac:dyDescent="0.2">
      <c r="A196" s="111"/>
      <c r="F196" s="106"/>
      <c r="G196" s="106"/>
      <c r="H196" s="106"/>
      <c r="I196" s="106"/>
      <c r="J196" s="106"/>
      <c r="K196" s="106"/>
      <c r="L196" s="222"/>
      <c r="M196" s="106"/>
      <c r="N196" s="106"/>
      <c r="O196" s="465"/>
    </row>
    <row r="197" spans="1:15" s="58" customFormat="1" ht="12.75" x14ac:dyDescent="0.2">
      <c r="A197" s="111"/>
      <c r="F197" s="106"/>
      <c r="G197" s="106"/>
      <c r="H197" s="106"/>
      <c r="I197" s="106"/>
      <c r="J197" s="106"/>
      <c r="K197" s="106"/>
      <c r="L197" s="222"/>
      <c r="M197" s="106"/>
      <c r="N197" s="106"/>
      <c r="O197" s="465"/>
    </row>
    <row r="198" spans="1:15" s="58" customFormat="1" ht="12.75" x14ac:dyDescent="0.2">
      <c r="A198" s="111"/>
      <c r="F198" s="106"/>
      <c r="G198" s="106"/>
      <c r="H198" s="106"/>
      <c r="I198" s="106"/>
      <c r="J198" s="106"/>
      <c r="K198" s="106"/>
      <c r="L198" s="222"/>
      <c r="M198" s="106"/>
      <c r="N198" s="106"/>
      <c r="O198" s="465"/>
    </row>
    <row r="199" spans="1:15" s="58" customFormat="1" ht="12.75" x14ac:dyDescent="0.2">
      <c r="A199" s="111"/>
      <c r="F199" s="106"/>
      <c r="G199" s="106"/>
      <c r="H199" s="106"/>
      <c r="I199" s="106"/>
      <c r="J199" s="106"/>
      <c r="K199" s="106"/>
      <c r="L199" s="222"/>
      <c r="M199" s="106"/>
      <c r="N199" s="106"/>
      <c r="O199" s="465"/>
    </row>
    <row r="200" spans="1:15" s="58" customFormat="1" ht="12.75" x14ac:dyDescent="0.2">
      <c r="A200" s="111"/>
      <c r="F200" s="106"/>
      <c r="G200" s="106"/>
      <c r="H200" s="106"/>
      <c r="I200" s="106"/>
      <c r="J200" s="106"/>
      <c r="K200" s="106"/>
      <c r="L200" s="222"/>
      <c r="M200" s="106"/>
      <c r="N200" s="106"/>
      <c r="O200" s="465"/>
    </row>
    <row r="201" spans="1:15" s="58" customFormat="1" ht="12.75" x14ac:dyDescent="0.2">
      <c r="A201" s="111"/>
      <c r="F201" s="106"/>
      <c r="G201" s="106"/>
      <c r="H201" s="106"/>
      <c r="I201" s="106"/>
      <c r="J201" s="106"/>
      <c r="K201" s="106"/>
      <c r="L201" s="222"/>
      <c r="M201" s="106"/>
      <c r="N201" s="106"/>
      <c r="O201" s="465"/>
    </row>
    <row r="202" spans="1:15" s="58" customFormat="1" ht="12.75" x14ac:dyDescent="0.2">
      <c r="A202" s="111"/>
      <c r="F202" s="106"/>
      <c r="G202" s="106"/>
      <c r="H202" s="106"/>
      <c r="I202" s="106"/>
      <c r="J202" s="106"/>
      <c r="K202" s="106"/>
      <c r="L202" s="222"/>
      <c r="M202" s="106"/>
      <c r="N202" s="106"/>
      <c r="O202" s="465"/>
    </row>
    <row r="203" spans="1:15" s="58" customFormat="1" ht="12.75" x14ac:dyDescent="0.2">
      <c r="A203" s="111"/>
      <c r="F203" s="106"/>
      <c r="G203" s="106"/>
      <c r="H203" s="106"/>
      <c r="I203" s="106"/>
      <c r="J203" s="106"/>
      <c r="K203" s="106"/>
      <c r="L203" s="222"/>
      <c r="M203" s="106"/>
      <c r="N203" s="106"/>
      <c r="O203" s="465"/>
    </row>
    <row r="204" spans="1:15" s="58" customFormat="1" ht="12.75" x14ac:dyDescent="0.2">
      <c r="A204" s="111"/>
      <c r="F204" s="106"/>
      <c r="G204" s="106"/>
      <c r="H204" s="106"/>
      <c r="I204" s="106"/>
      <c r="J204" s="106"/>
      <c r="K204" s="106"/>
      <c r="L204" s="222"/>
      <c r="M204" s="106"/>
      <c r="N204" s="106"/>
      <c r="O204" s="465"/>
    </row>
    <row r="205" spans="1:15" s="58" customFormat="1" ht="12.75" x14ac:dyDescent="0.2">
      <c r="A205" s="111"/>
      <c r="F205" s="106"/>
      <c r="G205" s="106"/>
      <c r="H205" s="106"/>
      <c r="I205" s="106"/>
      <c r="J205" s="106"/>
      <c r="K205" s="106"/>
      <c r="L205" s="222"/>
      <c r="M205" s="106"/>
      <c r="N205" s="106"/>
      <c r="O205" s="465"/>
    </row>
    <row r="206" spans="1:15" s="58" customFormat="1" ht="12.75" x14ac:dyDescent="0.2">
      <c r="A206" s="111"/>
      <c r="F206" s="106"/>
      <c r="G206" s="106"/>
      <c r="H206" s="106"/>
      <c r="I206" s="106"/>
      <c r="J206" s="106"/>
      <c r="K206" s="106"/>
      <c r="L206" s="222"/>
      <c r="M206" s="106"/>
      <c r="N206" s="106"/>
      <c r="O206" s="465"/>
    </row>
    <row r="207" spans="1:15" s="58" customFormat="1" ht="12.75" x14ac:dyDescent="0.2">
      <c r="A207" s="111"/>
      <c r="F207" s="106"/>
      <c r="G207" s="106"/>
      <c r="H207" s="106"/>
      <c r="I207" s="106"/>
      <c r="J207" s="106"/>
      <c r="K207" s="106"/>
      <c r="L207" s="222"/>
      <c r="M207" s="106"/>
      <c r="N207" s="106"/>
      <c r="O207" s="465"/>
    </row>
    <row r="208" spans="1:15" s="58" customFormat="1" ht="12.75" x14ac:dyDescent="0.2">
      <c r="A208" s="111"/>
      <c r="F208" s="106"/>
      <c r="G208" s="106"/>
      <c r="H208" s="106"/>
      <c r="I208" s="106"/>
      <c r="J208" s="106"/>
      <c r="K208" s="106"/>
      <c r="L208" s="222"/>
      <c r="M208" s="106"/>
      <c r="N208" s="106"/>
      <c r="O208" s="465"/>
    </row>
    <row r="209" spans="1:15" s="58" customFormat="1" ht="12.75" x14ac:dyDescent="0.2">
      <c r="A209" s="111"/>
      <c r="F209" s="106"/>
      <c r="G209" s="106"/>
      <c r="H209" s="106"/>
      <c r="I209" s="106"/>
      <c r="J209" s="106"/>
      <c r="K209" s="106"/>
      <c r="L209" s="222"/>
      <c r="M209" s="106"/>
      <c r="N209" s="106"/>
      <c r="O209" s="465"/>
    </row>
    <row r="210" spans="1:15" s="58" customFormat="1" ht="12.75" x14ac:dyDescent="0.2">
      <c r="A210" s="111"/>
      <c r="F210" s="106"/>
      <c r="G210" s="106"/>
      <c r="H210" s="106"/>
      <c r="I210" s="106"/>
      <c r="J210" s="106"/>
      <c r="K210" s="106"/>
      <c r="L210" s="222"/>
      <c r="M210" s="106"/>
      <c r="N210" s="106"/>
      <c r="O210" s="465"/>
    </row>
    <row r="211" spans="1:15" s="58" customFormat="1" ht="12.75" x14ac:dyDescent="0.2">
      <c r="A211" s="111"/>
      <c r="F211" s="106"/>
      <c r="G211" s="106"/>
      <c r="H211" s="106"/>
      <c r="I211" s="106"/>
      <c r="J211" s="106"/>
      <c r="K211" s="106"/>
      <c r="L211" s="222"/>
      <c r="M211" s="106"/>
      <c r="N211" s="106"/>
      <c r="O211" s="465"/>
    </row>
    <row r="212" spans="1:15" s="58" customFormat="1" ht="12.75" x14ac:dyDescent="0.2">
      <c r="A212" s="111"/>
      <c r="F212" s="106"/>
      <c r="G212" s="106"/>
      <c r="H212" s="106"/>
      <c r="I212" s="106"/>
      <c r="J212" s="106"/>
      <c r="K212" s="106"/>
      <c r="L212" s="222"/>
      <c r="M212" s="106"/>
      <c r="N212" s="106"/>
      <c r="O212" s="465"/>
    </row>
    <row r="213" spans="1:15" s="58" customFormat="1" ht="12.75" x14ac:dyDescent="0.2">
      <c r="A213" s="111"/>
      <c r="F213" s="106"/>
      <c r="G213" s="106"/>
      <c r="H213" s="106"/>
      <c r="I213" s="106"/>
      <c r="J213" s="106"/>
      <c r="K213" s="106"/>
      <c r="L213" s="222"/>
      <c r="M213" s="106"/>
      <c r="N213" s="106"/>
      <c r="O213" s="465"/>
    </row>
    <row r="214" spans="1:15" s="58" customFormat="1" ht="12.75" x14ac:dyDescent="0.2">
      <c r="A214" s="111"/>
      <c r="F214" s="106"/>
      <c r="G214" s="106"/>
      <c r="H214" s="106"/>
      <c r="I214" s="106"/>
      <c r="J214" s="106"/>
      <c r="K214" s="106"/>
      <c r="L214" s="222"/>
      <c r="M214" s="106"/>
      <c r="N214" s="106"/>
      <c r="O214" s="465"/>
    </row>
    <row r="215" spans="1:15" s="58" customFormat="1" ht="12.75" x14ac:dyDescent="0.2">
      <c r="A215" s="111"/>
      <c r="F215" s="106"/>
      <c r="G215" s="106"/>
      <c r="H215" s="106"/>
      <c r="I215" s="106"/>
      <c r="J215" s="106"/>
      <c r="K215" s="106"/>
      <c r="L215" s="222"/>
      <c r="M215" s="106"/>
      <c r="N215" s="106"/>
      <c r="O215" s="465"/>
    </row>
    <row r="216" spans="1:15" s="58" customFormat="1" ht="12.75" x14ac:dyDescent="0.2">
      <c r="A216" s="111"/>
      <c r="F216" s="106"/>
      <c r="G216" s="106"/>
      <c r="H216" s="106"/>
      <c r="I216" s="106"/>
      <c r="J216" s="106"/>
      <c r="K216" s="106"/>
      <c r="L216" s="222"/>
      <c r="M216" s="106"/>
      <c r="N216" s="106"/>
      <c r="O216" s="465"/>
    </row>
    <row r="217" spans="1:15" s="58" customFormat="1" ht="12.75" x14ac:dyDescent="0.2">
      <c r="A217" s="111"/>
      <c r="F217" s="106"/>
      <c r="G217" s="106"/>
      <c r="H217" s="106"/>
      <c r="I217" s="106"/>
      <c r="J217" s="106"/>
      <c r="K217" s="106"/>
      <c r="L217" s="222"/>
      <c r="M217" s="106"/>
      <c r="N217" s="106"/>
      <c r="O217" s="465"/>
    </row>
    <row r="218" spans="1:15" s="58" customFormat="1" ht="12.75" x14ac:dyDescent="0.2">
      <c r="A218" s="111"/>
      <c r="F218" s="106"/>
      <c r="G218" s="106"/>
      <c r="H218" s="106"/>
      <c r="I218" s="106"/>
      <c r="J218" s="106"/>
      <c r="K218" s="106"/>
      <c r="L218" s="222"/>
      <c r="M218" s="106"/>
      <c r="N218" s="106"/>
      <c r="O218" s="465"/>
    </row>
    <row r="219" spans="1:15" s="58" customFormat="1" ht="12.75" x14ac:dyDescent="0.2">
      <c r="A219" s="111"/>
      <c r="F219" s="106"/>
      <c r="G219" s="106"/>
      <c r="H219" s="106"/>
      <c r="I219" s="106"/>
      <c r="J219" s="106"/>
      <c r="K219" s="106"/>
      <c r="L219" s="222"/>
      <c r="M219" s="106"/>
      <c r="N219" s="106"/>
      <c r="O219" s="465"/>
    </row>
    <row r="220" spans="1:15" s="58" customFormat="1" ht="12.75" x14ac:dyDescent="0.2">
      <c r="A220" s="111"/>
      <c r="F220" s="106"/>
      <c r="G220" s="106"/>
      <c r="H220" s="106"/>
      <c r="I220" s="106"/>
      <c r="J220" s="106"/>
      <c r="K220" s="106"/>
      <c r="L220" s="222"/>
      <c r="M220" s="106"/>
      <c r="N220" s="106"/>
      <c r="O220" s="465"/>
    </row>
    <row r="221" spans="1:15" s="58" customFormat="1" ht="12.75" x14ac:dyDescent="0.2">
      <c r="A221" s="111"/>
      <c r="F221" s="106"/>
      <c r="G221" s="106"/>
      <c r="H221" s="106"/>
      <c r="I221" s="106"/>
      <c r="J221" s="106"/>
      <c r="K221" s="106"/>
      <c r="L221" s="222"/>
      <c r="M221" s="106"/>
      <c r="N221" s="106"/>
      <c r="O221" s="465"/>
    </row>
    <row r="222" spans="1:15" s="58" customFormat="1" ht="12.75" x14ac:dyDescent="0.2">
      <c r="A222" s="111"/>
      <c r="F222" s="106"/>
      <c r="G222" s="106"/>
      <c r="H222" s="106"/>
      <c r="I222" s="106"/>
      <c r="J222" s="106"/>
      <c r="K222" s="106"/>
      <c r="L222" s="222"/>
      <c r="M222" s="106"/>
      <c r="N222" s="106"/>
      <c r="O222" s="465"/>
    </row>
    <row r="223" spans="1:15" s="58" customFormat="1" ht="12.75" x14ac:dyDescent="0.2">
      <c r="A223" s="111"/>
      <c r="F223" s="106"/>
      <c r="G223" s="106"/>
      <c r="H223" s="106"/>
      <c r="I223" s="106"/>
      <c r="J223" s="106"/>
      <c r="K223" s="106"/>
      <c r="L223" s="222"/>
      <c r="M223" s="106"/>
      <c r="N223" s="106"/>
      <c r="O223" s="465"/>
    </row>
    <row r="224" spans="1:15" s="58" customFormat="1" ht="12.75" x14ac:dyDescent="0.2">
      <c r="A224" s="111"/>
      <c r="F224" s="106"/>
      <c r="G224" s="106"/>
      <c r="H224" s="106"/>
      <c r="I224" s="106"/>
      <c r="J224" s="106"/>
      <c r="K224" s="106"/>
      <c r="L224" s="222"/>
      <c r="M224" s="106"/>
      <c r="N224" s="106"/>
      <c r="O224" s="465"/>
    </row>
    <row r="225" spans="1:15" s="58" customFormat="1" ht="12.75" x14ac:dyDescent="0.2">
      <c r="A225" s="111"/>
      <c r="F225" s="106"/>
      <c r="G225" s="106"/>
      <c r="H225" s="106"/>
      <c r="I225" s="106"/>
      <c r="J225" s="106"/>
      <c r="K225" s="106"/>
      <c r="L225" s="222"/>
      <c r="M225" s="106"/>
      <c r="N225" s="106"/>
      <c r="O225" s="465"/>
    </row>
    <row r="226" spans="1:15" s="58" customFormat="1" ht="12.75" x14ac:dyDescent="0.2">
      <c r="A226" s="111"/>
      <c r="F226" s="106"/>
      <c r="G226" s="106"/>
      <c r="H226" s="106"/>
      <c r="I226" s="106"/>
      <c r="J226" s="106"/>
      <c r="K226" s="106"/>
      <c r="L226" s="222"/>
      <c r="M226" s="106"/>
      <c r="N226" s="106"/>
      <c r="O226" s="465"/>
    </row>
    <row r="227" spans="1:15" s="58" customFormat="1" ht="12.75" x14ac:dyDescent="0.2">
      <c r="A227" s="111"/>
      <c r="F227" s="106"/>
      <c r="G227" s="106"/>
      <c r="H227" s="106"/>
      <c r="I227" s="106"/>
      <c r="J227" s="106"/>
      <c r="K227" s="106"/>
      <c r="L227" s="222"/>
      <c r="M227" s="106"/>
      <c r="N227" s="106"/>
      <c r="O227" s="465"/>
    </row>
    <row r="228" spans="1:15" s="58" customFormat="1" ht="12.75" x14ac:dyDescent="0.2">
      <c r="A228" s="111"/>
      <c r="F228" s="106"/>
      <c r="G228" s="106"/>
      <c r="H228" s="106"/>
      <c r="I228" s="106"/>
      <c r="J228" s="106"/>
      <c r="K228" s="106"/>
      <c r="L228" s="222"/>
      <c r="M228" s="106"/>
      <c r="N228" s="106"/>
      <c r="O228" s="465"/>
    </row>
    <row r="229" spans="1:15" s="58" customFormat="1" ht="12.75" x14ac:dyDescent="0.2">
      <c r="A229" s="111"/>
      <c r="F229" s="106"/>
      <c r="G229" s="106"/>
      <c r="H229" s="106"/>
      <c r="I229" s="106"/>
      <c r="J229" s="106"/>
      <c r="K229" s="106"/>
      <c r="L229" s="222"/>
      <c r="M229" s="106"/>
      <c r="N229" s="106"/>
      <c r="O229" s="465"/>
    </row>
    <row r="230" spans="1:15" s="58" customFormat="1" ht="12.75" x14ac:dyDescent="0.2">
      <c r="A230" s="111"/>
      <c r="F230" s="106"/>
      <c r="G230" s="106"/>
      <c r="H230" s="106"/>
      <c r="I230" s="106"/>
      <c r="J230" s="106"/>
      <c r="K230" s="106"/>
      <c r="L230" s="222"/>
      <c r="M230" s="106"/>
      <c r="N230" s="106"/>
      <c r="O230" s="465"/>
    </row>
    <row r="231" spans="1:15" s="58" customFormat="1" ht="12.75" x14ac:dyDescent="0.2">
      <c r="A231" s="111"/>
      <c r="F231" s="106"/>
      <c r="G231" s="106"/>
      <c r="H231" s="106"/>
      <c r="I231" s="106"/>
      <c r="J231" s="106"/>
      <c r="K231" s="106"/>
      <c r="L231" s="222"/>
      <c r="M231" s="106"/>
      <c r="N231" s="106"/>
      <c r="O231" s="465"/>
    </row>
    <row r="232" spans="1:15" s="58" customFormat="1" ht="12.75" x14ac:dyDescent="0.2">
      <c r="A232" s="111"/>
      <c r="F232" s="106"/>
      <c r="G232" s="106"/>
      <c r="H232" s="106"/>
      <c r="I232" s="106"/>
      <c r="J232" s="106"/>
      <c r="K232" s="106"/>
      <c r="L232" s="222"/>
      <c r="M232" s="106"/>
      <c r="N232" s="106"/>
      <c r="O232" s="465"/>
    </row>
    <row r="233" spans="1:15" s="58" customFormat="1" ht="12.75" x14ac:dyDescent="0.2">
      <c r="A233" s="111"/>
      <c r="F233" s="106"/>
      <c r="G233" s="106"/>
      <c r="H233" s="106"/>
      <c r="I233" s="106"/>
      <c r="J233" s="106"/>
      <c r="K233" s="106"/>
      <c r="L233" s="222"/>
      <c r="M233" s="106"/>
      <c r="N233" s="106"/>
      <c r="O233" s="465"/>
    </row>
    <row r="234" spans="1:15" s="58" customFormat="1" ht="12.75" x14ac:dyDescent="0.2">
      <c r="A234" s="111"/>
      <c r="F234" s="106"/>
      <c r="G234" s="106"/>
      <c r="H234" s="106"/>
      <c r="I234" s="106"/>
      <c r="J234" s="106"/>
      <c r="K234" s="106"/>
      <c r="L234" s="222"/>
      <c r="M234" s="106"/>
      <c r="N234" s="106"/>
      <c r="O234" s="465"/>
    </row>
    <row r="235" spans="1:15" s="58" customFormat="1" ht="12.75" x14ac:dyDescent="0.2">
      <c r="A235" s="111"/>
      <c r="F235" s="106"/>
      <c r="G235" s="106"/>
      <c r="H235" s="106"/>
      <c r="I235" s="106"/>
      <c r="J235" s="106"/>
      <c r="K235" s="106"/>
      <c r="L235" s="222"/>
      <c r="M235" s="106"/>
      <c r="N235" s="106"/>
      <c r="O235" s="465"/>
    </row>
    <row r="236" spans="1:15" s="58" customFormat="1" ht="12.75" x14ac:dyDescent="0.2">
      <c r="A236" s="111"/>
      <c r="F236" s="106"/>
      <c r="G236" s="106"/>
      <c r="H236" s="106"/>
      <c r="I236" s="106"/>
      <c r="J236" s="106"/>
      <c r="K236" s="106"/>
      <c r="L236" s="222"/>
      <c r="M236" s="106"/>
      <c r="N236" s="106"/>
      <c r="O236" s="465"/>
    </row>
    <row r="237" spans="1:15" s="58" customFormat="1" ht="12.75" x14ac:dyDescent="0.2">
      <c r="A237" s="111"/>
      <c r="F237" s="106"/>
      <c r="G237" s="106"/>
      <c r="H237" s="106"/>
      <c r="I237" s="106"/>
      <c r="J237" s="106"/>
      <c r="K237" s="106"/>
      <c r="L237" s="222"/>
      <c r="M237" s="106"/>
      <c r="N237" s="106"/>
      <c r="O237" s="465"/>
    </row>
    <row r="238" spans="1:15" s="58" customFormat="1" ht="12.75" x14ac:dyDescent="0.2">
      <c r="A238" s="111"/>
      <c r="F238" s="106"/>
      <c r="G238" s="106"/>
      <c r="H238" s="106"/>
      <c r="I238" s="106"/>
      <c r="J238" s="106"/>
      <c r="K238" s="106"/>
      <c r="L238" s="222"/>
      <c r="M238" s="106"/>
      <c r="N238" s="106"/>
      <c r="O238" s="465"/>
    </row>
    <row r="239" spans="1:15" s="58" customFormat="1" ht="12.75" x14ac:dyDescent="0.2">
      <c r="A239" s="111"/>
      <c r="F239" s="106"/>
      <c r="G239" s="106"/>
      <c r="H239" s="106"/>
      <c r="I239" s="106"/>
      <c r="J239" s="106"/>
      <c r="K239" s="106"/>
      <c r="L239" s="222"/>
      <c r="M239" s="106"/>
      <c r="N239" s="106"/>
      <c r="O239" s="465"/>
    </row>
    <row r="240" spans="1:15" s="58" customFormat="1" ht="12.75" x14ac:dyDescent="0.2">
      <c r="A240" s="111"/>
      <c r="F240" s="106"/>
      <c r="G240" s="106"/>
      <c r="H240" s="106"/>
      <c r="I240" s="106"/>
      <c r="J240" s="106"/>
      <c r="K240" s="106"/>
      <c r="L240" s="222"/>
      <c r="M240" s="106"/>
      <c r="N240" s="106"/>
      <c r="O240" s="465"/>
    </row>
    <row r="241" spans="1:15" s="58" customFormat="1" ht="12.75" x14ac:dyDescent="0.2">
      <c r="A241" s="111"/>
      <c r="F241" s="106"/>
      <c r="G241" s="106"/>
      <c r="H241" s="106"/>
      <c r="I241" s="106"/>
      <c r="J241" s="106"/>
      <c r="K241" s="106"/>
      <c r="L241" s="222"/>
      <c r="M241" s="106"/>
      <c r="N241" s="106"/>
      <c r="O241" s="465"/>
    </row>
  </sheetData>
  <mergeCells count="3">
    <mergeCell ref="A3:M3"/>
    <mergeCell ref="A1:N1"/>
    <mergeCell ref="A2:N2"/>
  </mergeCells>
  <pageMargins left="0.47244094488188981" right="0.23622047244094491" top="0.27559055118110237" bottom="0.19685039370078741" header="0.31496062992125984" footer="0.15748031496062992"/>
  <pageSetup paperSize="9" scale="70" firstPageNumber="34" orientation="portrait" r:id="rId1"/>
  <headerFooter>
    <oddFooter>Page &amp;P</oddFooter>
  </headerFooter>
  <rowBreaks count="2" manualBreakCount="2">
    <brk id="68" max="16383" man="1"/>
    <brk id="13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134"/>
  <sheetViews>
    <sheetView zoomScaleNormal="100" workbookViewId="0">
      <pane xSplit="2" ySplit="6" topLeftCell="I19" activePane="bottomRight" state="frozen"/>
      <selection pane="topRight" activeCell="C1" sqref="C1"/>
      <selection pane="bottomLeft" activeCell="A7" sqref="A7"/>
      <selection pane="bottomRight" activeCell="J67" sqref="J67"/>
    </sheetView>
  </sheetViews>
  <sheetFormatPr defaultRowHeight="12.75" x14ac:dyDescent="0.2"/>
  <cols>
    <col min="1" max="1" width="10.140625" style="258" customWidth="1"/>
    <col min="2" max="2" width="67.5703125" style="100" customWidth="1"/>
    <col min="3" max="5" width="12.140625" style="100" hidden="1" customWidth="1"/>
    <col min="6" max="6" width="11.5703125" style="100" hidden="1" customWidth="1"/>
    <col min="7" max="7" width="12" style="100" hidden="1" customWidth="1"/>
    <col min="8" max="9" width="10.7109375" style="100" hidden="1" customWidth="1"/>
    <col min="10" max="11" width="10.7109375" style="100" customWidth="1"/>
    <col min="12" max="12" width="10.42578125" style="257" customWidth="1"/>
    <col min="13" max="13" width="10.5703125" style="100" bestFit="1" customWidth="1"/>
    <col min="14" max="14" width="10.5703125" style="100" hidden="1" customWidth="1"/>
    <col min="15" max="15" width="8.7109375" style="500" bestFit="1" customWidth="1"/>
    <col min="16" max="16384" width="9.140625" style="100"/>
  </cols>
  <sheetData>
    <row r="1" spans="1:16" s="1" customFormat="1" x14ac:dyDescent="0.2">
      <c r="A1" s="963" t="s">
        <v>5</v>
      </c>
      <c r="B1" s="963"/>
      <c r="C1" s="963"/>
      <c r="D1" s="963"/>
      <c r="E1" s="963"/>
      <c r="F1" s="963"/>
      <c r="G1" s="963"/>
      <c r="H1" s="963"/>
      <c r="I1" s="963"/>
      <c r="J1" s="963"/>
      <c r="K1" s="963"/>
      <c r="L1" s="963"/>
      <c r="M1" s="963"/>
      <c r="N1" s="963"/>
      <c r="O1" s="556"/>
      <c r="P1" s="556"/>
    </row>
    <row r="2" spans="1:16" s="1" customFormat="1" x14ac:dyDescent="0.2">
      <c r="A2" s="964" t="s">
        <v>1884</v>
      </c>
      <c r="B2" s="964"/>
      <c r="C2" s="964"/>
      <c r="D2" s="964"/>
      <c r="E2" s="964"/>
      <c r="F2" s="964"/>
      <c r="G2" s="964"/>
      <c r="H2" s="964"/>
      <c r="I2" s="964"/>
      <c r="J2" s="964"/>
      <c r="K2" s="964"/>
      <c r="L2" s="964"/>
      <c r="M2" s="964"/>
      <c r="N2" s="964"/>
      <c r="O2" s="556"/>
      <c r="P2" s="556"/>
    </row>
    <row r="3" spans="1:16" s="1" customFormat="1" x14ac:dyDescent="0.2">
      <c r="A3" s="968"/>
      <c r="B3" s="968"/>
      <c r="C3" s="968"/>
      <c r="D3" s="968"/>
      <c r="E3" s="968"/>
      <c r="F3" s="968"/>
      <c r="G3" s="968"/>
      <c r="H3" s="968"/>
      <c r="I3" s="968"/>
      <c r="J3" s="968"/>
      <c r="K3" s="968"/>
      <c r="L3" s="968"/>
      <c r="M3" s="968"/>
      <c r="N3" s="793"/>
      <c r="O3" s="793"/>
      <c r="P3" s="556"/>
    </row>
    <row r="4" spans="1:16" s="1" customFormat="1" x14ac:dyDescent="0.2">
      <c r="A4" s="387"/>
      <c r="B4" s="388"/>
      <c r="C4" s="389" t="s">
        <v>1</v>
      </c>
      <c r="D4" s="390" t="s">
        <v>2</v>
      </c>
      <c r="E4" s="391" t="s">
        <v>6</v>
      </c>
      <c r="F4" s="392" t="s">
        <v>6</v>
      </c>
      <c r="G4" s="393" t="s">
        <v>74</v>
      </c>
      <c r="H4" s="393" t="s">
        <v>1569</v>
      </c>
      <c r="I4" s="393" t="s">
        <v>1625</v>
      </c>
      <c r="J4" s="393" t="s">
        <v>1769</v>
      </c>
      <c r="K4" s="393" t="s">
        <v>1882</v>
      </c>
      <c r="L4" s="393" t="s">
        <v>1882</v>
      </c>
      <c r="M4" s="393" t="s">
        <v>1882</v>
      </c>
      <c r="N4" s="599" t="s">
        <v>1570</v>
      </c>
      <c r="O4" s="69" t="s">
        <v>7</v>
      </c>
    </row>
    <row r="5" spans="1:16" s="1" customFormat="1" x14ac:dyDescent="0.2">
      <c r="A5" s="259"/>
      <c r="B5" s="260"/>
      <c r="C5" s="394"/>
      <c r="D5" s="395" t="s">
        <v>97</v>
      </c>
      <c r="E5" s="396" t="s">
        <v>97</v>
      </c>
      <c r="F5" s="397" t="s">
        <v>1091</v>
      </c>
      <c r="G5" s="398" t="s">
        <v>1091</v>
      </c>
      <c r="H5" s="398" t="s">
        <v>1091</v>
      </c>
      <c r="I5" s="398" t="s">
        <v>1091</v>
      </c>
      <c r="J5" s="398" t="s">
        <v>1091</v>
      </c>
      <c r="K5" s="398" t="s">
        <v>1091</v>
      </c>
      <c r="L5" s="398" t="s">
        <v>4</v>
      </c>
      <c r="M5" s="395" t="s">
        <v>1092</v>
      </c>
      <c r="N5" s="395"/>
      <c r="O5" s="70" t="s">
        <v>10</v>
      </c>
    </row>
    <row r="6" spans="1:16" s="1" customFormat="1" x14ac:dyDescent="0.2">
      <c r="A6" s="404"/>
      <c r="B6" s="405" t="s">
        <v>8</v>
      </c>
      <c r="C6" s="406" t="s">
        <v>9</v>
      </c>
      <c r="D6" s="407" t="s">
        <v>9</v>
      </c>
      <c r="E6" s="408" t="s">
        <v>9</v>
      </c>
      <c r="F6" s="409" t="s">
        <v>9</v>
      </c>
      <c r="G6" s="410" t="s">
        <v>9</v>
      </c>
      <c r="H6" s="410" t="s">
        <v>9</v>
      </c>
      <c r="I6" s="410" t="s">
        <v>9</v>
      </c>
      <c r="J6" s="410" t="s">
        <v>9</v>
      </c>
      <c r="K6" s="410" t="s">
        <v>9</v>
      </c>
      <c r="L6" s="410" t="s">
        <v>9</v>
      </c>
      <c r="M6" s="407" t="s">
        <v>9</v>
      </c>
      <c r="N6" s="407"/>
      <c r="O6" s="156" t="s">
        <v>12</v>
      </c>
    </row>
    <row r="7" spans="1:16" x14ac:dyDescent="0.2">
      <c r="A7" s="507"/>
      <c r="B7" s="184"/>
      <c r="C7" s="179"/>
      <c r="D7" s="184"/>
      <c r="E7" s="179"/>
      <c r="F7" s="184"/>
      <c r="G7" s="184"/>
      <c r="H7" s="184"/>
      <c r="I7" s="689"/>
      <c r="J7" s="689"/>
      <c r="K7" s="689"/>
      <c r="L7" s="643"/>
      <c r="M7" s="184"/>
      <c r="N7" s="179"/>
      <c r="O7" s="461"/>
    </row>
    <row r="8" spans="1:16" ht="16.5" customHeight="1" x14ac:dyDescent="0.2">
      <c r="A8" s="3">
        <v>15</v>
      </c>
      <c r="B8" s="9" t="s">
        <v>1378</v>
      </c>
      <c r="C8" s="16"/>
      <c r="D8" s="17" t="s">
        <v>12</v>
      </c>
      <c r="E8" s="16"/>
      <c r="F8" s="150"/>
      <c r="G8" s="15"/>
      <c r="H8" s="15"/>
      <c r="I8" s="690"/>
      <c r="J8" s="690"/>
      <c r="K8" s="690"/>
      <c r="L8" s="644"/>
      <c r="M8" s="182"/>
      <c r="N8" s="105"/>
      <c r="O8" s="462"/>
    </row>
    <row r="9" spans="1:16" ht="16.5" customHeight="1" x14ac:dyDescent="0.2">
      <c r="A9" s="3"/>
      <c r="B9" s="9"/>
      <c r="C9" s="16"/>
      <c r="D9" s="17"/>
      <c r="E9" s="16"/>
      <c r="F9" s="150"/>
      <c r="G9" s="15"/>
      <c r="H9" s="15"/>
      <c r="I9" s="690"/>
      <c r="J9" s="690"/>
      <c r="K9" s="690"/>
      <c r="L9" s="644"/>
      <c r="M9" s="182"/>
      <c r="N9" s="105"/>
      <c r="O9" s="462"/>
    </row>
    <row r="10" spans="1:16" ht="16.5" customHeight="1" x14ac:dyDescent="0.2">
      <c r="A10" s="3">
        <v>15.1</v>
      </c>
      <c r="B10" s="9" t="s">
        <v>682</v>
      </c>
      <c r="C10" s="16"/>
      <c r="D10" s="17" t="s">
        <v>12</v>
      </c>
      <c r="E10" s="16"/>
      <c r="F10" s="150"/>
      <c r="G10" s="15"/>
      <c r="H10" s="15"/>
      <c r="I10" s="690"/>
      <c r="J10" s="690"/>
      <c r="K10" s="690"/>
      <c r="L10" s="644"/>
      <c r="M10" s="182"/>
      <c r="N10" s="105"/>
      <c r="O10" s="462"/>
    </row>
    <row r="11" spans="1:16" ht="16.5" customHeight="1" x14ac:dyDescent="0.2">
      <c r="A11" s="3" t="s">
        <v>58</v>
      </c>
      <c r="B11" s="20" t="s">
        <v>683</v>
      </c>
      <c r="C11" s="16">
        <v>200</v>
      </c>
      <c r="D11" s="17">
        <v>220</v>
      </c>
      <c r="E11" s="16">
        <v>230</v>
      </c>
      <c r="F11" s="204">
        <f>SUM(E11-(E11*14/114))</f>
        <v>201.75438596491227</v>
      </c>
      <c r="G11" s="204">
        <v>219.3</v>
      </c>
      <c r="H11" s="204">
        <v>236.84</v>
      </c>
      <c r="I11" s="380">
        <v>250.88</v>
      </c>
      <c r="J11" s="204">
        <v>263.16000000000003</v>
      </c>
      <c r="K11" s="204">
        <f t="shared" ref="K11" si="0">SUM(N11/114*100)</f>
        <v>280.70175438596488</v>
      </c>
      <c r="L11" s="208">
        <f>K11*'Table of % increases'!$C$19</f>
        <v>39.298245614035089</v>
      </c>
      <c r="M11" s="218">
        <f>K11+L11</f>
        <v>319.99999999999994</v>
      </c>
      <c r="N11" s="249">
        <v>320</v>
      </c>
      <c r="O11" s="463">
        <f>ROUND((K11-J11)/J11*100,2)</f>
        <v>6.67</v>
      </c>
    </row>
    <row r="12" spans="1:16" ht="16.5" customHeight="1" x14ac:dyDescent="0.2">
      <c r="A12" s="3" t="s">
        <v>59</v>
      </c>
      <c r="B12" s="20" t="s">
        <v>1866</v>
      </c>
      <c r="C12" s="16"/>
      <c r="D12" s="17"/>
      <c r="E12" s="16"/>
      <c r="F12" s="204"/>
      <c r="G12" s="204"/>
      <c r="H12" s="204"/>
      <c r="I12" s="898" t="s">
        <v>468</v>
      </c>
      <c r="J12" s="645"/>
      <c r="K12" s="645"/>
      <c r="L12" s="897"/>
      <c r="M12" s="649" t="s">
        <v>910</v>
      </c>
      <c r="N12" s="218"/>
      <c r="O12" s="463"/>
    </row>
    <row r="13" spans="1:16" ht="16.5" customHeight="1" x14ac:dyDescent="0.2">
      <c r="A13" s="3" t="s">
        <v>60</v>
      </c>
      <c r="B13" s="20" t="s">
        <v>684</v>
      </c>
      <c r="C13" s="16"/>
      <c r="D13" s="17" t="s">
        <v>12</v>
      </c>
      <c r="E13" s="16"/>
      <c r="F13" s="204" t="s">
        <v>12</v>
      </c>
      <c r="G13" s="210" t="s">
        <v>12</v>
      </c>
      <c r="H13" s="210"/>
      <c r="I13" s="691"/>
      <c r="J13" s="691"/>
      <c r="K13" s="691"/>
      <c r="L13" s="645" t="s">
        <v>12</v>
      </c>
      <c r="M13" s="419" t="s">
        <v>12</v>
      </c>
      <c r="N13" s="369"/>
      <c r="O13" s="463" t="s">
        <v>12</v>
      </c>
    </row>
    <row r="14" spans="1:16" ht="16.5" customHeight="1" x14ac:dyDescent="0.2">
      <c r="A14" s="3"/>
      <c r="B14" s="20" t="s">
        <v>685</v>
      </c>
      <c r="C14" s="181">
        <v>0.05</v>
      </c>
      <c r="D14" s="456">
        <v>0.05</v>
      </c>
      <c r="E14" s="181">
        <v>0.05</v>
      </c>
      <c r="F14" s="113">
        <v>0.05</v>
      </c>
      <c r="G14" s="154" t="s">
        <v>12</v>
      </c>
      <c r="H14" s="154"/>
      <c r="I14" s="715"/>
      <c r="J14" s="715"/>
      <c r="K14" s="715"/>
      <c r="L14" s="716" t="s">
        <v>12</v>
      </c>
      <c r="M14" s="444">
        <v>0.05</v>
      </c>
      <c r="N14" s="429"/>
      <c r="O14" s="463" t="s">
        <v>12</v>
      </c>
    </row>
    <row r="15" spans="1:16" ht="16.5" customHeight="1" x14ac:dyDescent="0.2">
      <c r="A15" s="3"/>
      <c r="B15" s="20"/>
      <c r="C15" s="181"/>
      <c r="D15" s="456"/>
      <c r="E15" s="181"/>
      <c r="F15" s="204"/>
      <c r="G15" s="210"/>
      <c r="H15" s="210"/>
      <c r="I15" s="691"/>
      <c r="J15" s="691"/>
      <c r="K15" s="691"/>
      <c r="L15" s="645"/>
      <c r="M15" s="419"/>
      <c r="N15" s="369"/>
      <c r="O15" s="463"/>
    </row>
    <row r="16" spans="1:16" ht="16.5" customHeight="1" x14ac:dyDescent="0.2">
      <c r="A16" s="3"/>
      <c r="B16" s="9"/>
      <c r="C16" s="16"/>
      <c r="D16" s="17"/>
      <c r="E16" s="16"/>
      <c r="F16" s="204"/>
      <c r="G16" s="210"/>
      <c r="H16" s="210"/>
      <c r="I16" s="691"/>
      <c r="J16" s="691"/>
      <c r="K16" s="691"/>
      <c r="L16" s="645"/>
      <c r="M16" s="419"/>
      <c r="N16" s="369"/>
      <c r="O16" s="463"/>
    </row>
    <row r="17" spans="1:15" ht="16.5" customHeight="1" x14ac:dyDescent="0.2">
      <c r="A17" s="3">
        <v>15.2</v>
      </c>
      <c r="B17" s="9" t="s">
        <v>535</v>
      </c>
      <c r="C17" s="16"/>
      <c r="D17" s="17"/>
      <c r="E17" s="16"/>
      <c r="F17" s="204"/>
      <c r="G17" s="210"/>
      <c r="H17" s="210"/>
      <c r="I17" s="691"/>
      <c r="J17" s="691"/>
      <c r="K17" s="691"/>
      <c r="L17" s="645"/>
      <c r="M17" s="419"/>
      <c r="N17" s="369"/>
      <c r="O17" s="463"/>
    </row>
    <row r="18" spans="1:15" ht="16.5" customHeight="1" x14ac:dyDescent="0.2">
      <c r="A18" s="3"/>
      <c r="B18" s="9"/>
      <c r="C18" s="16"/>
      <c r="D18" s="17"/>
      <c r="E18" s="16"/>
      <c r="F18" s="204"/>
      <c r="G18" s="210"/>
      <c r="H18" s="210"/>
      <c r="I18" s="691"/>
      <c r="J18" s="691"/>
      <c r="K18" s="691"/>
      <c r="L18" s="645"/>
      <c r="M18" s="419"/>
      <c r="N18" s="369"/>
      <c r="O18" s="463"/>
    </row>
    <row r="19" spans="1:15" ht="16.5" customHeight="1" x14ac:dyDescent="0.2">
      <c r="A19" s="3" t="s">
        <v>58</v>
      </c>
      <c r="B19" s="20" t="s">
        <v>686</v>
      </c>
      <c r="C19" s="16">
        <v>4.4000000000000004</v>
      </c>
      <c r="D19" s="17">
        <v>4.8</v>
      </c>
      <c r="E19" s="16">
        <v>5.0999999999999996</v>
      </c>
      <c r="F19" s="204">
        <f>SUM(E19-(E19*14/114))</f>
        <v>4.473684210526315</v>
      </c>
      <c r="G19" s="210">
        <v>4.82</v>
      </c>
      <c r="H19" s="204">
        <v>5.26</v>
      </c>
      <c r="I19" s="380">
        <v>5.26</v>
      </c>
      <c r="J19" s="204">
        <v>5.26</v>
      </c>
      <c r="K19" s="204">
        <f t="shared" ref="K19:K21" si="1">SUM(N19/114*100)</f>
        <v>5.2631578947368416</v>
      </c>
      <c r="L19" s="208">
        <f>K19*'Table of % increases'!$C$19</f>
        <v>0.73684210526315785</v>
      </c>
      <c r="M19" s="218">
        <f t="shared" ref="M19:M21" si="2">K19+L19</f>
        <v>5.9999999999999991</v>
      </c>
      <c r="N19" s="249">
        <v>6</v>
      </c>
      <c r="O19" s="463">
        <f>ROUND((K19-J19)/J19*100,2)</f>
        <v>0.06</v>
      </c>
    </row>
    <row r="20" spans="1:15" ht="16.5" customHeight="1" x14ac:dyDescent="0.2">
      <c r="A20" s="3" t="s">
        <v>59</v>
      </c>
      <c r="B20" s="20" t="s">
        <v>687</v>
      </c>
      <c r="C20" s="16">
        <v>6.5</v>
      </c>
      <c r="D20" s="17">
        <v>7</v>
      </c>
      <c r="E20" s="16">
        <v>7.4</v>
      </c>
      <c r="F20" s="204">
        <f>SUM(E20-(E20*14/114))</f>
        <v>6.4912280701754392</v>
      </c>
      <c r="G20" s="210">
        <v>7.02</v>
      </c>
      <c r="H20" s="204">
        <v>7.46</v>
      </c>
      <c r="I20" s="380">
        <v>7.89</v>
      </c>
      <c r="J20" s="204">
        <v>8.77</v>
      </c>
      <c r="K20" s="204">
        <f t="shared" si="1"/>
        <v>8.7719298245614024</v>
      </c>
      <c r="L20" s="208">
        <f>K20*'Table of % increases'!$C$19</f>
        <v>1.2280701754385965</v>
      </c>
      <c r="M20" s="218">
        <f t="shared" si="2"/>
        <v>9.9999999999999982</v>
      </c>
      <c r="N20" s="249">
        <v>10</v>
      </c>
      <c r="O20" s="463">
        <f>ROUND((K20-J20)/J20*100,2)</f>
        <v>0.02</v>
      </c>
    </row>
    <row r="21" spans="1:15" ht="16.5" customHeight="1" x14ac:dyDescent="0.2">
      <c r="A21" s="3" t="s">
        <v>60</v>
      </c>
      <c r="B21" s="20" t="s">
        <v>688</v>
      </c>
      <c r="C21" s="16">
        <v>8.6999999999999993</v>
      </c>
      <c r="D21" s="17">
        <v>9.4</v>
      </c>
      <c r="E21" s="16">
        <v>10</v>
      </c>
      <c r="F21" s="204">
        <f>SUM(E21-(E21*14/114))</f>
        <v>8.7719298245614041</v>
      </c>
      <c r="G21" s="210">
        <v>9.52</v>
      </c>
      <c r="H21" s="204">
        <v>10.53</v>
      </c>
      <c r="I21" s="380">
        <v>10.53</v>
      </c>
      <c r="J21" s="204">
        <v>10.53</v>
      </c>
      <c r="K21" s="204">
        <f t="shared" si="1"/>
        <v>10.526315789473683</v>
      </c>
      <c r="L21" s="208">
        <f>K21*'Table of % increases'!$C$19</f>
        <v>1.4736842105263157</v>
      </c>
      <c r="M21" s="218">
        <f t="shared" si="2"/>
        <v>11.999999999999998</v>
      </c>
      <c r="N21" s="249">
        <v>12</v>
      </c>
      <c r="O21" s="463">
        <f>ROUND((K21-J21)/J21*100,2)</f>
        <v>-0.03</v>
      </c>
    </row>
    <row r="22" spans="1:15" ht="16.5" customHeight="1" x14ac:dyDescent="0.2">
      <c r="A22" s="3"/>
      <c r="B22" s="20"/>
      <c r="C22" s="16"/>
      <c r="D22" s="17"/>
      <c r="E22" s="16"/>
      <c r="F22" s="204"/>
      <c r="G22" s="210"/>
      <c r="H22" s="210"/>
      <c r="I22" s="691"/>
      <c r="J22" s="691"/>
      <c r="K22" s="691"/>
      <c r="L22" s="645"/>
      <c r="M22" s="419"/>
      <c r="N22" s="369"/>
      <c r="O22" s="463"/>
    </row>
    <row r="23" spans="1:15" ht="16.5" customHeight="1" x14ac:dyDescent="0.2">
      <c r="A23" s="3">
        <v>15.3</v>
      </c>
      <c r="B23" s="9" t="s">
        <v>689</v>
      </c>
      <c r="C23" s="16"/>
      <c r="D23" s="17" t="s">
        <v>12</v>
      </c>
      <c r="E23" s="16"/>
      <c r="F23" s="204" t="s">
        <v>12</v>
      </c>
      <c r="G23" s="210" t="s">
        <v>12</v>
      </c>
      <c r="H23" s="210"/>
      <c r="I23" s="691"/>
      <c r="J23" s="691"/>
      <c r="K23" s="691"/>
      <c r="L23" s="645" t="s">
        <v>12</v>
      </c>
      <c r="M23" s="419" t="s">
        <v>12</v>
      </c>
      <c r="N23" s="369"/>
      <c r="O23" s="463" t="s">
        <v>12</v>
      </c>
    </row>
    <row r="24" spans="1:15" ht="16.5" customHeight="1" x14ac:dyDescent="0.2">
      <c r="A24" s="3"/>
      <c r="B24" s="20"/>
      <c r="C24" s="16"/>
      <c r="D24" s="17"/>
      <c r="E24" s="16"/>
      <c r="F24" s="204"/>
      <c r="G24" s="210"/>
      <c r="H24" s="210"/>
      <c r="I24" s="691"/>
      <c r="J24" s="691"/>
      <c r="K24" s="691"/>
      <c r="L24" s="645"/>
      <c r="M24" s="419"/>
      <c r="N24" s="369"/>
      <c r="O24" s="463"/>
    </row>
    <row r="25" spans="1:15" ht="16.5" customHeight="1" x14ac:dyDescent="0.2">
      <c r="A25" s="3" t="s">
        <v>58</v>
      </c>
      <c r="B25" s="20" t="s">
        <v>690</v>
      </c>
      <c r="C25" s="16">
        <v>18</v>
      </c>
      <c r="D25" s="17">
        <v>20</v>
      </c>
      <c r="E25" s="16">
        <v>20</v>
      </c>
      <c r="F25" s="204">
        <f>SUM(E25-(E25*14/114))</f>
        <v>17.543859649122808</v>
      </c>
      <c r="G25" s="210">
        <v>19.3</v>
      </c>
      <c r="H25" s="204">
        <v>20.61</v>
      </c>
      <c r="I25" s="380">
        <v>21.93</v>
      </c>
      <c r="J25" s="204">
        <v>22.81</v>
      </c>
      <c r="K25" s="204">
        <f t="shared" ref="K25:K26" si="3">SUM(N25/114*100)</f>
        <v>22.807017543859647</v>
      </c>
      <c r="L25" s="208">
        <f>K25*'Table of % increases'!$C$19</f>
        <v>3.192982456140351</v>
      </c>
      <c r="M25" s="218">
        <f t="shared" ref="M25:M26" si="4">K25+L25</f>
        <v>26</v>
      </c>
      <c r="N25" s="249">
        <v>26</v>
      </c>
      <c r="O25" s="463">
        <f>ROUND((K25-J25)/J25*100,2)</f>
        <v>-0.01</v>
      </c>
    </row>
    <row r="26" spans="1:15" ht="16.5" customHeight="1" x14ac:dyDescent="0.2">
      <c r="A26" s="3" t="s">
        <v>59</v>
      </c>
      <c r="B26" s="20" t="s">
        <v>691</v>
      </c>
      <c r="C26" s="16">
        <v>16</v>
      </c>
      <c r="D26" s="17">
        <v>17</v>
      </c>
      <c r="E26" s="16">
        <v>18</v>
      </c>
      <c r="F26" s="204">
        <f>SUM(E26-(E26*14/114))</f>
        <v>15.789473684210526</v>
      </c>
      <c r="G26" s="210">
        <v>17.190000000000001</v>
      </c>
      <c r="H26" s="204">
        <v>18.420000000000002</v>
      </c>
      <c r="I26" s="380">
        <v>19.3</v>
      </c>
      <c r="J26" s="204">
        <v>20.18</v>
      </c>
      <c r="K26" s="204">
        <f t="shared" si="3"/>
        <v>20.175438596491226</v>
      </c>
      <c r="L26" s="208">
        <f>K26*'Table of % increases'!$C$19</f>
        <v>2.8245614035087718</v>
      </c>
      <c r="M26" s="218">
        <f t="shared" si="4"/>
        <v>22.999999999999996</v>
      </c>
      <c r="N26" s="249">
        <v>23</v>
      </c>
      <c r="O26" s="463">
        <f>ROUND((K26-J26)/J26*100,2)</f>
        <v>-0.02</v>
      </c>
    </row>
    <row r="27" spans="1:15" ht="16.5" customHeight="1" x14ac:dyDescent="0.2">
      <c r="A27" s="3"/>
      <c r="B27" s="20"/>
      <c r="C27" s="16"/>
      <c r="D27" s="17"/>
      <c r="E27" s="16"/>
      <c r="F27" s="204"/>
      <c r="G27" s="210"/>
      <c r="H27" s="210"/>
      <c r="I27" s="691"/>
      <c r="J27" s="691"/>
      <c r="K27" s="691"/>
      <c r="L27" s="645"/>
      <c r="M27" s="419"/>
      <c r="N27" s="369"/>
      <c r="O27" s="463"/>
    </row>
    <row r="28" spans="1:15" ht="16.5" customHeight="1" x14ac:dyDescent="0.2">
      <c r="A28" s="3">
        <v>15.4</v>
      </c>
      <c r="B28" s="9" t="s">
        <v>692</v>
      </c>
      <c r="C28" s="16" t="s">
        <v>12</v>
      </c>
      <c r="D28" s="17" t="s">
        <v>12</v>
      </c>
      <c r="E28" s="16" t="s">
        <v>12</v>
      </c>
      <c r="F28" s="204" t="s">
        <v>12</v>
      </c>
      <c r="G28" s="210" t="s">
        <v>12</v>
      </c>
      <c r="H28" s="210"/>
      <c r="I28" s="691"/>
      <c r="J28" s="691"/>
      <c r="K28" s="691"/>
      <c r="L28" s="645" t="s">
        <v>12</v>
      </c>
      <c r="M28" s="419" t="s">
        <v>12</v>
      </c>
      <c r="N28" s="369"/>
      <c r="O28" s="463" t="s">
        <v>12</v>
      </c>
    </row>
    <row r="29" spans="1:15" ht="16.5" customHeight="1" x14ac:dyDescent="0.2">
      <c r="A29" s="3" t="s">
        <v>58</v>
      </c>
      <c r="B29" s="20" t="s">
        <v>693</v>
      </c>
      <c r="C29" s="16">
        <v>36</v>
      </c>
      <c r="D29" s="17">
        <v>40</v>
      </c>
      <c r="E29" s="16">
        <v>40</v>
      </c>
      <c r="F29" s="204">
        <v>35.090000000000003</v>
      </c>
      <c r="G29" s="210">
        <v>35.090000000000003</v>
      </c>
      <c r="H29" s="210">
        <v>37.72</v>
      </c>
      <c r="I29" s="380">
        <v>39.47</v>
      </c>
      <c r="J29" s="204">
        <v>41.23</v>
      </c>
      <c r="K29" s="204">
        <f t="shared" ref="K29" si="5">SUM(N29/114*100)</f>
        <v>41.228070175438596</v>
      </c>
      <c r="L29" s="208">
        <f>K29*'Table of % increases'!$C$19</f>
        <v>5.7719298245614041</v>
      </c>
      <c r="M29" s="218">
        <f>K29+L29</f>
        <v>47</v>
      </c>
      <c r="N29" s="249">
        <v>47</v>
      </c>
      <c r="O29" s="463">
        <f>ROUND((K29-J29)/J29*100,2)</f>
        <v>0</v>
      </c>
    </row>
    <row r="30" spans="1:15" x14ac:dyDescent="0.2">
      <c r="A30" s="508"/>
      <c r="B30" s="151"/>
      <c r="C30" s="106"/>
      <c r="D30" s="151"/>
      <c r="E30" s="106"/>
      <c r="F30" s="505"/>
      <c r="G30" s="505"/>
      <c r="H30" s="505"/>
      <c r="I30" s="639"/>
      <c r="J30" s="639"/>
      <c r="K30" s="639"/>
      <c r="L30" s="646"/>
      <c r="M30" s="505"/>
      <c r="N30" s="205"/>
      <c r="O30" s="462"/>
    </row>
    <row r="31" spans="1:15" ht="16.5" customHeight="1" x14ac:dyDescent="0.2">
      <c r="A31" s="3">
        <v>15.5</v>
      </c>
      <c r="B31" s="9" t="s">
        <v>708</v>
      </c>
      <c r="C31" s="16"/>
      <c r="D31" s="17"/>
      <c r="E31" s="16"/>
      <c r="F31" s="204"/>
      <c r="G31" s="210"/>
      <c r="H31" s="210"/>
      <c r="I31" s="691"/>
      <c r="J31" s="691"/>
      <c r="K31" s="691"/>
      <c r="L31" s="645"/>
      <c r="M31" s="419"/>
      <c r="N31" s="369"/>
      <c r="O31" s="463"/>
    </row>
    <row r="32" spans="1:15" ht="16.5" customHeight="1" x14ac:dyDescent="0.2">
      <c r="A32" s="3"/>
      <c r="B32" s="20"/>
      <c r="C32" s="16"/>
      <c r="D32" s="17"/>
      <c r="E32" s="16"/>
      <c r="F32" s="204"/>
      <c r="G32" s="210"/>
      <c r="H32" s="210"/>
      <c r="I32" s="691"/>
      <c r="J32" s="691"/>
      <c r="K32" s="691"/>
      <c r="L32" s="645"/>
      <c r="M32" s="419"/>
      <c r="N32" s="369"/>
      <c r="O32" s="463"/>
    </row>
    <row r="33" spans="1:15" ht="16.5" customHeight="1" x14ac:dyDescent="0.2">
      <c r="A33" s="3" t="s">
        <v>58</v>
      </c>
      <c r="B33" s="20" t="s">
        <v>710</v>
      </c>
      <c r="C33" s="16">
        <v>1560</v>
      </c>
      <c r="D33" s="17">
        <v>1680</v>
      </c>
      <c r="E33" s="16">
        <v>1780</v>
      </c>
      <c r="F33" s="204">
        <f>SUM(E33-(E33*14/114))</f>
        <v>1561.4035087719299</v>
      </c>
      <c r="G33" s="210">
        <v>1692.98</v>
      </c>
      <c r="H33" s="204">
        <v>1820.18</v>
      </c>
      <c r="I33" s="380">
        <v>1929.82</v>
      </c>
      <c r="J33" s="204">
        <v>2026.32</v>
      </c>
      <c r="K33" s="204">
        <f t="shared" ref="K33" si="6">SUM(N33/114*100)</f>
        <v>2166.666666666667</v>
      </c>
      <c r="L33" s="208">
        <f>K33*'Table of % increases'!$C$19</f>
        <v>303.33333333333343</v>
      </c>
      <c r="M33" s="218">
        <f>K33+L33</f>
        <v>2470.0000000000005</v>
      </c>
      <c r="N33" s="249">
        <v>2470</v>
      </c>
      <c r="O33" s="463">
        <f>ROUND((K33-J33)/J33*100,2)</f>
        <v>6.93</v>
      </c>
    </row>
    <row r="34" spans="1:15" ht="16.5" customHeight="1" x14ac:dyDescent="0.2">
      <c r="A34" s="3" t="s">
        <v>59</v>
      </c>
      <c r="B34" s="20" t="s">
        <v>712</v>
      </c>
      <c r="C34" s="16" t="s">
        <v>713</v>
      </c>
      <c r="D34" s="17" t="s">
        <v>713</v>
      </c>
      <c r="E34" s="16" t="s">
        <v>713</v>
      </c>
      <c r="F34" s="204" t="s">
        <v>713</v>
      </c>
      <c r="G34" s="210" t="s">
        <v>12</v>
      </c>
      <c r="H34" s="210"/>
      <c r="I34" s="691"/>
      <c r="J34" s="691"/>
      <c r="K34" s="691"/>
      <c r="L34" s="645" t="s">
        <v>12</v>
      </c>
      <c r="M34" s="714" t="s">
        <v>713</v>
      </c>
      <c r="N34" s="509"/>
      <c r="O34" s="463" t="s">
        <v>12</v>
      </c>
    </row>
    <row r="35" spans="1:15" x14ac:dyDescent="0.2">
      <c r="A35" s="508"/>
      <c r="B35" s="151"/>
      <c r="C35" s="106"/>
      <c r="D35" s="151"/>
      <c r="E35" s="106"/>
      <c r="F35" s="505"/>
      <c r="G35" s="505"/>
      <c r="H35" s="505"/>
      <c r="I35" s="639"/>
      <c r="J35" s="639"/>
      <c r="K35" s="639"/>
      <c r="L35" s="646"/>
      <c r="M35" s="505"/>
      <c r="N35" s="205"/>
      <c r="O35" s="462"/>
    </row>
    <row r="36" spans="1:15" ht="16.5" customHeight="1" x14ac:dyDescent="0.2">
      <c r="A36" s="3">
        <v>15.6</v>
      </c>
      <c r="B36" s="9" t="s">
        <v>745</v>
      </c>
      <c r="C36" s="16"/>
      <c r="D36" s="17"/>
      <c r="E36" s="16"/>
      <c r="F36" s="210"/>
      <c r="G36" s="210"/>
      <c r="H36" s="210"/>
      <c r="I36" s="691"/>
      <c r="J36" s="691"/>
      <c r="K36" s="691"/>
      <c r="L36" s="645"/>
      <c r="M36" s="505"/>
      <c r="N36" s="205"/>
      <c r="O36" s="462"/>
    </row>
    <row r="37" spans="1:15" ht="16.5" customHeight="1" x14ac:dyDescent="0.2">
      <c r="A37" s="3" t="s">
        <v>58</v>
      </c>
      <c r="B37" s="20" t="s">
        <v>746</v>
      </c>
      <c r="C37" s="16">
        <v>6.5</v>
      </c>
      <c r="D37" s="17">
        <v>7</v>
      </c>
      <c r="E37" s="16">
        <v>7.4</v>
      </c>
      <c r="F37" s="204">
        <f>SUM(E37-(E37*14/114))</f>
        <v>6.4912280701754392</v>
      </c>
      <c r="G37" s="210">
        <v>7.02</v>
      </c>
      <c r="H37" s="210">
        <v>7.55</v>
      </c>
      <c r="I37" s="380">
        <v>7.89</v>
      </c>
      <c r="J37" s="204">
        <v>8.77</v>
      </c>
      <c r="K37" s="204">
        <f t="shared" ref="K37" si="7">SUM(N37/114*100)</f>
        <v>9.6491228070175428</v>
      </c>
      <c r="L37" s="208">
        <f>K37*'Table of % increases'!$C$19</f>
        <v>1.3508771929824561</v>
      </c>
      <c r="M37" s="218">
        <f>K37+L37</f>
        <v>10.999999999999998</v>
      </c>
      <c r="N37" s="249">
        <v>11</v>
      </c>
      <c r="O37" s="463">
        <f>ROUND((K37-J37)/J37*100,2)</f>
        <v>10.02</v>
      </c>
    </row>
    <row r="38" spans="1:15" ht="16.5" customHeight="1" x14ac:dyDescent="0.2">
      <c r="A38" s="3"/>
      <c r="B38" s="20"/>
      <c r="C38" s="16"/>
      <c r="D38" s="17"/>
      <c r="E38" s="16"/>
      <c r="F38" s="204"/>
      <c r="G38" s="210"/>
      <c r="H38" s="210"/>
      <c r="I38" s="691"/>
      <c r="J38" s="691"/>
      <c r="K38" s="691"/>
      <c r="L38" s="645"/>
      <c r="M38" s="419"/>
      <c r="N38" s="369"/>
      <c r="O38" s="463"/>
    </row>
    <row r="39" spans="1:15" ht="16.5" customHeight="1" x14ac:dyDescent="0.2">
      <c r="A39" s="3">
        <v>15.7</v>
      </c>
      <c r="B39" s="9" t="s">
        <v>747</v>
      </c>
      <c r="C39" s="16"/>
      <c r="D39" s="17" t="s">
        <v>12</v>
      </c>
      <c r="E39" s="16"/>
      <c r="F39" s="204"/>
      <c r="G39" s="210"/>
      <c r="H39" s="210"/>
      <c r="I39" s="691"/>
      <c r="J39" s="691"/>
      <c r="K39" s="691"/>
      <c r="L39" s="645"/>
      <c r="M39" s="419"/>
      <c r="N39" s="369"/>
      <c r="O39" s="463"/>
    </row>
    <row r="40" spans="1:15" ht="16.5" customHeight="1" x14ac:dyDescent="0.2">
      <c r="A40" s="3" t="s">
        <v>58</v>
      </c>
      <c r="B40" s="20" t="s">
        <v>1623</v>
      </c>
      <c r="C40" s="16">
        <v>140</v>
      </c>
      <c r="D40" s="17">
        <v>150</v>
      </c>
      <c r="E40" s="16">
        <v>160</v>
      </c>
      <c r="F40" s="204">
        <f>SUM(E40-(E40*14/114))</f>
        <v>140.35087719298247</v>
      </c>
      <c r="G40" s="210" t="s">
        <v>12</v>
      </c>
      <c r="H40" s="204" t="s">
        <v>12</v>
      </c>
      <c r="I40" s="645"/>
      <c r="J40" s="645"/>
      <c r="K40" s="645"/>
      <c r="L40" s="645" t="s">
        <v>12</v>
      </c>
      <c r="M40" s="419" t="s">
        <v>12</v>
      </c>
      <c r="N40" s="369" t="s">
        <v>12</v>
      </c>
      <c r="O40" s="463" t="s">
        <v>12</v>
      </c>
    </row>
    <row r="41" spans="1:15" x14ac:dyDescent="0.2">
      <c r="A41" s="508"/>
      <c r="B41" s="675"/>
      <c r="C41" s="106"/>
      <c r="D41" s="151"/>
      <c r="E41" s="106"/>
      <c r="F41" s="204"/>
      <c r="G41" s="210"/>
      <c r="H41" s="210"/>
      <c r="I41" s="691"/>
      <c r="J41" s="691"/>
      <c r="K41" s="691"/>
      <c r="L41" s="645"/>
      <c r="M41" s="419"/>
      <c r="N41" s="369"/>
      <c r="O41" s="463"/>
    </row>
    <row r="42" spans="1:15" ht="16.5" customHeight="1" x14ac:dyDescent="0.2">
      <c r="A42" s="3">
        <v>15.8</v>
      </c>
      <c r="B42" s="9" t="s">
        <v>749</v>
      </c>
      <c r="C42" s="16"/>
      <c r="D42" s="17"/>
      <c r="E42" s="16"/>
      <c r="F42" s="204"/>
      <c r="G42" s="210"/>
      <c r="H42" s="210"/>
      <c r="I42" s="691"/>
      <c r="J42" s="691"/>
      <c r="K42" s="691"/>
      <c r="L42" s="645"/>
      <c r="M42" s="419"/>
      <c r="N42" s="369"/>
      <c r="O42" s="463"/>
    </row>
    <row r="43" spans="1:15" ht="16.5" customHeight="1" x14ac:dyDescent="0.2">
      <c r="A43" s="3"/>
      <c r="B43" s="20" t="s">
        <v>12</v>
      </c>
      <c r="C43" s="16"/>
      <c r="D43" s="17"/>
      <c r="E43" s="16"/>
      <c r="F43" s="204"/>
      <c r="G43" s="210"/>
      <c r="H43" s="210"/>
      <c r="I43" s="691"/>
      <c r="J43" s="691"/>
      <c r="K43" s="691"/>
      <c r="L43" s="645"/>
      <c r="M43" s="419"/>
      <c r="N43" s="369"/>
      <c r="O43" s="463"/>
    </row>
    <row r="44" spans="1:15" ht="16.5" customHeight="1" x14ac:dyDescent="0.2">
      <c r="A44" s="3" t="s">
        <v>1360</v>
      </c>
      <c r="B44" s="20" t="s">
        <v>1219</v>
      </c>
      <c r="C44" s="16"/>
      <c r="D44" s="17"/>
      <c r="E44" s="16"/>
      <c r="F44" s="204"/>
      <c r="G44" s="210"/>
      <c r="H44" s="210"/>
      <c r="I44" s="691"/>
      <c r="J44" s="691"/>
      <c r="K44" s="691"/>
      <c r="L44" s="645"/>
      <c r="M44" s="419"/>
      <c r="N44" s="369"/>
      <c r="O44" s="463"/>
    </row>
    <row r="45" spans="1:15" ht="16.5" customHeight="1" x14ac:dyDescent="0.2">
      <c r="A45" s="3" t="s">
        <v>58</v>
      </c>
      <c r="B45" s="20" t="s">
        <v>750</v>
      </c>
      <c r="C45" s="16"/>
      <c r="D45" s="17"/>
      <c r="E45" s="16"/>
      <c r="F45" s="204"/>
      <c r="G45" s="210"/>
      <c r="H45" s="210"/>
      <c r="I45" s="691"/>
      <c r="J45" s="691"/>
      <c r="K45" s="691"/>
      <c r="L45" s="645"/>
      <c r="M45" s="419"/>
      <c r="N45" s="369"/>
      <c r="O45" s="463"/>
    </row>
    <row r="46" spans="1:15" ht="16.5" customHeight="1" x14ac:dyDescent="0.2">
      <c r="A46" s="3"/>
      <c r="B46" s="20" t="s">
        <v>751</v>
      </c>
      <c r="C46" s="16">
        <v>18</v>
      </c>
      <c r="D46" s="17">
        <v>19</v>
      </c>
      <c r="E46" s="16">
        <v>20</v>
      </c>
      <c r="F46" s="204">
        <f>SUM(E46-(E46*14/114))</f>
        <v>17.543859649122808</v>
      </c>
      <c r="G46" s="210">
        <v>19.04</v>
      </c>
      <c r="H46" s="204">
        <v>20.440000000000001</v>
      </c>
      <c r="I46" s="380">
        <v>21.93</v>
      </c>
      <c r="J46" s="204">
        <v>22.81</v>
      </c>
      <c r="K46" s="204">
        <f t="shared" ref="K46" si="8">SUM(N46/114*100)</f>
        <v>24.359649122807017</v>
      </c>
      <c r="L46" s="208">
        <f>K46*'Table of % increases'!$C$19</f>
        <v>3.4103508771929829</v>
      </c>
      <c r="M46" s="218">
        <f>K46+L46</f>
        <v>27.77</v>
      </c>
      <c r="N46" s="249">
        <v>27.77</v>
      </c>
      <c r="O46" s="463">
        <f>ROUND((K46-J46)/J46*100,2)</f>
        <v>6.79</v>
      </c>
    </row>
    <row r="47" spans="1:15" ht="16.5" customHeight="1" x14ac:dyDescent="0.2">
      <c r="A47" s="3"/>
      <c r="B47" s="20" t="s">
        <v>752</v>
      </c>
      <c r="C47" s="16"/>
      <c r="D47" s="17"/>
      <c r="E47" s="16"/>
      <c r="F47" s="204"/>
      <c r="G47" s="210"/>
      <c r="H47" s="210"/>
      <c r="I47" s="691"/>
      <c r="J47" s="691"/>
      <c r="K47" s="691"/>
      <c r="L47" s="645"/>
      <c r="M47" s="419"/>
      <c r="N47" s="369"/>
      <c r="O47" s="463"/>
    </row>
    <row r="48" spans="1:15" ht="16.5" customHeight="1" x14ac:dyDescent="0.2">
      <c r="A48" s="3"/>
      <c r="B48" s="20" t="s">
        <v>753</v>
      </c>
      <c r="C48" s="16" t="s">
        <v>12</v>
      </c>
      <c r="D48" s="17" t="s">
        <v>12</v>
      </c>
      <c r="E48" s="16" t="s">
        <v>12</v>
      </c>
      <c r="F48" s="204" t="s">
        <v>12</v>
      </c>
      <c r="G48" s="210" t="s">
        <v>12</v>
      </c>
      <c r="H48" s="210"/>
      <c r="I48" s="691"/>
      <c r="J48" s="691"/>
      <c r="K48" s="691"/>
      <c r="L48" s="645" t="s">
        <v>12</v>
      </c>
      <c r="M48" s="419" t="s">
        <v>12</v>
      </c>
      <c r="N48" s="369"/>
      <c r="O48" s="463" t="s">
        <v>12</v>
      </c>
    </row>
    <row r="49" spans="1:15" ht="16.5" customHeight="1" x14ac:dyDescent="0.2">
      <c r="A49" s="3" t="s">
        <v>59</v>
      </c>
      <c r="B49" s="20" t="s">
        <v>1361</v>
      </c>
      <c r="C49" s="16">
        <v>160</v>
      </c>
      <c r="D49" s="17">
        <v>170</v>
      </c>
      <c r="E49" s="16">
        <v>180</v>
      </c>
      <c r="F49" s="204">
        <f>SUM(E49-(E49*14/114))</f>
        <v>157.89473684210526</v>
      </c>
      <c r="G49" s="210">
        <v>171.05</v>
      </c>
      <c r="H49" s="204">
        <v>184.21</v>
      </c>
      <c r="I49" s="380">
        <v>192.98</v>
      </c>
      <c r="J49" s="204">
        <v>201.75</v>
      </c>
      <c r="K49" s="204">
        <f t="shared" ref="K49" si="9">SUM(N49/114*100)</f>
        <v>215.78947368421052</v>
      </c>
      <c r="L49" s="208">
        <f>K49*'Table of % increases'!$C$19</f>
        <v>30.210526315789476</v>
      </c>
      <c r="M49" s="218">
        <f>K49+L49</f>
        <v>246</v>
      </c>
      <c r="N49" s="249">
        <v>246</v>
      </c>
      <c r="O49" s="463">
        <f>ROUND((K49-J49)/J49*100,2)</f>
        <v>6.96</v>
      </c>
    </row>
    <row r="50" spans="1:15" ht="16.5" customHeight="1" x14ac:dyDescent="0.2">
      <c r="A50" s="3"/>
      <c r="B50" s="9" t="s">
        <v>12</v>
      </c>
      <c r="C50" s="16"/>
      <c r="D50" s="17"/>
      <c r="E50" s="16"/>
      <c r="F50" s="204"/>
      <c r="G50" s="210"/>
      <c r="H50" s="210"/>
      <c r="I50" s="691"/>
      <c r="J50" s="691"/>
      <c r="K50" s="691"/>
      <c r="L50" s="645"/>
      <c r="M50" s="419"/>
      <c r="N50" s="369"/>
      <c r="O50" s="463"/>
    </row>
    <row r="51" spans="1:15" ht="16.5" customHeight="1" x14ac:dyDescent="0.2">
      <c r="A51" s="3" t="s">
        <v>1380</v>
      </c>
      <c r="B51" s="20" t="s">
        <v>1381</v>
      </c>
      <c r="C51" s="16"/>
      <c r="D51" s="17"/>
      <c r="E51" s="16"/>
      <c r="F51" s="204"/>
      <c r="G51" s="210"/>
      <c r="H51" s="210"/>
      <c r="I51" s="691"/>
      <c r="J51" s="691"/>
      <c r="K51" s="691"/>
      <c r="L51" s="645"/>
      <c r="M51" s="419"/>
      <c r="N51" s="369"/>
      <c r="O51" s="463"/>
    </row>
    <row r="52" spans="1:15" ht="16.5" customHeight="1" x14ac:dyDescent="0.2">
      <c r="A52" s="3"/>
      <c r="B52" s="9"/>
      <c r="C52" s="16"/>
      <c r="D52" s="17"/>
      <c r="E52" s="16"/>
      <c r="F52" s="204"/>
      <c r="G52" s="210"/>
      <c r="H52" s="210"/>
      <c r="I52" s="691"/>
      <c r="J52" s="691"/>
      <c r="K52" s="691"/>
      <c r="L52" s="645"/>
      <c r="M52" s="419"/>
      <c r="N52" s="369"/>
      <c r="O52" s="463"/>
    </row>
    <row r="53" spans="1:15" ht="16.5" customHeight="1" x14ac:dyDescent="0.2">
      <c r="A53" s="3" t="s">
        <v>58</v>
      </c>
      <c r="B53" s="20" t="s">
        <v>755</v>
      </c>
      <c r="C53" s="16"/>
      <c r="D53" s="17"/>
      <c r="E53" s="16"/>
      <c r="F53" s="204"/>
      <c r="G53" s="210"/>
      <c r="H53" s="210"/>
      <c r="I53" s="691"/>
      <c r="J53" s="691"/>
      <c r="K53" s="691"/>
      <c r="L53" s="645"/>
      <c r="M53" s="419"/>
      <c r="N53" s="369"/>
      <c r="O53" s="463"/>
    </row>
    <row r="54" spans="1:15" ht="16.5" customHeight="1" x14ac:dyDescent="0.2">
      <c r="A54" s="3"/>
      <c r="B54" s="20" t="s">
        <v>756</v>
      </c>
      <c r="C54" s="16">
        <v>260</v>
      </c>
      <c r="D54" s="17">
        <v>280</v>
      </c>
      <c r="E54" s="16">
        <v>300</v>
      </c>
      <c r="F54" s="204">
        <f>SUM(E54-(E54*14/114))</f>
        <v>263.15789473684208</v>
      </c>
      <c r="G54" s="210">
        <v>285.08999999999997</v>
      </c>
      <c r="H54" s="204">
        <v>307.02</v>
      </c>
      <c r="I54" s="380">
        <v>324.56</v>
      </c>
      <c r="J54" s="204">
        <v>342.11</v>
      </c>
      <c r="K54" s="204">
        <f t="shared" ref="K54:K55" si="10">SUM(N54/114*100)</f>
        <v>365.78947368421052</v>
      </c>
      <c r="L54" s="208">
        <f>K54*'Table of % increases'!$C$19</f>
        <v>51.21052631578948</v>
      </c>
      <c r="M54" s="218">
        <f t="shared" ref="M54:M55" si="11">K54+L54</f>
        <v>417</v>
      </c>
      <c r="N54" s="249">
        <v>417</v>
      </c>
      <c r="O54" s="463">
        <f>ROUND((K54-J54)/J54*100,2)</f>
        <v>6.92</v>
      </c>
    </row>
    <row r="55" spans="1:15" ht="16.5" customHeight="1" x14ac:dyDescent="0.2">
      <c r="A55" s="3" t="s">
        <v>59</v>
      </c>
      <c r="B55" s="20" t="s">
        <v>758</v>
      </c>
      <c r="C55" s="16">
        <v>130</v>
      </c>
      <c r="D55" s="17">
        <v>140</v>
      </c>
      <c r="E55" s="16">
        <v>150</v>
      </c>
      <c r="F55" s="204">
        <f>SUM(E55-(E55*14/114))</f>
        <v>131.57894736842104</v>
      </c>
      <c r="G55" s="210">
        <v>142.97999999999999</v>
      </c>
      <c r="H55" s="204">
        <v>153.51</v>
      </c>
      <c r="I55" s="380">
        <v>162.28</v>
      </c>
      <c r="J55" s="204">
        <v>171.05</v>
      </c>
      <c r="K55" s="204">
        <f t="shared" si="10"/>
        <v>184.21052631578948</v>
      </c>
      <c r="L55" s="208">
        <f>K55*'Table of % increases'!$C$19</f>
        <v>25.789473684210531</v>
      </c>
      <c r="M55" s="218">
        <f t="shared" si="11"/>
        <v>210</v>
      </c>
      <c r="N55" s="249">
        <v>210</v>
      </c>
      <c r="O55" s="463">
        <f>ROUND((K55-J55)/J55*100,2)</f>
        <v>7.69</v>
      </c>
    </row>
    <row r="56" spans="1:15" ht="16.5" customHeight="1" x14ac:dyDescent="0.2">
      <c r="A56" s="3"/>
      <c r="B56" s="9" t="s">
        <v>12</v>
      </c>
      <c r="C56" s="16"/>
      <c r="D56" s="17"/>
      <c r="E56" s="16"/>
      <c r="F56" s="204"/>
      <c r="G56" s="210"/>
      <c r="H56" s="210"/>
      <c r="I56" s="691"/>
      <c r="J56" s="691"/>
      <c r="K56" s="691"/>
      <c r="L56" s="645"/>
      <c r="M56" s="419"/>
      <c r="N56" s="369"/>
      <c r="O56" s="463"/>
    </row>
    <row r="57" spans="1:15" ht="16.5" customHeight="1" x14ac:dyDescent="0.2">
      <c r="A57" s="33" t="s">
        <v>1382</v>
      </c>
      <c r="B57" s="20" t="s">
        <v>1220</v>
      </c>
      <c r="C57" s="16"/>
      <c r="D57" s="17"/>
      <c r="E57" s="16"/>
      <c r="F57" s="204"/>
      <c r="G57" s="210"/>
      <c r="H57" s="210"/>
      <c r="I57" s="691"/>
      <c r="J57" s="691"/>
      <c r="K57" s="691"/>
      <c r="L57" s="645"/>
      <c r="M57" s="419"/>
      <c r="N57" s="369"/>
      <c r="O57" s="463"/>
    </row>
    <row r="58" spans="1:15" ht="16.5" customHeight="1" x14ac:dyDescent="0.2">
      <c r="A58" s="3" t="s">
        <v>58</v>
      </c>
      <c r="B58" s="20" t="s">
        <v>760</v>
      </c>
      <c r="C58" s="16"/>
      <c r="D58" s="17"/>
      <c r="E58" s="16"/>
      <c r="F58" s="204"/>
      <c r="G58" s="210"/>
      <c r="H58" s="210"/>
      <c r="I58" s="691"/>
      <c r="J58" s="691"/>
      <c r="K58" s="691"/>
      <c r="L58" s="645"/>
      <c r="M58" s="419"/>
      <c r="N58" s="369"/>
      <c r="O58" s="463"/>
    </row>
    <row r="59" spans="1:15" ht="16.5" customHeight="1" x14ac:dyDescent="0.2">
      <c r="A59" s="3"/>
      <c r="B59" s="20" t="s">
        <v>761</v>
      </c>
      <c r="C59" s="16">
        <v>26</v>
      </c>
      <c r="D59" s="17">
        <v>28</v>
      </c>
      <c r="E59" s="16">
        <v>30</v>
      </c>
      <c r="F59" s="204">
        <f>SUM(E59-(E59*14/114))</f>
        <v>26.315789473684212</v>
      </c>
      <c r="G59" s="210">
        <v>28.55</v>
      </c>
      <c r="H59" s="204">
        <v>30.7</v>
      </c>
      <c r="I59" s="380">
        <v>32.46</v>
      </c>
      <c r="J59" s="204">
        <v>35.090000000000003</v>
      </c>
      <c r="K59" s="204">
        <f t="shared" ref="K59" si="12">SUM(N59/114*100)</f>
        <v>37.719298245614034</v>
      </c>
      <c r="L59" s="208">
        <f>K59*'Table of % increases'!$C$19</f>
        <v>5.2807017543859649</v>
      </c>
      <c r="M59" s="218">
        <f>K59+L59</f>
        <v>43</v>
      </c>
      <c r="N59" s="249">
        <v>43</v>
      </c>
      <c r="O59" s="463">
        <f>ROUND((K59-J59)/J59*100,2)</f>
        <v>7.49</v>
      </c>
    </row>
    <row r="60" spans="1:15" ht="16.5" customHeight="1" x14ac:dyDescent="0.2">
      <c r="A60" s="3" t="s">
        <v>59</v>
      </c>
      <c r="B60" s="20" t="s">
        <v>762</v>
      </c>
      <c r="C60" s="16"/>
      <c r="D60" s="17"/>
      <c r="E60" s="16"/>
      <c r="F60" s="204"/>
      <c r="G60" s="210"/>
      <c r="H60" s="210"/>
      <c r="I60" s="691"/>
      <c r="J60" s="691"/>
      <c r="K60" s="691"/>
      <c r="L60" s="645"/>
      <c r="M60" s="419"/>
      <c r="N60" s="369"/>
      <c r="O60" s="463"/>
    </row>
    <row r="61" spans="1:15" ht="16.5" customHeight="1" x14ac:dyDescent="0.2">
      <c r="A61" s="3"/>
      <c r="B61" s="20" t="s">
        <v>763</v>
      </c>
      <c r="C61" s="16"/>
      <c r="D61" s="17"/>
      <c r="E61" s="16"/>
      <c r="F61" s="204"/>
      <c r="G61" s="210"/>
      <c r="H61" s="210"/>
      <c r="I61" s="691"/>
      <c r="J61" s="691"/>
      <c r="K61" s="691"/>
      <c r="L61" s="645"/>
      <c r="M61" s="419"/>
      <c r="N61" s="369"/>
      <c r="O61" s="463"/>
    </row>
    <row r="62" spans="1:15" ht="16.5" customHeight="1" x14ac:dyDescent="0.2">
      <c r="A62" s="3"/>
      <c r="B62" s="84" t="s">
        <v>764</v>
      </c>
      <c r="C62" s="16"/>
      <c r="D62" s="17"/>
      <c r="E62" s="16"/>
      <c r="F62" s="204"/>
      <c r="G62" s="210"/>
      <c r="H62" s="210"/>
      <c r="I62" s="691"/>
      <c r="J62" s="691"/>
      <c r="K62" s="691"/>
      <c r="L62" s="645"/>
      <c r="M62" s="419"/>
      <c r="N62" s="369"/>
      <c r="O62" s="463"/>
    </row>
    <row r="63" spans="1:15" ht="16.5" customHeight="1" x14ac:dyDescent="0.2">
      <c r="A63" s="3" t="s">
        <v>69</v>
      </c>
      <c r="B63" s="20" t="s">
        <v>765</v>
      </c>
      <c r="C63" s="16"/>
      <c r="D63" s="17"/>
      <c r="E63" s="16"/>
      <c r="F63" s="204"/>
      <c r="G63" s="210"/>
      <c r="H63" s="210"/>
      <c r="I63" s="691"/>
      <c r="J63" s="691"/>
      <c r="K63" s="691"/>
      <c r="L63" s="645"/>
      <c r="M63" s="419"/>
      <c r="N63" s="369"/>
      <c r="O63" s="463"/>
    </row>
    <row r="64" spans="1:15" ht="16.5" customHeight="1" x14ac:dyDescent="0.2">
      <c r="A64" s="3"/>
      <c r="B64" s="20" t="s">
        <v>766</v>
      </c>
      <c r="C64" s="16">
        <v>130</v>
      </c>
      <c r="D64" s="17">
        <v>140</v>
      </c>
      <c r="E64" s="16">
        <v>150</v>
      </c>
      <c r="F64" s="204">
        <f>SUM(E64-(E64*14/114))</f>
        <v>131.57894736842104</v>
      </c>
      <c r="G64" s="210">
        <v>142.97999999999999</v>
      </c>
      <c r="H64" s="204">
        <v>153.51</v>
      </c>
      <c r="I64" s="380">
        <v>162.28</v>
      </c>
      <c r="J64" s="204">
        <v>171.05</v>
      </c>
      <c r="K64" s="204">
        <f t="shared" ref="K64:K66" si="13">SUM(N64/114*100)</f>
        <v>184.21052631578948</v>
      </c>
      <c r="L64" s="208">
        <f>K64*'Table of % increases'!$C$19</f>
        <v>25.789473684210531</v>
      </c>
      <c r="M64" s="218">
        <f t="shared" ref="M64:M66" si="14">K64+L64</f>
        <v>210</v>
      </c>
      <c r="N64" s="249">
        <v>210</v>
      </c>
      <c r="O64" s="463">
        <f>ROUND((K64-J64)/J64*100,2)</f>
        <v>7.69</v>
      </c>
    </row>
    <row r="65" spans="1:15" ht="16.5" customHeight="1" x14ac:dyDescent="0.2">
      <c r="A65" s="426" t="s">
        <v>70</v>
      </c>
      <c r="B65" s="510" t="s">
        <v>767</v>
      </c>
      <c r="C65" s="16">
        <v>100</v>
      </c>
      <c r="D65" s="17">
        <v>110</v>
      </c>
      <c r="E65" s="16">
        <v>110</v>
      </c>
      <c r="F65" s="204">
        <f>SUM(E65-(E65*14/114))</f>
        <v>96.491228070175438</v>
      </c>
      <c r="G65" s="210">
        <v>105.26</v>
      </c>
      <c r="H65" s="204">
        <v>114.04</v>
      </c>
      <c r="I65" s="380">
        <v>120.18</v>
      </c>
      <c r="J65" s="204">
        <v>127.19</v>
      </c>
      <c r="K65" s="204">
        <f t="shared" si="13"/>
        <v>135.96491228070175</v>
      </c>
      <c r="L65" s="208">
        <f>K65*'Table of % increases'!$C$19</f>
        <v>19.035087719298247</v>
      </c>
      <c r="M65" s="218">
        <f t="shared" si="14"/>
        <v>155</v>
      </c>
      <c r="N65" s="249">
        <v>155</v>
      </c>
      <c r="O65" s="463">
        <f>ROUND((K65-J65)/J65*100,2)</f>
        <v>6.9</v>
      </c>
    </row>
    <row r="66" spans="1:15" ht="16.5" customHeight="1" x14ac:dyDescent="0.2">
      <c r="A66" s="426" t="s">
        <v>1362</v>
      </c>
      <c r="B66" s="510" t="s">
        <v>768</v>
      </c>
      <c r="C66" s="16">
        <v>70</v>
      </c>
      <c r="D66" s="17">
        <v>80</v>
      </c>
      <c r="E66" s="16">
        <v>80</v>
      </c>
      <c r="F66" s="204">
        <f>SUM(E66-(E66*14/114))</f>
        <v>70.175438596491233</v>
      </c>
      <c r="G66" s="210">
        <v>76.319999999999993</v>
      </c>
      <c r="H66" s="204">
        <v>83.33</v>
      </c>
      <c r="I66" s="380">
        <v>87.72</v>
      </c>
      <c r="J66" s="204">
        <v>92.11</v>
      </c>
      <c r="K66" s="204">
        <f t="shared" si="13"/>
        <v>98.245614035087712</v>
      </c>
      <c r="L66" s="208">
        <f>K66*'Table of % increases'!$C$19</f>
        <v>13.754385964912281</v>
      </c>
      <c r="M66" s="218">
        <f t="shared" si="14"/>
        <v>112</v>
      </c>
      <c r="N66" s="249">
        <v>112</v>
      </c>
      <c r="O66" s="463">
        <f>ROUND((K66-J66)/J66*100,2)</f>
        <v>6.66</v>
      </c>
    </row>
    <row r="67" spans="1:15" ht="16.5" customHeight="1" x14ac:dyDescent="0.2">
      <c r="A67" s="459"/>
      <c r="B67" s="522" t="s">
        <v>12</v>
      </c>
      <c r="C67" s="135"/>
      <c r="D67" s="135"/>
      <c r="E67" s="135"/>
      <c r="F67" s="215"/>
      <c r="G67" s="629"/>
      <c r="H67" s="629"/>
      <c r="I67" s="692"/>
      <c r="J67" s="629"/>
      <c r="K67" s="692"/>
      <c r="L67" s="647"/>
      <c r="M67" s="635"/>
      <c r="N67" s="377"/>
      <c r="O67" s="464"/>
    </row>
    <row r="68" spans="1:15" ht="16.5" customHeight="1" x14ac:dyDescent="0.2">
      <c r="A68" s="426" t="s">
        <v>1383</v>
      </c>
      <c r="B68" s="448" t="s">
        <v>1384</v>
      </c>
      <c r="C68" s="16"/>
      <c r="D68" s="16"/>
      <c r="E68" s="16"/>
      <c r="F68" s="204"/>
      <c r="G68" s="210"/>
      <c r="H68" s="210"/>
      <c r="I68" s="691"/>
      <c r="J68" s="691"/>
      <c r="K68" s="691"/>
      <c r="L68" s="645"/>
      <c r="M68" s="419"/>
      <c r="N68" s="369"/>
      <c r="O68" s="463"/>
    </row>
    <row r="69" spans="1:15" ht="16.5" customHeight="1" x14ac:dyDescent="0.2">
      <c r="A69" s="426"/>
      <c r="B69" s="511" t="s">
        <v>764</v>
      </c>
      <c r="C69" s="16"/>
      <c r="D69" s="17"/>
      <c r="E69" s="16"/>
      <c r="F69" s="204"/>
      <c r="G69" s="210"/>
      <c r="H69" s="210"/>
      <c r="I69" s="691"/>
      <c r="J69" s="691"/>
      <c r="K69" s="691"/>
      <c r="L69" s="645"/>
      <c r="M69" s="419"/>
      <c r="N69" s="369"/>
      <c r="O69" s="463"/>
    </row>
    <row r="70" spans="1:15" ht="16.5" customHeight="1" x14ac:dyDescent="0.2">
      <c r="A70" s="426" t="s">
        <v>58</v>
      </c>
      <c r="B70" s="510" t="s">
        <v>769</v>
      </c>
      <c r="C70" s="16">
        <v>470</v>
      </c>
      <c r="D70" s="17">
        <v>510</v>
      </c>
      <c r="E70" s="16">
        <v>540</v>
      </c>
      <c r="F70" s="204">
        <f>SUM(E70-(E70*14/114))</f>
        <v>473.68421052631578</v>
      </c>
      <c r="G70" s="210">
        <v>513.15789473684208</v>
      </c>
      <c r="H70" s="204">
        <v>552.63</v>
      </c>
      <c r="I70" s="380">
        <v>587.72</v>
      </c>
      <c r="J70" s="204">
        <v>618.41999999999996</v>
      </c>
      <c r="K70" s="204">
        <f t="shared" ref="K70:K74" si="15">SUM(N70/114*100)</f>
        <v>660.52631578947376</v>
      </c>
      <c r="L70" s="208">
        <f>K70*'Table of % increases'!$C$19</f>
        <v>92.473684210526329</v>
      </c>
      <c r="M70" s="218">
        <f t="shared" ref="M70:M74" si="16">K70+L70</f>
        <v>753.00000000000011</v>
      </c>
      <c r="N70" s="249">
        <v>753</v>
      </c>
      <c r="O70" s="463">
        <f>ROUND((K70-J70)/J70*100,2)</f>
        <v>6.81</v>
      </c>
    </row>
    <row r="71" spans="1:15" ht="16.5" customHeight="1" x14ac:dyDescent="0.2">
      <c r="A71" s="426" t="s">
        <v>59</v>
      </c>
      <c r="B71" s="510" t="s">
        <v>770</v>
      </c>
      <c r="C71" s="16">
        <v>130</v>
      </c>
      <c r="D71" s="17">
        <v>140</v>
      </c>
      <c r="E71" s="16">
        <v>150</v>
      </c>
      <c r="F71" s="204">
        <f>SUM(E71-(E71*14/114))</f>
        <v>131.57894736842104</v>
      </c>
      <c r="G71" s="210">
        <v>142.98245614035088</v>
      </c>
      <c r="H71" s="204">
        <v>153.51</v>
      </c>
      <c r="I71" s="380">
        <v>162.28</v>
      </c>
      <c r="J71" s="204">
        <v>171.05</v>
      </c>
      <c r="K71" s="204">
        <f t="shared" si="15"/>
        <v>184.21052631578948</v>
      </c>
      <c r="L71" s="208">
        <f>K71*'Table of % increases'!$C$19</f>
        <v>25.789473684210531</v>
      </c>
      <c r="M71" s="218">
        <f t="shared" si="16"/>
        <v>210</v>
      </c>
      <c r="N71" s="249">
        <v>210</v>
      </c>
      <c r="O71" s="463">
        <f>ROUND((K71-J71)/J71*100,2)</f>
        <v>7.69</v>
      </c>
    </row>
    <row r="72" spans="1:15" ht="16.5" customHeight="1" x14ac:dyDescent="0.2">
      <c r="A72" s="3" t="s">
        <v>60</v>
      </c>
      <c r="B72" s="20" t="s">
        <v>771</v>
      </c>
      <c r="C72" s="16">
        <v>570</v>
      </c>
      <c r="D72" s="17">
        <v>620</v>
      </c>
      <c r="E72" s="16">
        <v>660</v>
      </c>
      <c r="F72" s="204">
        <f>SUM(E72-(E72*14/114))</f>
        <v>578.9473684210526</v>
      </c>
      <c r="G72" s="210">
        <v>628.07017543859649</v>
      </c>
      <c r="H72" s="204">
        <v>675.44</v>
      </c>
      <c r="I72" s="380">
        <v>715.79</v>
      </c>
      <c r="J72" s="204">
        <v>754.39</v>
      </c>
      <c r="K72" s="204">
        <f t="shared" si="15"/>
        <v>807.01754385964909</v>
      </c>
      <c r="L72" s="208">
        <f>K72*'Table of % increases'!$C$19</f>
        <v>112.98245614035089</v>
      </c>
      <c r="M72" s="218">
        <f t="shared" si="16"/>
        <v>920</v>
      </c>
      <c r="N72" s="249">
        <v>920</v>
      </c>
      <c r="O72" s="463">
        <f>ROUND((K72-J72)/J72*100,2)</f>
        <v>6.98</v>
      </c>
    </row>
    <row r="73" spans="1:15" ht="16.5" customHeight="1" x14ac:dyDescent="0.2">
      <c r="A73" s="3" t="s">
        <v>62</v>
      </c>
      <c r="B73" s="20" t="s">
        <v>772</v>
      </c>
      <c r="C73" s="16">
        <v>350</v>
      </c>
      <c r="D73" s="17">
        <v>380</v>
      </c>
      <c r="E73" s="16">
        <v>400</v>
      </c>
      <c r="F73" s="204">
        <f>SUM(E73-(E73*14/114))</f>
        <v>350.87719298245611</v>
      </c>
      <c r="G73" s="210">
        <v>380.70175438596493</v>
      </c>
      <c r="H73" s="204">
        <v>409.65</v>
      </c>
      <c r="I73" s="380">
        <v>434.21</v>
      </c>
      <c r="J73" s="204">
        <v>456.14</v>
      </c>
      <c r="K73" s="204">
        <f t="shared" si="15"/>
        <v>486.84210526315786</v>
      </c>
      <c r="L73" s="208">
        <f>K73*'Table of % increases'!$C$19</f>
        <v>68.15789473684211</v>
      </c>
      <c r="M73" s="218">
        <f t="shared" si="16"/>
        <v>555</v>
      </c>
      <c r="N73" s="249">
        <v>555</v>
      </c>
      <c r="O73" s="463">
        <f>ROUND((K73-J73)/J73*100,2)</f>
        <v>6.73</v>
      </c>
    </row>
    <row r="74" spans="1:15" ht="16.5" customHeight="1" x14ac:dyDescent="0.2">
      <c r="A74" s="3" t="s">
        <v>64</v>
      </c>
      <c r="B74" s="20" t="s">
        <v>773</v>
      </c>
      <c r="C74" s="16">
        <v>200</v>
      </c>
      <c r="D74" s="17">
        <v>220</v>
      </c>
      <c r="E74" s="16">
        <v>230</v>
      </c>
      <c r="F74" s="204">
        <f>SUM(E74-(E74*14/114))</f>
        <v>201.75438596491227</v>
      </c>
      <c r="G74" s="210">
        <v>219.2982456140351</v>
      </c>
      <c r="H74" s="204">
        <v>236.84</v>
      </c>
      <c r="I74" s="380">
        <v>250.88</v>
      </c>
      <c r="J74" s="204">
        <v>263.16000000000003</v>
      </c>
      <c r="K74" s="204">
        <f t="shared" si="15"/>
        <v>280.70175438596488</v>
      </c>
      <c r="L74" s="208">
        <f>K74*'Table of % increases'!$C$19</f>
        <v>39.298245614035089</v>
      </c>
      <c r="M74" s="218">
        <f t="shared" si="16"/>
        <v>319.99999999999994</v>
      </c>
      <c r="N74" s="249">
        <v>320</v>
      </c>
      <c r="O74" s="463">
        <f>ROUND((K74-J74)/J74*100,2)</f>
        <v>6.67</v>
      </c>
    </row>
    <row r="75" spans="1:15" ht="16.5" customHeight="1" x14ac:dyDescent="0.2">
      <c r="A75" s="3"/>
      <c r="B75" s="9" t="s">
        <v>12</v>
      </c>
      <c r="C75" s="16"/>
      <c r="D75" s="17"/>
      <c r="E75" s="16"/>
      <c r="F75" s="204"/>
      <c r="G75" s="210"/>
      <c r="H75" s="210"/>
      <c r="I75" s="691"/>
      <c r="J75" s="691"/>
      <c r="K75" s="691"/>
      <c r="L75" s="645"/>
      <c r="M75" s="419"/>
      <c r="N75" s="369"/>
      <c r="O75" s="463"/>
    </row>
    <row r="76" spans="1:15" ht="16.5" customHeight="1" x14ac:dyDescent="0.2">
      <c r="A76" s="3" t="s">
        <v>1385</v>
      </c>
      <c r="B76" s="20" t="s">
        <v>1386</v>
      </c>
      <c r="C76" s="16"/>
      <c r="D76" s="17"/>
      <c r="E76" s="16"/>
      <c r="F76" s="204"/>
      <c r="G76" s="210"/>
      <c r="H76" s="210"/>
      <c r="I76" s="691"/>
      <c r="J76" s="691"/>
      <c r="K76" s="691"/>
      <c r="L76" s="645"/>
      <c r="M76" s="419"/>
      <c r="N76" s="369"/>
      <c r="O76" s="463"/>
    </row>
    <row r="77" spans="1:15" ht="16.5" customHeight="1" x14ac:dyDescent="0.2">
      <c r="A77" s="3"/>
      <c r="B77" s="84" t="s">
        <v>764</v>
      </c>
      <c r="C77" s="16"/>
      <c r="D77" s="17"/>
      <c r="E77" s="16"/>
      <c r="F77" s="204"/>
      <c r="G77" s="210"/>
      <c r="H77" s="210"/>
      <c r="I77" s="691"/>
      <c r="J77" s="691"/>
      <c r="K77" s="691"/>
      <c r="L77" s="645"/>
      <c r="M77" s="419"/>
      <c r="N77" s="369"/>
      <c r="O77" s="463"/>
    </row>
    <row r="78" spans="1:15" ht="16.5" customHeight="1" x14ac:dyDescent="0.2">
      <c r="A78" s="3"/>
      <c r="B78" s="84"/>
      <c r="C78" s="16"/>
      <c r="D78" s="17"/>
      <c r="E78" s="16"/>
      <c r="F78" s="204"/>
      <c r="G78" s="210"/>
      <c r="H78" s="210"/>
      <c r="I78" s="691"/>
      <c r="J78" s="691"/>
      <c r="K78" s="691"/>
      <c r="L78" s="645"/>
      <c r="M78" s="419"/>
      <c r="N78" s="369"/>
      <c r="O78" s="463"/>
    </row>
    <row r="79" spans="1:15" ht="16.5" customHeight="1" x14ac:dyDescent="0.2">
      <c r="A79" s="3" t="s">
        <v>58</v>
      </c>
      <c r="B79" s="20" t="s">
        <v>774</v>
      </c>
      <c r="C79" s="16"/>
      <c r="D79" s="17"/>
      <c r="E79" s="16"/>
      <c r="F79" s="204"/>
      <c r="G79" s="210"/>
      <c r="H79" s="210"/>
      <c r="I79" s="691"/>
      <c r="J79" s="691"/>
      <c r="K79" s="691"/>
      <c r="L79" s="645"/>
      <c r="M79" s="419"/>
      <c r="N79" s="369"/>
      <c r="O79" s="463"/>
    </row>
    <row r="80" spans="1:15" ht="16.5" customHeight="1" x14ac:dyDescent="0.2">
      <c r="A80" s="3" t="s">
        <v>1363</v>
      </c>
      <c r="B80" s="20" t="s">
        <v>775</v>
      </c>
      <c r="C80" s="16"/>
      <c r="D80" s="17"/>
      <c r="E80" s="16"/>
      <c r="F80" s="204"/>
      <c r="G80" s="210"/>
      <c r="H80" s="210"/>
      <c r="I80" s="691"/>
      <c r="J80" s="691"/>
      <c r="K80" s="691"/>
      <c r="L80" s="645"/>
      <c r="M80" s="419"/>
      <c r="N80" s="369"/>
      <c r="O80" s="463"/>
    </row>
    <row r="81" spans="1:15" ht="16.5" customHeight="1" x14ac:dyDescent="0.2">
      <c r="A81" s="3"/>
      <c r="B81" s="20" t="s">
        <v>776</v>
      </c>
      <c r="C81" s="16">
        <v>300</v>
      </c>
      <c r="D81" s="17">
        <v>320</v>
      </c>
      <c r="E81" s="16">
        <v>340</v>
      </c>
      <c r="F81" s="204">
        <f>SUM(E81-(E81*14/114))</f>
        <v>298.24561403508773</v>
      </c>
      <c r="G81" s="210">
        <v>322.81</v>
      </c>
      <c r="H81" s="204">
        <v>346.49</v>
      </c>
      <c r="I81" s="380">
        <v>368.42</v>
      </c>
      <c r="J81" s="204">
        <v>385.96</v>
      </c>
      <c r="K81" s="204">
        <f t="shared" ref="K81:K82" si="17">SUM(N81/114*100)</f>
        <v>412.28070175438597</v>
      </c>
      <c r="L81" s="208">
        <f>K81*'Table of % increases'!$C$19</f>
        <v>57.719298245614041</v>
      </c>
      <c r="M81" s="218">
        <f t="shared" ref="M81:M82" si="18">K81+L81</f>
        <v>470</v>
      </c>
      <c r="N81" s="249">
        <v>470</v>
      </c>
      <c r="O81" s="463">
        <f>ROUND((K81-J81)/J81*100,2)</f>
        <v>6.82</v>
      </c>
    </row>
    <row r="82" spans="1:15" ht="16.5" customHeight="1" x14ac:dyDescent="0.2">
      <c r="A82" s="3" t="s">
        <v>1364</v>
      </c>
      <c r="B82" s="20" t="s">
        <v>767</v>
      </c>
      <c r="C82" s="16">
        <v>160</v>
      </c>
      <c r="D82" s="17">
        <v>170</v>
      </c>
      <c r="E82" s="16">
        <v>180</v>
      </c>
      <c r="F82" s="204">
        <f>SUM(E82-(E82*14/114))</f>
        <v>157.89473684210526</v>
      </c>
      <c r="G82" s="210">
        <v>171.05</v>
      </c>
      <c r="H82" s="204">
        <v>184.21</v>
      </c>
      <c r="I82" s="380">
        <v>192.98</v>
      </c>
      <c r="J82" s="204">
        <v>201.75</v>
      </c>
      <c r="K82" s="204">
        <f t="shared" si="17"/>
        <v>215.78947368421052</v>
      </c>
      <c r="L82" s="208">
        <f>K82*'Table of % increases'!$C$19</f>
        <v>30.210526315789476</v>
      </c>
      <c r="M82" s="218">
        <f t="shared" si="18"/>
        <v>246</v>
      </c>
      <c r="N82" s="249">
        <v>246</v>
      </c>
      <c r="O82" s="463">
        <f>ROUND((K82-J82)/J82*100,2)</f>
        <v>6.96</v>
      </c>
    </row>
    <row r="83" spans="1:15" ht="16.5" customHeight="1" x14ac:dyDescent="0.2">
      <c r="A83" s="3" t="s">
        <v>59</v>
      </c>
      <c r="B83" s="20" t="s">
        <v>777</v>
      </c>
      <c r="C83" s="16"/>
      <c r="D83" s="17"/>
      <c r="E83" s="16"/>
      <c r="F83" s="204"/>
      <c r="G83" s="210"/>
      <c r="H83" s="210"/>
      <c r="I83" s="691"/>
      <c r="J83" s="691"/>
      <c r="K83" s="691"/>
      <c r="L83" s="645"/>
      <c r="M83" s="419"/>
      <c r="N83" s="369"/>
      <c r="O83" s="463"/>
    </row>
    <row r="84" spans="1:15" ht="16.5" customHeight="1" x14ac:dyDescent="0.2">
      <c r="A84" s="3" t="s">
        <v>69</v>
      </c>
      <c r="B84" s="20" t="s">
        <v>775</v>
      </c>
      <c r="C84" s="16"/>
      <c r="D84" s="17"/>
      <c r="E84" s="16"/>
      <c r="F84" s="204"/>
      <c r="G84" s="210"/>
      <c r="H84" s="210"/>
      <c r="I84" s="691"/>
      <c r="J84" s="691"/>
      <c r="K84" s="691"/>
      <c r="L84" s="645"/>
      <c r="M84" s="419"/>
      <c r="N84" s="369"/>
      <c r="O84" s="463"/>
    </row>
    <row r="85" spans="1:15" ht="16.5" customHeight="1" x14ac:dyDescent="0.2">
      <c r="A85" s="3"/>
      <c r="B85" s="20" t="s">
        <v>776</v>
      </c>
      <c r="C85" s="16">
        <v>230</v>
      </c>
      <c r="D85" s="17">
        <v>250</v>
      </c>
      <c r="E85" s="16">
        <v>270</v>
      </c>
      <c r="F85" s="204">
        <f>SUM(E85-(E85*14/114))</f>
        <v>236.84210526315789</v>
      </c>
      <c r="G85" s="210">
        <v>254.39</v>
      </c>
      <c r="H85" s="204">
        <v>271.93</v>
      </c>
      <c r="I85" s="380">
        <v>289.47000000000003</v>
      </c>
      <c r="J85" s="204">
        <v>307.02</v>
      </c>
      <c r="K85" s="204">
        <f t="shared" ref="K85:K86" si="19">SUM(N85/114*100)</f>
        <v>328.07017543859649</v>
      </c>
      <c r="L85" s="208">
        <f>K85*'Table of % increases'!$C$19</f>
        <v>45.929824561403514</v>
      </c>
      <c r="M85" s="218">
        <f t="shared" ref="M85:M86" si="20">K85+L85</f>
        <v>374</v>
      </c>
      <c r="N85" s="249">
        <v>374</v>
      </c>
      <c r="O85" s="463">
        <f>ROUND((K85-J85)/J85*100,2)</f>
        <v>6.86</v>
      </c>
    </row>
    <row r="86" spans="1:15" ht="16.5" customHeight="1" x14ac:dyDescent="0.2">
      <c r="A86" s="3" t="s">
        <v>70</v>
      </c>
      <c r="B86" s="20" t="s">
        <v>767</v>
      </c>
      <c r="C86" s="16">
        <v>120</v>
      </c>
      <c r="D86" s="17">
        <v>130</v>
      </c>
      <c r="E86" s="16">
        <v>140</v>
      </c>
      <c r="F86" s="204">
        <f>SUM(E86-(E86*14/114))</f>
        <v>122.80701754385964</v>
      </c>
      <c r="G86" s="210">
        <v>131.58000000000001</v>
      </c>
      <c r="H86" s="204">
        <v>141.22999999999999</v>
      </c>
      <c r="I86" s="380">
        <v>149.12</v>
      </c>
      <c r="J86" s="204">
        <v>157.88999999999999</v>
      </c>
      <c r="K86" s="204">
        <f t="shared" si="19"/>
        <v>168.42105263157893</v>
      </c>
      <c r="L86" s="208">
        <f>K86*'Table of % increases'!$C$19</f>
        <v>23.578947368421051</v>
      </c>
      <c r="M86" s="218">
        <f t="shared" si="20"/>
        <v>191.99999999999997</v>
      </c>
      <c r="N86" s="249">
        <v>192</v>
      </c>
      <c r="O86" s="463">
        <f>ROUND((K86-J86)/J86*100,2)</f>
        <v>6.67</v>
      </c>
    </row>
    <row r="87" spans="1:15" ht="16.5" customHeight="1" x14ac:dyDescent="0.2">
      <c r="A87" s="413" t="s">
        <v>40</v>
      </c>
      <c r="B87" s="84" t="s">
        <v>778</v>
      </c>
      <c r="C87" s="16"/>
      <c r="D87" s="17"/>
      <c r="E87" s="16"/>
      <c r="F87" s="204"/>
      <c r="G87" s="210"/>
      <c r="H87" s="210"/>
      <c r="I87" s="691"/>
      <c r="J87" s="691"/>
      <c r="K87" s="691"/>
      <c r="L87" s="645"/>
      <c r="M87" s="419"/>
      <c r="N87" s="369"/>
      <c r="O87" s="463"/>
    </row>
    <row r="88" spans="1:15" ht="16.5" customHeight="1" x14ac:dyDescent="0.2">
      <c r="A88" s="366"/>
      <c r="B88" s="84" t="s">
        <v>779</v>
      </c>
      <c r="C88" s="16"/>
      <c r="D88" s="17"/>
      <c r="E88" s="16"/>
      <c r="F88" s="204"/>
      <c r="G88" s="210"/>
      <c r="H88" s="210"/>
      <c r="I88" s="691"/>
      <c r="J88" s="691"/>
      <c r="K88" s="691"/>
      <c r="L88" s="645"/>
      <c r="M88" s="419"/>
      <c r="N88" s="369"/>
      <c r="O88" s="463"/>
    </row>
    <row r="89" spans="1:15" x14ac:dyDescent="0.2">
      <c r="A89" s="508"/>
      <c r="B89" s="151"/>
      <c r="C89" s="106"/>
      <c r="D89" s="151"/>
      <c r="E89" s="106"/>
      <c r="F89" s="204"/>
      <c r="G89" s="210"/>
      <c r="H89" s="210"/>
      <c r="I89" s="691"/>
      <c r="J89" s="691"/>
      <c r="K89" s="691"/>
      <c r="L89" s="645"/>
      <c r="M89" s="419"/>
      <c r="N89" s="369"/>
      <c r="O89" s="463"/>
    </row>
    <row r="90" spans="1:15" ht="16.5" customHeight="1" x14ac:dyDescent="0.2">
      <c r="A90" s="3">
        <v>15.9</v>
      </c>
      <c r="B90" s="9" t="s">
        <v>864</v>
      </c>
      <c r="C90" s="16"/>
      <c r="D90" s="17"/>
      <c r="E90" s="16"/>
      <c r="F90" s="204"/>
      <c r="G90" s="210"/>
      <c r="H90" s="210"/>
      <c r="I90" s="691"/>
      <c r="J90" s="691"/>
      <c r="K90" s="691"/>
      <c r="L90" s="645"/>
      <c r="M90" s="419"/>
      <c r="N90" s="369"/>
      <c r="O90" s="463"/>
    </row>
    <row r="91" spans="1:15" ht="16.5" customHeight="1" x14ac:dyDescent="0.2">
      <c r="A91" s="3"/>
      <c r="B91" s="9" t="s">
        <v>865</v>
      </c>
      <c r="C91" s="16"/>
      <c r="D91" s="17"/>
      <c r="E91" s="16"/>
      <c r="F91" s="204"/>
      <c r="G91" s="210"/>
      <c r="H91" s="210"/>
      <c r="I91" s="691"/>
      <c r="J91" s="691"/>
      <c r="K91" s="691"/>
      <c r="L91" s="645"/>
      <c r="M91" s="419"/>
      <c r="N91" s="369"/>
      <c r="O91" s="463"/>
    </row>
    <row r="92" spans="1:15" ht="16.5" customHeight="1" x14ac:dyDescent="0.2">
      <c r="A92" s="3" t="s">
        <v>58</v>
      </c>
      <c r="B92" s="20" t="s">
        <v>866</v>
      </c>
      <c r="C92" s="16">
        <v>180</v>
      </c>
      <c r="D92" s="17">
        <v>190</v>
      </c>
      <c r="E92" s="16">
        <v>200</v>
      </c>
      <c r="F92" s="204">
        <f t="shared" ref="F92:F130" si="21">SUM(E92-(E92*14/114))</f>
        <v>175.43859649122805</v>
      </c>
      <c r="G92" s="210">
        <v>190.35</v>
      </c>
      <c r="H92" s="204">
        <v>206.14</v>
      </c>
      <c r="I92" s="380">
        <v>219.3</v>
      </c>
      <c r="J92" s="204">
        <v>228.07</v>
      </c>
      <c r="K92" s="204">
        <f t="shared" ref="K92:K93" si="22">SUM(N92/114*100)</f>
        <v>243.85964912280701</v>
      </c>
      <c r="L92" s="208">
        <f>K92*'Table of % increases'!$C$19</f>
        <v>34.140350877192986</v>
      </c>
      <c r="M92" s="218">
        <f t="shared" ref="M92:M93" si="23">K92+L92</f>
        <v>278</v>
      </c>
      <c r="N92" s="249">
        <v>278</v>
      </c>
      <c r="O92" s="463">
        <f>ROUND((K92-J92)/J92*100,2)</f>
        <v>6.92</v>
      </c>
    </row>
    <row r="93" spans="1:15" ht="16.5" customHeight="1" x14ac:dyDescent="0.2">
      <c r="A93" s="3" t="s">
        <v>59</v>
      </c>
      <c r="B93" s="20" t="s">
        <v>867</v>
      </c>
      <c r="C93" s="16">
        <v>400</v>
      </c>
      <c r="D93" s="17">
        <v>430</v>
      </c>
      <c r="E93" s="16">
        <v>460</v>
      </c>
      <c r="F93" s="204">
        <f t="shared" si="21"/>
        <v>403.50877192982455</v>
      </c>
      <c r="G93" s="210">
        <v>438.6</v>
      </c>
      <c r="H93" s="204">
        <v>471.93</v>
      </c>
      <c r="I93" s="380">
        <v>500</v>
      </c>
      <c r="J93" s="204">
        <v>526.32000000000005</v>
      </c>
      <c r="K93" s="204">
        <f t="shared" si="22"/>
        <v>562.28070175438597</v>
      </c>
      <c r="L93" s="208">
        <f>K93*'Table of % increases'!$C$19</f>
        <v>78.719298245614041</v>
      </c>
      <c r="M93" s="218">
        <f t="shared" si="23"/>
        <v>641</v>
      </c>
      <c r="N93" s="249">
        <v>641</v>
      </c>
      <c r="O93" s="463">
        <f>ROUND((K93-J93)/J93*100,2)</f>
        <v>6.83</v>
      </c>
    </row>
    <row r="94" spans="1:15" x14ac:dyDescent="0.2">
      <c r="A94" s="508"/>
      <c r="B94" s="151"/>
      <c r="C94" s="106"/>
      <c r="D94" s="151"/>
      <c r="E94" s="106"/>
      <c r="F94" s="505"/>
      <c r="G94" s="505"/>
      <c r="H94" s="505"/>
      <c r="I94" s="639"/>
      <c r="J94" s="639"/>
      <c r="K94" s="639"/>
      <c r="L94" s="646"/>
      <c r="M94" s="505"/>
      <c r="N94" s="205"/>
      <c r="O94" s="462"/>
    </row>
    <row r="95" spans="1:15" x14ac:dyDescent="0.2">
      <c r="A95" s="33">
        <v>15.1</v>
      </c>
      <c r="B95" s="9" t="s">
        <v>926</v>
      </c>
      <c r="C95" s="16"/>
      <c r="D95" s="17" t="s">
        <v>12</v>
      </c>
      <c r="E95" s="16"/>
      <c r="F95" s="210"/>
      <c r="G95" s="210"/>
      <c r="H95" s="210"/>
      <c r="I95" s="691"/>
      <c r="J95" s="691"/>
      <c r="K95" s="691"/>
      <c r="L95" s="645"/>
      <c r="M95" s="210"/>
      <c r="N95" s="211"/>
      <c r="O95" s="504"/>
    </row>
    <row r="96" spans="1:15" x14ac:dyDescent="0.2">
      <c r="A96" s="3"/>
      <c r="B96" s="9"/>
      <c r="C96" s="16"/>
      <c r="D96" s="17"/>
      <c r="E96" s="16"/>
      <c r="F96" s="210"/>
      <c r="G96" s="210"/>
      <c r="H96" s="210"/>
      <c r="I96" s="691"/>
      <c r="J96" s="691"/>
      <c r="K96" s="691"/>
      <c r="L96" s="645"/>
      <c r="M96" s="210"/>
      <c r="N96" s="211"/>
      <c r="O96" s="504"/>
    </row>
    <row r="97" spans="1:15" x14ac:dyDescent="0.2">
      <c r="A97" s="3" t="s">
        <v>58</v>
      </c>
      <c r="B97" s="20" t="s">
        <v>927</v>
      </c>
      <c r="C97" s="16"/>
      <c r="D97" s="17" t="s">
        <v>12</v>
      </c>
      <c r="E97" s="16"/>
      <c r="F97" s="204"/>
      <c r="G97" s="210"/>
      <c r="H97" s="210"/>
      <c r="I97" s="691"/>
      <c r="J97" s="691"/>
      <c r="K97" s="691"/>
      <c r="L97" s="645"/>
      <c r="M97" s="419"/>
      <c r="N97" s="369"/>
      <c r="O97" s="463"/>
    </row>
    <row r="98" spans="1:15" x14ac:dyDescent="0.2">
      <c r="A98" s="3"/>
      <c r="B98" s="20" t="s">
        <v>928</v>
      </c>
      <c r="C98" s="16">
        <v>18</v>
      </c>
      <c r="D98" s="17">
        <v>20</v>
      </c>
      <c r="E98" s="16">
        <v>21</v>
      </c>
      <c r="F98" s="204">
        <f t="shared" si="21"/>
        <v>18.421052631578949</v>
      </c>
      <c r="G98" s="210">
        <v>20</v>
      </c>
      <c r="H98" s="204">
        <v>21.49</v>
      </c>
      <c r="I98" s="380">
        <v>21.93</v>
      </c>
      <c r="J98" s="204">
        <v>23.25</v>
      </c>
      <c r="K98" s="204">
        <f t="shared" ref="K98:K99" si="24">SUM(N98/114*100)</f>
        <v>24.833333333333332</v>
      </c>
      <c r="L98" s="208">
        <f>K98*'Table of % increases'!$C$19</f>
        <v>3.476666666666667</v>
      </c>
      <c r="M98" s="218">
        <f t="shared" ref="M98:M99" si="25">K98+L98</f>
        <v>28.31</v>
      </c>
      <c r="N98" s="249">
        <v>28.31</v>
      </c>
      <c r="O98" s="463">
        <f>ROUND((K98-J98)/J98*100,2)</f>
        <v>6.81</v>
      </c>
    </row>
    <row r="99" spans="1:15" x14ac:dyDescent="0.2">
      <c r="A99" s="3" t="s">
        <v>59</v>
      </c>
      <c r="B99" s="20" t="s">
        <v>929</v>
      </c>
      <c r="C99" s="16">
        <v>20</v>
      </c>
      <c r="D99" s="17">
        <v>22</v>
      </c>
      <c r="E99" s="16">
        <v>23</v>
      </c>
      <c r="F99" s="204">
        <f t="shared" si="21"/>
        <v>20.17543859649123</v>
      </c>
      <c r="G99" s="210">
        <v>21.93</v>
      </c>
      <c r="H99" s="204">
        <v>23.68</v>
      </c>
      <c r="I99" s="380">
        <v>24.56</v>
      </c>
      <c r="J99" s="204">
        <v>25.79</v>
      </c>
      <c r="K99" s="204">
        <f t="shared" si="24"/>
        <v>27.543859649122805</v>
      </c>
      <c r="L99" s="208">
        <f>K99*'Table of % increases'!$C$19</f>
        <v>3.856140350877193</v>
      </c>
      <c r="M99" s="218">
        <f t="shared" si="25"/>
        <v>31.4</v>
      </c>
      <c r="N99" s="249">
        <v>31.4</v>
      </c>
      <c r="O99" s="463">
        <f>ROUND((K99-J99)/J99*100,2)</f>
        <v>6.8</v>
      </c>
    </row>
    <row r="100" spans="1:15" x14ac:dyDescent="0.2">
      <c r="A100" s="3" t="s">
        <v>60</v>
      </c>
      <c r="B100" s="20" t="s">
        <v>930</v>
      </c>
      <c r="C100" s="16"/>
      <c r="D100" s="17" t="s">
        <v>12</v>
      </c>
      <c r="E100" s="16"/>
      <c r="F100" s="204"/>
      <c r="G100" s="210"/>
      <c r="H100" s="210"/>
      <c r="I100" s="691"/>
      <c r="J100" s="691"/>
      <c r="K100" s="691"/>
      <c r="L100" s="645"/>
      <c r="M100" s="419"/>
      <c r="N100" s="369"/>
      <c r="O100" s="463"/>
    </row>
    <row r="101" spans="1:15" x14ac:dyDescent="0.2">
      <c r="A101" s="3" t="s">
        <v>1365</v>
      </c>
      <c r="B101" s="20" t="s">
        <v>931</v>
      </c>
      <c r="C101" s="16">
        <v>4.2</v>
      </c>
      <c r="D101" s="17">
        <v>4.5</v>
      </c>
      <c r="E101" s="16">
        <v>5</v>
      </c>
      <c r="F101" s="204">
        <f t="shared" si="21"/>
        <v>4.3859649122807021</v>
      </c>
      <c r="G101" s="210">
        <v>4.74</v>
      </c>
      <c r="H101" s="204">
        <v>5.26</v>
      </c>
      <c r="I101" s="380">
        <v>5.26</v>
      </c>
      <c r="J101" s="204">
        <v>5.53</v>
      </c>
      <c r="K101" s="204">
        <f t="shared" ref="K101:K102" si="26">SUM(N101/114*100)</f>
        <v>5.9035087719298245</v>
      </c>
      <c r="L101" s="208">
        <f>K101*'Table of % increases'!$C$19</f>
        <v>0.8264912280701755</v>
      </c>
      <c r="M101" s="218">
        <f t="shared" ref="M101:M102" si="27">K101+L101</f>
        <v>6.73</v>
      </c>
      <c r="N101" s="249">
        <v>6.73</v>
      </c>
      <c r="O101" s="463">
        <f>ROUND((K101-J101)/J101*100,2)</f>
        <v>6.75</v>
      </c>
    </row>
    <row r="102" spans="1:15" x14ac:dyDescent="0.2">
      <c r="A102" s="3" t="s">
        <v>1366</v>
      </c>
      <c r="B102" s="20" t="s">
        <v>932</v>
      </c>
      <c r="C102" s="16">
        <v>45</v>
      </c>
      <c r="D102" s="17">
        <v>50</v>
      </c>
      <c r="E102" s="16">
        <v>53</v>
      </c>
      <c r="F102" s="204">
        <f t="shared" si="21"/>
        <v>46.491228070175438</v>
      </c>
      <c r="G102" s="210">
        <v>50.88</v>
      </c>
      <c r="H102" s="204">
        <v>54.39</v>
      </c>
      <c r="I102" s="380">
        <v>57.02</v>
      </c>
      <c r="J102" s="204">
        <v>61.4</v>
      </c>
      <c r="K102" s="204">
        <f t="shared" si="26"/>
        <v>65.578947368421055</v>
      </c>
      <c r="L102" s="208">
        <f>K102*'Table of % increases'!$C$19</f>
        <v>9.1810526315789485</v>
      </c>
      <c r="M102" s="218">
        <f t="shared" si="27"/>
        <v>74.760000000000005</v>
      </c>
      <c r="N102" s="249">
        <v>74.760000000000005</v>
      </c>
      <c r="O102" s="463">
        <f>ROUND((K102-J102)/J102*100,2)</f>
        <v>6.81</v>
      </c>
    </row>
    <row r="103" spans="1:15" x14ac:dyDescent="0.2">
      <c r="A103" s="3"/>
      <c r="B103" s="20"/>
      <c r="C103" s="16"/>
      <c r="D103" s="17"/>
      <c r="E103" s="16"/>
      <c r="F103" s="204"/>
      <c r="G103" s="210"/>
      <c r="H103" s="210"/>
      <c r="I103" s="691"/>
      <c r="J103" s="691"/>
      <c r="K103" s="691"/>
      <c r="L103" s="645"/>
      <c r="M103" s="419"/>
      <c r="N103" s="369"/>
      <c r="O103" s="463"/>
    </row>
    <row r="104" spans="1:15" x14ac:dyDescent="0.2">
      <c r="A104" s="3">
        <v>15.11</v>
      </c>
      <c r="B104" s="9" t="s">
        <v>933</v>
      </c>
      <c r="C104" s="16"/>
      <c r="D104" s="17"/>
      <c r="E104" s="16"/>
      <c r="F104" s="204"/>
      <c r="G104" s="210"/>
      <c r="H104" s="210"/>
      <c r="I104" s="691"/>
      <c r="J104" s="691"/>
      <c r="K104" s="691"/>
      <c r="L104" s="645"/>
      <c r="M104" s="419"/>
      <c r="N104" s="369"/>
      <c r="O104" s="463"/>
    </row>
    <row r="105" spans="1:15" x14ac:dyDescent="0.2">
      <c r="A105" s="3"/>
      <c r="B105" s="9"/>
      <c r="C105" s="16"/>
      <c r="D105" s="17"/>
      <c r="E105" s="16"/>
      <c r="F105" s="204"/>
      <c r="G105" s="210"/>
      <c r="H105" s="210"/>
      <c r="I105" s="691"/>
      <c r="J105" s="691"/>
      <c r="K105" s="691"/>
      <c r="L105" s="645"/>
      <c r="M105" s="419"/>
      <c r="N105" s="369"/>
      <c r="O105" s="463"/>
    </row>
    <row r="106" spans="1:15" x14ac:dyDescent="0.2">
      <c r="A106" s="3" t="s">
        <v>58</v>
      </c>
      <c r="B106" s="20" t="s">
        <v>934</v>
      </c>
      <c r="C106" s="16">
        <v>540</v>
      </c>
      <c r="D106" s="17">
        <v>580</v>
      </c>
      <c r="E106" s="16">
        <v>610</v>
      </c>
      <c r="F106" s="204">
        <f t="shared" si="21"/>
        <v>535.08771929824559</v>
      </c>
      <c r="G106" s="210">
        <v>578.9473684210526</v>
      </c>
      <c r="H106" s="204">
        <v>622.80999999999995</v>
      </c>
      <c r="I106" s="380">
        <v>657.89</v>
      </c>
      <c r="J106" s="204">
        <v>692.98</v>
      </c>
      <c r="K106" s="204">
        <f t="shared" ref="K106:K111" si="28">SUM(N106/114*100)</f>
        <v>741.22807017543857</v>
      </c>
      <c r="L106" s="208">
        <f>K106*'Table of % increases'!$C$19</f>
        <v>103.77192982456141</v>
      </c>
      <c r="M106" s="218">
        <f t="shared" ref="M106:M111" si="29">K106+L106</f>
        <v>845</v>
      </c>
      <c r="N106" s="249">
        <v>845</v>
      </c>
      <c r="O106" s="463">
        <f t="shared" ref="O106:O111" si="30">ROUND((K106-J106)/J106*100,2)</f>
        <v>6.96</v>
      </c>
    </row>
    <row r="107" spans="1:15" x14ac:dyDescent="0.2">
      <c r="A107" s="3" t="s">
        <v>59</v>
      </c>
      <c r="B107" s="20" t="s">
        <v>935</v>
      </c>
      <c r="C107" s="16">
        <v>970</v>
      </c>
      <c r="D107" s="17">
        <v>1050</v>
      </c>
      <c r="E107" s="16">
        <v>1110</v>
      </c>
      <c r="F107" s="204">
        <f t="shared" si="21"/>
        <v>973.68421052631584</v>
      </c>
      <c r="G107" s="210">
        <v>1057.0175438596491</v>
      </c>
      <c r="H107" s="204">
        <v>1135.96</v>
      </c>
      <c r="I107" s="380">
        <v>1201.75</v>
      </c>
      <c r="J107" s="204">
        <v>1263.1600000000001</v>
      </c>
      <c r="K107" s="204">
        <f t="shared" si="28"/>
        <v>1350.8771929824561</v>
      </c>
      <c r="L107" s="208">
        <f>K107*'Table of % increases'!$C$19</f>
        <v>189.12280701754386</v>
      </c>
      <c r="M107" s="218">
        <f t="shared" si="29"/>
        <v>1540</v>
      </c>
      <c r="N107" s="249">
        <v>1540</v>
      </c>
      <c r="O107" s="463">
        <f t="shared" si="30"/>
        <v>6.94</v>
      </c>
    </row>
    <row r="108" spans="1:15" x14ac:dyDescent="0.2">
      <c r="A108" s="3" t="s">
        <v>60</v>
      </c>
      <c r="B108" s="20" t="s">
        <v>936</v>
      </c>
      <c r="C108" s="16">
        <v>1350</v>
      </c>
      <c r="D108" s="17">
        <v>1460</v>
      </c>
      <c r="E108" s="16">
        <v>1550</v>
      </c>
      <c r="F108" s="204">
        <f t="shared" si="21"/>
        <v>1359.6491228070176</v>
      </c>
      <c r="G108" s="210">
        <v>1473.6842105263158</v>
      </c>
      <c r="H108" s="204">
        <v>1583.33</v>
      </c>
      <c r="I108" s="380">
        <v>1675.44</v>
      </c>
      <c r="J108" s="204">
        <v>1754.39</v>
      </c>
      <c r="K108" s="204">
        <f t="shared" si="28"/>
        <v>1873.6842105263158</v>
      </c>
      <c r="L108" s="208">
        <f>K108*'Table of % increases'!$C$19</f>
        <v>262.31578947368422</v>
      </c>
      <c r="M108" s="218">
        <f t="shared" si="29"/>
        <v>2136</v>
      </c>
      <c r="N108" s="249">
        <v>2136</v>
      </c>
      <c r="O108" s="463">
        <f t="shared" si="30"/>
        <v>6.8</v>
      </c>
    </row>
    <row r="109" spans="1:15" x14ac:dyDescent="0.2">
      <c r="A109" s="3" t="s">
        <v>62</v>
      </c>
      <c r="B109" s="20" t="s">
        <v>937</v>
      </c>
      <c r="C109" s="16">
        <v>1800</v>
      </c>
      <c r="D109" s="17">
        <v>1940</v>
      </c>
      <c r="E109" s="16">
        <v>2060</v>
      </c>
      <c r="F109" s="204">
        <f t="shared" si="21"/>
        <v>1807.0175438596491</v>
      </c>
      <c r="G109" s="210">
        <v>1960.5263157894738</v>
      </c>
      <c r="H109" s="204">
        <v>2105.2600000000002</v>
      </c>
      <c r="I109" s="380">
        <v>2228.0700000000002</v>
      </c>
      <c r="J109" s="204">
        <v>2342.11</v>
      </c>
      <c r="K109" s="204">
        <f t="shared" si="28"/>
        <v>2501.7543859649122</v>
      </c>
      <c r="L109" s="208">
        <f>K109*'Table of % increases'!$C$19</f>
        <v>350.24561403508773</v>
      </c>
      <c r="M109" s="218">
        <f t="shared" si="29"/>
        <v>2852</v>
      </c>
      <c r="N109" s="249">
        <v>2852</v>
      </c>
      <c r="O109" s="463">
        <f t="shared" si="30"/>
        <v>6.82</v>
      </c>
    </row>
    <row r="110" spans="1:15" x14ac:dyDescent="0.2">
      <c r="A110" s="3" t="s">
        <v>64</v>
      </c>
      <c r="B110" s="20" t="s">
        <v>938</v>
      </c>
      <c r="C110" s="16">
        <v>440</v>
      </c>
      <c r="D110" s="17">
        <v>480</v>
      </c>
      <c r="E110" s="16">
        <v>510</v>
      </c>
      <c r="F110" s="204">
        <f t="shared" si="21"/>
        <v>447.36842105263156</v>
      </c>
      <c r="G110" s="210">
        <v>486.84210526315792</v>
      </c>
      <c r="H110" s="204">
        <v>526.32000000000005</v>
      </c>
      <c r="I110" s="380">
        <v>557.02</v>
      </c>
      <c r="J110" s="204">
        <v>587.72</v>
      </c>
      <c r="K110" s="204">
        <f t="shared" si="28"/>
        <v>628.07017543859649</v>
      </c>
      <c r="L110" s="208">
        <f>K110*'Table of % increases'!$C$19</f>
        <v>87.929824561403521</v>
      </c>
      <c r="M110" s="218">
        <f t="shared" si="29"/>
        <v>716</v>
      </c>
      <c r="N110" s="249">
        <v>716</v>
      </c>
      <c r="O110" s="463">
        <f t="shared" si="30"/>
        <v>6.87</v>
      </c>
    </row>
    <row r="111" spans="1:15" x14ac:dyDescent="0.2">
      <c r="A111" s="3" t="s">
        <v>68</v>
      </c>
      <c r="B111" s="20" t="s">
        <v>939</v>
      </c>
      <c r="C111" s="16">
        <v>2230</v>
      </c>
      <c r="D111" s="17">
        <v>2410</v>
      </c>
      <c r="E111" s="16">
        <v>2550</v>
      </c>
      <c r="F111" s="204">
        <f t="shared" si="21"/>
        <v>2236.8421052631579</v>
      </c>
      <c r="G111" s="210">
        <v>2429.8245614035086</v>
      </c>
      <c r="H111" s="204">
        <v>2614.04</v>
      </c>
      <c r="I111" s="380">
        <v>2771.93</v>
      </c>
      <c r="J111" s="204">
        <v>2938.6</v>
      </c>
      <c r="K111" s="204">
        <f t="shared" si="28"/>
        <v>3140.3508771929824</v>
      </c>
      <c r="L111" s="208">
        <f>K111*'Table of % increases'!$C$19</f>
        <v>439.64912280701759</v>
      </c>
      <c r="M111" s="218">
        <f t="shared" si="29"/>
        <v>3580</v>
      </c>
      <c r="N111" s="249">
        <v>3580</v>
      </c>
      <c r="O111" s="463">
        <f t="shared" si="30"/>
        <v>6.87</v>
      </c>
    </row>
    <row r="112" spans="1:15" x14ac:dyDescent="0.2">
      <c r="A112" s="3"/>
      <c r="B112" s="20"/>
      <c r="C112" s="16"/>
      <c r="D112" s="17"/>
      <c r="E112" s="16"/>
      <c r="F112" s="204"/>
      <c r="G112" s="210"/>
      <c r="H112" s="210"/>
      <c r="I112" s="691"/>
      <c r="J112" s="691"/>
      <c r="K112" s="691"/>
      <c r="L112" s="645"/>
      <c r="M112" s="419"/>
      <c r="N112" s="369"/>
      <c r="O112" s="463"/>
    </row>
    <row r="113" spans="1:15" x14ac:dyDescent="0.2">
      <c r="A113" s="3">
        <v>15.12</v>
      </c>
      <c r="B113" s="9" t="s">
        <v>940</v>
      </c>
      <c r="C113" s="16"/>
      <c r="D113" s="17" t="s">
        <v>12</v>
      </c>
      <c r="E113" s="16"/>
      <c r="F113" s="204"/>
      <c r="G113" s="210"/>
      <c r="H113" s="210"/>
      <c r="I113" s="691"/>
      <c r="J113" s="691"/>
      <c r="K113" s="691"/>
      <c r="L113" s="645"/>
      <c r="M113" s="419"/>
      <c r="N113" s="369"/>
      <c r="O113" s="463"/>
    </row>
    <row r="114" spans="1:15" x14ac:dyDescent="0.2">
      <c r="A114" s="3"/>
      <c r="B114" s="20"/>
      <c r="C114" s="16"/>
      <c r="D114" s="17"/>
      <c r="E114" s="16"/>
      <c r="F114" s="204"/>
      <c r="G114" s="210"/>
      <c r="H114" s="210"/>
      <c r="I114" s="691"/>
      <c r="J114" s="691"/>
      <c r="K114" s="691"/>
      <c r="L114" s="645"/>
      <c r="M114" s="419"/>
      <c r="N114" s="369"/>
      <c r="O114" s="463"/>
    </row>
    <row r="115" spans="1:15" x14ac:dyDescent="0.2">
      <c r="A115" s="3" t="s">
        <v>58</v>
      </c>
      <c r="B115" s="20" t="s">
        <v>941</v>
      </c>
      <c r="C115" s="16">
        <v>710</v>
      </c>
      <c r="D115" s="17">
        <v>770</v>
      </c>
      <c r="E115" s="16">
        <v>820</v>
      </c>
      <c r="F115" s="204">
        <f t="shared" si="21"/>
        <v>719.29824561403507</v>
      </c>
      <c r="G115" s="210">
        <v>780.70175438596493</v>
      </c>
      <c r="H115" s="204">
        <v>842.11</v>
      </c>
      <c r="I115" s="380">
        <v>894.74</v>
      </c>
      <c r="J115" s="204">
        <v>938.6</v>
      </c>
      <c r="K115" s="204">
        <f t="shared" ref="K115:K120" si="31">SUM(N115/114*100)</f>
        <v>1002.6315789473686</v>
      </c>
      <c r="L115" s="208">
        <f>K115*'Table of % increases'!$C$19</f>
        <v>140.36842105263162</v>
      </c>
      <c r="M115" s="218">
        <f t="shared" ref="M115:M120" si="32">K115+L115</f>
        <v>1143.0000000000002</v>
      </c>
      <c r="N115" s="249">
        <v>1143</v>
      </c>
      <c r="O115" s="463">
        <f t="shared" ref="O115:O120" si="33">ROUND((K115-J115)/J115*100,2)</f>
        <v>6.82</v>
      </c>
    </row>
    <row r="116" spans="1:15" x14ac:dyDescent="0.2">
      <c r="A116" s="3" t="s">
        <v>59</v>
      </c>
      <c r="B116" s="20" t="s">
        <v>942</v>
      </c>
      <c r="C116" s="16">
        <v>1320</v>
      </c>
      <c r="D116" s="17">
        <v>1430</v>
      </c>
      <c r="E116" s="16">
        <v>1520</v>
      </c>
      <c r="F116" s="204">
        <f t="shared" si="21"/>
        <v>1333.3333333333333</v>
      </c>
      <c r="G116" s="210">
        <v>1447.3684210526317</v>
      </c>
      <c r="H116" s="204">
        <v>1557.02</v>
      </c>
      <c r="I116" s="380">
        <v>1649.12</v>
      </c>
      <c r="J116" s="204">
        <v>1732.46</v>
      </c>
      <c r="K116" s="204">
        <f t="shared" si="31"/>
        <v>1850.8771929824561</v>
      </c>
      <c r="L116" s="208">
        <f>K116*'Table of % increases'!$C$19</f>
        <v>259.12280701754389</v>
      </c>
      <c r="M116" s="218">
        <f t="shared" si="32"/>
        <v>2110</v>
      </c>
      <c r="N116" s="249">
        <v>2110</v>
      </c>
      <c r="O116" s="463">
        <f t="shared" si="33"/>
        <v>6.84</v>
      </c>
    </row>
    <row r="117" spans="1:15" x14ac:dyDescent="0.2">
      <c r="A117" s="3" t="s">
        <v>60</v>
      </c>
      <c r="B117" s="20" t="s">
        <v>943</v>
      </c>
      <c r="C117" s="16">
        <v>1940</v>
      </c>
      <c r="D117" s="17">
        <v>2100</v>
      </c>
      <c r="E117" s="16">
        <v>2230</v>
      </c>
      <c r="F117" s="204">
        <f t="shared" si="21"/>
        <v>1956.140350877193</v>
      </c>
      <c r="G117" s="210">
        <v>2122.8070175438597</v>
      </c>
      <c r="H117" s="204">
        <v>2280.6999999999998</v>
      </c>
      <c r="I117" s="380">
        <v>2416.67</v>
      </c>
      <c r="J117" s="204">
        <v>2535.09</v>
      </c>
      <c r="K117" s="204">
        <f t="shared" si="31"/>
        <v>2710.5263157894738</v>
      </c>
      <c r="L117" s="208">
        <f>K117*'Table of % increases'!$C$19</f>
        <v>379.47368421052636</v>
      </c>
      <c r="M117" s="218">
        <f t="shared" si="32"/>
        <v>3090</v>
      </c>
      <c r="N117" s="249">
        <v>3090</v>
      </c>
      <c r="O117" s="463">
        <f t="shared" si="33"/>
        <v>6.92</v>
      </c>
    </row>
    <row r="118" spans="1:15" x14ac:dyDescent="0.2">
      <c r="A118" s="3" t="s">
        <v>62</v>
      </c>
      <c r="B118" s="20" t="s">
        <v>944</v>
      </c>
      <c r="C118" s="16">
        <v>2490</v>
      </c>
      <c r="D118" s="17">
        <v>2690</v>
      </c>
      <c r="E118" s="16">
        <v>2850</v>
      </c>
      <c r="F118" s="204">
        <f t="shared" si="21"/>
        <v>2500</v>
      </c>
      <c r="G118" s="210">
        <v>2714.9122807017543</v>
      </c>
      <c r="H118" s="204">
        <v>2921.05</v>
      </c>
      <c r="I118" s="380">
        <v>3096.49</v>
      </c>
      <c r="J118" s="204">
        <v>3254.39</v>
      </c>
      <c r="K118" s="204">
        <f t="shared" si="31"/>
        <v>3476.3157894736842</v>
      </c>
      <c r="L118" s="208">
        <f>K118*'Table of % increases'!$C$19</f>
        <v>486.68421052631584</v>
      </c>
      <c r="M118" s="218">
        <f t="shared" si="32"/>
        <v>3963</v>
      </c>
      <c r="N118" s="249">
        <v>3963</v>
      </c>
      <c r="O118" s="463">
        <f t="shared" si="33"/>
        <v>6.82</v>
      </c>
    </row>
    <row r="119" spans="1:15" x14ac:dyDescent="0.2">
      <c r="A119" s="3" t="s">
        <v>64</v>
      </c>
      <c r="B119" s="20" t="s">
        <v>945</v>
      </c>
      <c r="C119" s="16">
        <v>620</v>
      </c>
      <c r="D119" s="17">
        <v>670</v>
      </c>
      <c r="E119" s="16">
        <v>710</v>
      </c>
      <c r="F119" s="204">
        <f t="shared" si="21"/>
        <v>622.80701754385962</v>
      </c>
      <c r="G119" s="210">
        <v>675.43859649122805</v>
      </c>
      <c r="H119" s="204">
        <v>728.07</v>
      </c>
      <c r="I119" s="380">
        <v>771.93</v>
      </c>
      <c r="J119" s="204">
        <v>811.4</v>
      </c>
      <c r="K119" s="204">
        <f t="shared" si="31"/>
        <v>866.66666666666663</v>
      </c>
      <c r="L119" s="208">
        <f>K119*'Table of % increases'!$C$19</f>
        <v>121.33333333333334</v>
      </c>
      <c r="M119" s="218">
        <f t="shared" si="32"/>
        <v>988</v>
      </c>
      <c r="N119" s="249">
        <v>988</v>
      </c>
      <c r="O119" s="463">
        <f t="shared" si="33"/>
        <v>6.81</v>
      </c>
    </row>
    <row r="120" spans="1:15" ht="16.5" customHeight="1" x14ac:dyDescent="0.2">
      <c r="A120" s="3" t="s">
        <v>68</v>
      </c>
      <c r="B120" s="20" t="s">
        <v>939</v>
      </c>
      <c r="C120" s="16">
        <v>3080</v>
      </c>
      <c r="D120" s="17">
        <v>3330</v>
      </c>
      <c r="E120" s="16">
        <v>3530</v>
      </c>
      <c r="F120" s="204">
        <f t="shared" si="21"/>
        <v>3096.4912280701756</v>
      </c>
      <c r="G120" s="210">
        <v>3359.6491228070176</v>
      </c>
      <c r="H120" s="204">
        <v>3614.04</v>
      </c>
      <c r="I120" s="380">
        <v>3833.33</v>
      </c>
      <c r="J120" s="204">
        <v>4057.02</v>
      </c>
      <c r="K120" s="204">
        <f t="shared" si="31"/>
        <v>4333.3333333333339</v>
      </c>
      <c r="L120" s="208">
        <f>K120*'Table of % increases'!$C$19</f>
        <v>606.66666666666686</v>
      </c>
      <c r="M120" s="218">
        <f t="shared" si="32"/>
        <v>4940.0000000000009</v>
      </c>
      <c r="N120" s="249">
        <v>4940</v>
      </c>
      <c r="O120" s="463">
        <f t="shared" si="33"/>
        <v>6.81</v>
      </c>
    </row>
    <row r="121" spans="1:15" ht="16.5" customHeight="1" x14ac:dyDescent="0.2">
      <c r="A121" s="3"/>
      <c r="B121" s="20"/>
      <c r="C121" s="16"/>
      <c r="D121" s="17"/>
      <c r="E121" s="16"/>
      <c r="F121" s="204"/>
      <c r="G121" s="210"/>
      <c r="H121" s="210"/>
      <c r="I121" s="691"/>
      <c r="J121" s="691"/>
      <c r="K121" s="691"/>
      <c r="L121" s="645"/>
      <c r="M121" s="419"/>
      <c r="N121" s="369"/>
      <c r="O121" s="463"/>
    </row>
    <row r="122" spans="1:15" ht="16.5" customHeight="1" x14ac:dyDescent="0.2">
      <c r="A122" s="3">
        <v>15.13</v>
      </c>
      <c r="B122" s="9" t="s">
        <v>946</v>
      </c>
      <c r="C122" s="16"/>
      <c r="D122" s="17"/>
      <c r="E122" s="16"/>
      <c r="F122" s="204"/>
      <c r="G122" s="210"/>
      <c r="H122" s="210"/>
      <c r="I122" s="691"/>
      <c r="J122" s="691"/>
      <c r="K122" s="691"/>
      <c r="L122" s="645"/>
      <c r="M122" s="419"/>
      <c r="N122" s="369"/>
      <c r="O122" s="463"/>
    </row>
    <row r="123" spans="1:15" ht="16.5" customHeight="1" x14ac:dyDescent="0.2">
      <c r="A123" s="3"/>
      <c r="B123" s="9"/>
      <c r="C123" s="16"/>
      <c r="D123" s="17"/>
      <c r="E123" s="16"/>
      <c r="F123" s="204"/>
      <c r="G123" s="210"/>
      <c r="H123" s="210"/>
      <c r="I123" s="691"/>
      <c r="J123" s="691"/>
      <c r="K123" s="691"/>
      <c r="L123" s="645"/>
      <c r="M123" s="419"/>
      <c r="N123" s="369"/>
      <c r="O123" s="463"/>
    </row>
    <row r="124" spans="1:15" ht="16.5" customHeight="1" x14ac:dyDescent="0.2">
      <c r="A124" s="3" t="s">
        <v>12</v>
      </c>
      <c r="B124" s="20" t="s">
        <v>947</v>
      </c>
      <c r="C124" s="16"/>
      <c r="D124" s="17"/>
      <c r="E124" s="16"/>
      <c r="F124" s="204"/>
      <c r="G124" s="210"/>
      <c r="H124" s="210"/>
      <c r="I124" s="691"/>
      <c r="J124" s="691"/>
      <c r="K124" s="691"/>
      <c r="L124" s="645"/>
      <c r="M124" s="419"/>
      <c r="N124" s="369"/>
      <c r="O124" s="463"/>
    </row>
    <row r="125" spans="1:15" ht="16.5" customHeight="1" x14ac:dyDescent="0.2">
      <c r="A125" s="3" t="s">
        <v>58</v>
      </c>
      <c r="B125" s="20" t="s">
        <v>948</v>
      </c>
      <c r="C125" s="16">
        <v>78</v>
      </c>
      <c r="D125" s="17">
        <v>85</v>
      </c>
      <c r="E125" s="16">
        <v>90</v>
      </c>
      <c r="F125" s="204">
        <f t="shared" si="21"/>
        <v>78.94736842105263</v>
      </c>
      <c r="G125" s="210">
        <v>87.72</v>
      </c>
      <c r="H125" s="204">
        <v>96.49</v>
      </c>
      <c r="I125" s="380">
        <v>105.26</v>
      </c>
      <c r="J125" s="204">
        <v>110.53</v>
      </c>
      <c r="K125" s="204">
        <f t="shared" ref="K125:K127" si="34">SUM(N125/114*100)</f>
        <v>118.42105263157893</v>
      </c>
      <c r="L125" s="208">
        <f>K125*'Table of % increases'!$C$19</f>
        <v>16.578947368421051</v>
      </c>
      <c r="M125" s="218">
        <f t="shared" ref="M125:M127" si="35">K125+L125</f>
        <v>134.99999999999997</v>
      </c>
      <c r="N125" s="249">
        <v>135</v>
      </c>
      <c r="O125" s="463">
        <f>ROUND((K125-J125)/J125*100,2)</f>
        <v>7.14</v>
      </c>
    </row>
    <row r="126" spans="1:15" ht="16.5" customHeight="1" x14ac:dyDescent="0.2">
      <c r="A126" s="3" t="s">
        <v>59</v>
      </c>
      <c r="B126" s="20" t="s">
        <v>949</v>
      </c>
      <c r="C126" s="16">
        <v>130</v>
      </c>
      <c r="D126" s="17">
        <v>140</v>
      </c>
      <c r="E126" s="16">
        <v>150</v>
      </c>
      <c r="F126" s="204">
        <f t="shared" si="21"/>
        <v>131.57894736842104</v>
      </c>
      <c r="G126" s="210">
        <v>144.74</v>
      </c>
      <c r="H126" s="204">
        <v>157.88999999999999</v>
      </c>
      <c r="I126" s="380">
        <v>166.67</v>
      </c>
      <c r="J126" s="204">
        <v>175.44</v>
      </c>
      <c r="K126" s="204">
        <f t="shared" si="34"/>
        <v>187.71929824561403</v>
      </c>
      <c r="L126" s="208">
        <f>K126*'Table of % increases'!$C$19</f>
        <v>26.280701754385966</v>
      </c>
      <c r="M126" s="218">
        <f t="shared" si="35"/>
        <v>214</v>
      </c>
      <c r="N126" s="249">
        <v>214</v>
      </c>
      <c r="O126" s="463">
        <f>ROUND((K126-J126)/J126*100,2)</f>
        <v>7</v>
      </c>
    </row>
    <row r="127" spans="1:15" ht="16.5" customHeight="1" x14ac:dyDescent="0.2">
      <c r="A127" s="3" t="s">
        <v>60</v>
      </c>
      <c r="B127" s="20" t="s">
        <v>950</v>
      </c>
      <c r="C127" s="16">
        <v>190</v>
      </c>
      <c r="D127" s="17">
        <v>210</v>
      </c>
      <c r="E127" s="16">
        <v>220</v>
      </c>
      <c r="F127" s="204">
        <f t="shared" si="21"/>
        <v>192.98245614035088</v>
      </c>
      <c r="G127" s="210">
        <v>210.53</v>
      </c>
      <c r="H127" s="204">
        <v>228.07</v>
      </c>
      <c r="I127" s="380">
        <v>241.23</v>
      </c>
      <c r="J127" s="204">
        <v>254.39</v>
      </c>
      <c r="K127" s="204">
        <f t="shared" si="34"/>
        <v>271.92982456140351</v>
      </c>
      <c r="L127" s="208">
        <f>K127*'Table of % increases'!$C$19</f>
        <v>38.070175438596493</v>
      </c>
      <c r="M127" s="218">
        <f t="shared" si="35"/>
        <v>310</v>
      </c>
      <c r="N127" s="249">
        <v>310</v>
      </c>
      <c r="O127" s="463">
        <f>ROUND((K127-J127)/J127*100,2)</f>
        <v>6.89</v>
      </c>
    </row>
    <row r="128" spans="1:15" x14ac:dyDescent="0.2">
      <c r="A128" s="508"/>
      <c r="B128" s="151"/>
      <c r="C128" s="106"/>
      <c r="D128" s="151"/>
      <c r="E128" s="106"/>
      <c r="F128" s="505"/>
      <c r="G128" s="505"/>
      <c r="H128" s="505"/>
      <c r="I128" s="639" t="s">
        <v>12</v>
      </c>
      <c r="J128" s="639"/>
      <c r="K128" s="639"/>
      <c r="L128" s="646"/>
      <c r="M128" s="505"/>
      <c r="N128" s="205"/>
      <c r="O128" s="462"/>
    </row>
    <row r="129" spans="1:15" ht="16.5" customHeight="1" x14ac:dyDescent="0.2">
      <c r="A129" s="3">
        <v>15.14</v>
      </c>
      <c r="B129" s="9" t="s">
        <v>951</v>
      </c>
      <c r="C129" s="16"/>
      <c r="D129" s="17" t="s">
        <v>12</v>
      </c>
      <c r="E129" s="16"/>
      <c r="F129" s="210"/>
      <c r="G129" s="210"/>
      <c r="H129" s="210"/>
      <c r="I129" s="691"/>
      <c r="J129" s="691"/>
      <c r="K129" s="691"/>
      <c r="L129" s="645"/>
      <c r="M129" s="505"/>
      <c r="N129" s="205"/>
      <c r="O129" s="462"/>
    </row>
    <row r="130" spans="1:15" ht="16.5" customHeight="1" x14ac:dyDescent="0.2">
      <c r="A130" s="3" t="s">
        <v>58</v>
      </c>
      <c r="B130" s="20" t="s">
        <v>952</v>
      </c>
      <c r="C130" s="16">
        <v>7.3</v>
      </c>
      <c r="D130" s="17">
        <v>7.9</v>
      </c>
      <c r="E130" s="16">
        <v>8</v>
      </c>
      <c r="F130" s="204">
        <f t="shared" si="21"/>
        <v>7.0175438596491233</v>
      </c>
      <c r="G130" s="210">
        <v>7.89</v>
      </c>
      <c r="H130" s="204">
        <v>8.77</v>
      </c>
      <c r="I130" s="770">
        <v>9.65</v>
      </c>
      <c r="J130" s="204">
        <v>10.130000000000001</v>
      </c>
      <c r="K130" s="204">
        <f t="shared" ref="K130" si="36">SUM(N130/114*100)</f>
        <v>10.833333333333334</v>
      </c>
      <c r="L130" s="208">
        <f>K130*'Table of % increases'!$C$19</f>
        <v>1.5166666666666668</v>
      </c>
      <c r="M130" s="218">
        <f>K130+L130</f>
        <v>12.350000000000001</v>
      </c>
      <c r="N130" s="249">
        <v>12.35</v>
      </c>
      <c r="O130" s="463">
        <f>ROUND((K130-J130)/J130*100,2)</f>
        <v>6.94</v>
      </c>
    </row>
    <row r="131" spans="1:15" ht="16.5" customHeight="1" x14ac:dyDescent="0.2">
      <c r="A131" s="3"/>
      <c r="B131" s="20"/>
      <c r="C131" s="16"/>
      <c r="D131" s="17" t="s">
        <v>12</v>
      </c>
      <c r="E131" s="16"/>
      <c r="F131" s="210"/>
      <c r="G131" s="210"/>
      <c r="H131" s="210"/>
      <c r="I131" s="211"/>
      <c r="J131" s="210"/>
      <c r="K131" s="210"/>
      <c r="L131" s="204"/>
      <c r="M131" s="505"/>
      <c r="N131" s="639"/>
      <c r="O131" s="496"/>
    </row>
    <row r="132" spans="1:15" x14ac:dyDescent="0.2">
      <c r="A132" s="3">
        <v>15.15</v>
      </c>
      <c r="B132" s="553" t="s">
        <v>1428</v>
      </c>
      <c r="C132" s="106"/>
      <c r="D132" s="106"/>
      <c r="E132" s="106"/>
      <c r="F132" s="106"/>
      <c r="G132" s="151"/>
      <c r="H132" s="151"/>
      <c r="I132" s="106"/>
      <c r="J132" s="151"/>
      <c r="K132" s="151"/>
      <c r="L132" s="379"/>
      <c r="M132" s="151"/>
      <c r="N132" s="640"/>
      <c r="O132" s="496"/>
    </row>
    <row r="133" spans="1:15" x14ac:dyDescent="0.2">
      <c r="A133" s="551" t="s">
        <v>12</v>
      </c>
      <c r="B133" s="554" t="s">
        <v>1429</v>
      </c>
      <c r="C133" s="180"/>
      <c r="D133" s="180"/>
      <c r="E133" s="180"/>
      <c r="F133" s="180"/>
      <c r="G133" s="552"/>
      <c r="H133" s="552"/>
      <c r="I133" s="180"/>
      <c r="J133" s="552"/>
      <c r="K133" s="552"/>
      <c r="L133" s="698"/>
      <c r="M133" s="552"/>
      <c r="N133" s="641"/>
      <c r="O133" s="555"/>
    </row>
    <row r="134" spans="1:15" x14ac:dyDescent="0.2">
      <c r="F134" s="106"/>
      <c r="G134" s="106"/>
      <c r="H134" s="106"/>
      <c r="I134" s="106"/>
      <c r="J134" s="106"/>
      <c r="K134" s="106"/>
      <c r="L134" s="222"/>
      <c r="M134" s="106"/>
      <c r="N134" s="106"/>
      <c r="O134" s="465"/>
    </row>
  </sheetData>
  <mergeCells count="3">
    <mergeCell ref="A3:M3"/>
    <mergeCell ref="A1:N1"/>
    <mergeCell ref="A2:N2"/>
  </mergeCells>
  <pageMargins left="0.47244094488188981" right="0.19685039370078741" top="0.31496062992125984" bottom="0.35433070866141736" header="0.31496062992125984" footer="0.31496062992125984"/>
  <pageSetup paperSize="9" scale="72" firstPageNumber="38" orientation="portrait" r:id="rId1"/>
  <headerFooter>
    <oddFooter>Page &amp;P</oddFooter>
  </headerFooter>
  <rowBreaks count="1" manualBreakCount="1">
    <brk id="67"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273"/>
  <sheetViews>
    <sheetView zoomScaleNormal="100" workbookViewId="0">
      <selection activeCell="I4" sqref="I1:I1048576"/>
    </sheetView>
  </sheetViews>
  <sheetFormatPr defaultRowHeight="12.75" x14ac:dyDescent="0.2"/>
  <cols>
    <col min="1" max="1" width="9.28515625" style="111" customWidth="1"/>
    <col min="2" max="2" width="70" style="58" customWidth="1"/>
    <col min="3" max="5" width="13.42578125" style="58" hidden="1" customWidth="1"/>
    <col min="6" max="6" width="13.28515625" style="58" hidden="1" customWidth="1"/>
    <col min="7" max="7" width="10.7109375" style="58" hidden="1" customWidth="1"/>
    <col min="8" max="9" width="10.5703125" style="58" hidden="1" customWidth="1"/>
    <col min="10" max="10" width="13.42578125" style="58" customWidth="1"/>
    <col min="11" max="11" width="13" style="58" customWidth="1"/>
    <col min="12" max="12" width="12.5703125" style="223" customWidth="1"/>
    <col min="13" max="13" width="10.28515625" style="58" customWidth="1"/>
    <col min="14" max="14" width="13.28515625" style="58" hidden="1" customWidth="1"/>
    <col min="15" max="15" width="7.7109375" style="466" customWidth="1"/>
    <col min="16" max="16384" width="9.140625" style="58"/>
  </cols>
  <sheetData>
    <row r="1" spans="1:16" s="1" customFormat="1" x14ac:dyDescent="0.2">
      <c r="A1" s="963" t="s">
        <v>5</v>
      </c>
      <c r="B1" s="963"/>
      <c r="C1" s="963"/>
      <c r="D1" s="963"/>
      <c r="E1" s="963"/>
      <c r="F1" s="963"/>
      <c r="G1" s="963"/>
      <c r="H1" s="963"/>
      <c r="I1" s="963"/>
      <c r="J1" s="963"/>
      <c r="K1" s="963"/>
      <c r="L1" s="963"/>
      <c r="M1" s="963"/>
      <c r="N1" s="963"/>
      <c r="O1" s="556"/>
      <c r="P1" s="556"/>
    </row>
    <row r="2" spans="1:16" s="1" customFormat="1" x14ac:dyDescent="0.2">
      <c r="A2" s="964" t="s">
        <v>1884</v>
      </c>
      <c r="B2" s="964"/>
      <c r="C2" s="964"/>
      <c r="D2" s="964"/>
      <c r="E2" s="964"/>
      <c r="F2" s="964"/>
      <c r="G2" s="964"/>
      <c r="H2" s="964"/>
      <c r="I2" s="964"/>
      <c r="J2" s="964"/>
      <c r="K2" s="964"/>
      <c r="L2" s="964"/>
      <c r="M2" s="964"/>
      <c r="N2" s="964"/>
      <c r="O2" s="556"/>
      <c r="P2" s="556"/>
    </row>
    <row r="3" spans="1:16" s="1" customFormat="1" x14ac:dyDescent="0.2">
      <c r="A3" s="968"/>
      <c r="B3" s="968"/>
      <c r="C3" s="968"/>
      <c r="D3" s="968"/>
      <c r="E3" s="968"/>
      <c r="F3" s="968"/>
      <c r="G3" s="968"/>
      <c r="H3" s="968"/>
      <c r="I3" s="968"/>
      <c r="J3" s="968"/>
      <c r="K3" s="968"/>
      <c r="L3" s="968"/>
      <c r="M3" s="968"/>
      <c r="N3" s="793"/>
      <c r="O3" s="793"/>
      <c r="P3" s="556"/>
    </row>
    <row r="4" spans="1:16" s="1" customFormat="1" x14ac:dyDescent="0.2">
      <c r="A4" s="387"/>
      <c r="B4" s="388"/>
      <c r="C4" s="389" t="s">
        <v>1</v>
      </c>
      <c r="D4" s="390" t="s">
        <v>2</v>
      </c>
      <c r="E4" s="391" t="s">
        <v>6</v>
      </c>
      <c r="F4" s="392" t="s">
        <v>6</v>
      </c>
      <c r="G4" s="393" t="s">
        <v>74</v>
      </c>
      <c r="H4" s="393" t="s">
        <v>1569</v>
      </c>
      <c r="I4" s="393" t="s">
        <v>1625</v>
      </c>
      <c r="J4" s="393" t="s">
        <v>1769</v>
      </c>
      <c r="K4" s="393" t="s">
        <v>1882</v>
      </c>
      <c r="L4" s="393" t="s">
        <v>1882</v>
      </c>
      <c r="M4" s="393" t="s">
        <v>1882</v>
      </c>
      <c r="N4" s="599" t="s">
        <v>1570</v>
      </c>
      <c r="O4" s="69" t="s">
        <v>7</v>
      </c>
    </row>
    <row r="5" spans="1:16" s="1" customFormat="1" x14ac:dyDescent="0.2">
      <c r="A5" s="259"/>
      <c r="B5" s="260"/>
      <c r="C5" s="394"/>
      <c r="D5" s="395" t="s">
        <v>97</v>
      </c>
      <c r="E5" s="396" t="s">
        <v>97</v>
      </c>
      <c r="F5" s="397" t="s">
        <v>1091</v>
      </c>
      <c r="G5" s="398" t="s">
        <v>1091</v>
      </c>
      <c r="H5" s="398" t="s">
        <v>1091</v>
      </c>
      <c r="I5" s="398" t="s">
        <v>1091</v>
      </c>
      <c r="J5" s="398" t="s">
        <v>1091</v>
      </c>
      <c r="K5" s="398" t="s">
        <v>1091</v>
      </c>
      <c r="L5" s="398" t="s">
        <v>4</v>
      </c>
      <c r="M5" s="395" t="s">
        <v>1092</v>
      </c>
      <c r="N5" s="395"/>
      <c r="O5" s="70" t="s">
        <v>10</v>
      </c>
    </row>
    <row r="6" spans="1:16" s="1" customFormat="1" x14ac:dyDescent="0.2">
      <c r="A6" s="404"/>
      <c r="B6" s="405" t="s">
        <v>8</v>
      </c>
      <c r="C6" s="406" t="s">
        <v>9</v>
      </c>
      <c r="D6" s="407" t="s">
        <v>9</v>
      </c>
      <c r="E6" s="408" t="s">
        <v>9</v>
      </c>
      <c r="F6" s="409" t="s">
        <v>9</v>
      </c>
      <c r="G6" s="410" t="s">
        <v>9</v>
      </c>
      <c r="H6" s="410" t="s">
        <v>9</v>
      </c>
      <c r="I6" s="410" t="s">
        <v>9</v>
      </c>
      <c r="J6" s="410" t="s">
        <v>9</v>
      </c>
      <c r="K6" s="410" t="s">
        <v>9</v>
      </c>
      <c r="L6" s="410" t="s">
        <v>9</v>
      </c>
      <c r="M6" s="407" t="s">
        <v>9</v>
      </c>
      <c r="N6" s="407"/>
      <c r="O6" s="156" t="s">
        <v>12</v>
      </c>
    </row>
    <row r="7" spans="1:16" x14ac:dyDescent="0.2">
      <c r="A7" s="165"/>
      <c r="B7" s="162"/>
      <c r="C7" s="161"/>
      <c r="D7" s="162"/>
      <c r="E7" s="161"/>
      <c r="F7" s="162"/>
      <c r="G7" s="161"/>
      <c r="H7" s="162"/>
      <c r="I7" s="162"/>
      <c r="J7" s="162"/>
      <c r="K7" s="162"/>
      <c r="L7" s="219"/>
      <c r="M7" s="161"/>
      <c r="N7" s="162"/>
      <c r="O7" s="461"/>
    </row>
    <row r="8" spans="1:16" ht="16.5" customHeight="1" x14ac:dyDescent="0.2">
      <c r="A8" s="28">
        <v>16</v>
      </c>
      <c r="B8" s="54" t="s">
        <v>953</v>
      </c>
      <c r="C8" s="10"/>
      <c r="D8" s="17"/>
      <c r="E8" s="16"/>
      <c r="F8" s="150"/>
      <c r="G8" s="5"/>
      <c r="H8" s="15"/>
      <c r="I8" s="15"/>
      <c r="J8" s="15"/>
      <c r="K8" s="15"/>
      <c r="L8" s="220"/>
      <c r="M8" s="105"/>
      <c r="N8" s="182"/>
      <c r="O8" s="462"/>
    </row>
    <row r="9" spans="1:16" ht="16.5" customHeight="1" x14ac:dyDescent="0.2">
      <c r="A9" s="28"/>
      <c r="B9" s="54"/>
      <c r="C9" s="10"/>
      <c r="D9" s="17"/>
      <c r="E9" s="16"/>
      <c r="F9" s="150"/>
      <c r="G9" s="5"/>
      <c r="H9" s="15"/>
      <c r="I9" s="15"/>
      <c r="J9" s="15"/>
      <c r="K9" s="15"/>
      <c r="L9" s="220"/>
      <c r="M9" s="105"/>
      <c r="N9" s="182"/>
      <c r="O9" s="462"/>
    </row>
    <row r="10" spans="1:16" ht="16.5" customHeight="1" x14ac:dyDescent="0.2">
      <c r="A10" s="28">
        <v>16.100000000000001</v>
      </c>
      <c r="B10" s="54" t="s">
        <v>954</v>
      </c>
      <c r="C10" s="10"/>
      <c r="D10" s="17"/>
      <c r="E10" s="16"/>
      <c r="F10" s="150"/>
      <c r="G10" s="5"/>
      <c r="H10" s="15"/>
      <c r="I10" s="15"/>
      <c r="J10" s="15"/>
      <c r="K10" s="15"/>
      <c r="L10" s="220"/>
      <c r="M10" s="105"/>
      <c r="N10" s="182"/>
      <c r="O10" s="462"/>
    </row>
    <row r="11" spans="1:16" ht="16.5" customHeight="1" x14ac:dyDescent="0.2">
      <c r="A11" s="28" t="s">
        <v>58</v>
      </c>
      <c r="B11" s="7" t="s">
        <v>955</v>
      </c>
      <c r="C11" s="209">
        <v>1700</v>
      </c>
      <c r="D11" s="204">
        <v>1800</v>
      </c>
      <c r="E11" s="207">
        <v>1900</v>
      </c>
      <c r="F11" s="204">
        <v>1900</v>
      </c>
      <c r="G11" s="697">
        <v>2060</v>
      </c>
      <c r="H11" s="210">
        <v>2200</v>
      </c>
      <c r="I11" s="210"/>
      <c r="J11" s="210">
        <v>2350</v>
      </c>
      <c r="K11" s="210">
        <v>2510</v>
      </c>
      <c r="L11" s="204" t="s">
        <v>12</v>
      </c>
      <c r="M11" s="369">
        <f>K11</f>
        <v>2510</v>
      </c>
      <c r="N11" s="249"/>
      <c r="O11" s="463">
        <f>ROUND((K11-J11)/J11*100,2)</f>
        <v>6.81</v>
      </c>
    </row>
    <row r="12" spans="1:16" ht="10.5" customHeight="1" x14ac:dyDescent="0.2">
      <c r="A12" s="64"/>
      <c r="B12" s="7"/>
      <c r="C12" s="213"/>
      <c r="D12" s="380"/>
      <c r="E12" s="213"/>
      <c r="F12" s="210"/>
      <c r="G12" s="213"/>
      <c r="H12" s="380"/>
      <c r="I12" s="380"/>
      <c r="J12" s="380"/>
      <c r="K12" s="380"/>
      <c r="L12" s="208"/>
      <c r="M12" s="206"/>
      <c r="N12" s="648"/>
      <c r="O12" s="462"/>
    </row>
    <row r="13" spans="1:16" ht="16.5" customHeight="1" x14ac:dyDescent="0.2">
      <c r="A13" s="28">
        <v>16.2</v>
      </c>
      <c r="B13" s="54" t="s">
        <v>868</v>
      </c>
      <c r="C13" s="209"/>
      <c r="D13" s="204" t="s">
        <v>12</v>
      </c>
      <c r="E13" s="207"/>
      <c r="F13" s="210"/>
      <c r="G13" s="211"/>
      <c r="H13" s="210"/>
      <c r="I13" s="210"/>
      <c r="J13" s="210"/>
      <c r="K13" s="210"/>
      <c r="L13" s="204"/>
      <c r="M13" s="205"/>
      <c r="N13" s="505"/>
      <c r="O13" s="462"/>
    </row>
    <row r="14" spans="1:16" ht="12.75" customHeight="1" x14ac:dyDescent="0.2">
      <c r="A14" s="28"/>
      <c r="B14" s="54"/>
      <c r="C14" s="209"/>
      <c r="D14" s="204"/>
      <c r="E14" s="207"/>
      <c r="F14" s="210"/>
      <c r="G14" s="211"/>
      <c r="H14" s="210"/>
      <c r="I14" s="210"/>
      <c r="J14" s="210"/>
      <c r="K14" s="210"/>
      <c r="L14" s="204"/>
      <c r="M14" s="205"/>
      <c r="N14" s="505"/>
      <c r="O14" s="462"/>
    </row>
    <row r="15" spans="1:16" ht="16.5" customHeight="1" x14ac:dyDescent="0.2">
      <c r="A15" s="28" t="s">
        <v>801</v>
      </c>
      <c r="B15" s="54" t="s">
        <v>869</v>
      </c>
      <c r="C15" s="209">
        <v>280</v>
      </c>
      <c r="D15" s="204">
        <v>300</v>
      </c>
      <c r="E15" s="207">
        <v>320</v>
      </c>
      <c r="F15" s="204">
        <f>SUM(E15-(E15*14/114))</f>
        <v>280.70175438596493</v>
      </c>
      <c r="G15" s="213">
        <v>307.02</v>
      </c>
      <c r="H15" s="204">
        <v>333.33</v>
      </c>
      <c r="I15" s="193">
        <v>350.88</v>
      </c>
      <c r="J15" s="204">
        <v>368.42</v>
      </c>
      <c r="K15" s="204">
        <f t="shared" ref="K15" si="0">SUM(N15/114*100)</f>
        <v>394.73684210526312</v>
      </c>
      <c r="L15" s="208">
        <f>K15*'Table of % increases'!$C$19</f>
        <v>55.263157894736842</v>
      </c>
      <c r="M15" s="218">
        <f>K15+L15</f>
        <v>449.99999999999994</v>
      </c>
      <c r="N15" s="249">
        <v>450</v>
      </c>
      <c r="O15" s="463">
        <f>ROUND((K15-J15)/J15*100,2)</f>
        <v>7.14</v>
      </c>
    </row>
    <row r="16" spans="1:16" ht="12" customHeight="1" x14ac:dyDescent="0.2">
      <c r="A16" s="28"/>
      <c r="B16" s="7"/>
      <c r="C16" s="209"/>
      <c r="D16" s="204"/>
      <c r="E16" s="207"/>
      <c r="F16" s="204"/>
      <c r="G16" s="213"/>
      <c r="H16" s="380"/>
      <c r="I16" s="380"/>
      <c r="J16" s="380"/>
      <c r="K16" s="380"/>
      <c r="L16" s="208"/>
      <c r="M16" s="218"/>
      <c r="N16" s="249"/>
      <c r="O16" s="463"/>
    </row>
    <row r="17" spans="1:15" ht="16.5" customHeight="1" x14ac:dyDescent="0.2">
      <c r="A17" s="28" t="s">
        <v>809</v>
      </c>
      <c r="B17" s="54" t="s">
        <v>870</v>
      </c>
      <c r="C17" s="209"/>
      <c r="D17" s="204" t="s">
        <v>12</v>
      </c>
      <c r="E17" s="207"/>
      <c r="F17" s="210"/>
      <c r="G17" s="211"/>
      <c r="H17" s="210"/>
      <c r="I17" s="210"/>
      <c r="J17" s="210"/>
      <c r="K17" s="210"/>
      <c r="L17" s="204"/>
      <c r="M17" s="205"/>
      <c r="N17" s="505"/>
      <c r="O17" s="462"/>
    </row>
    <row r="18" spans="1:15" ht="16.5" customHeight="1" x14ac:dyDescent="0.2">
      <c r="A18" s="28" t="s">
        <v>58</v>
      </c>
      <c r="B18" s="7" t="s">
        <v>871</v>
      </c>
      <c r="C18" s="209">
        <v>9</v>
      </c>
      <c r="D18" s="204">
        <v>9.6999999999999993</v>
      </c>
      <c r="E18" s="207">
        <v>10.3</v>
      </c>
      <c r="F18" s="204">
        <f t="shared" ref="F18:F30" si="1">SUM(E18-(E18*14/114))</f>
        <v>9.0350877192982466</v>
      </c>
      <c r="G18" s="213">
        <v>9.8000000000000007</v>
      </c>
      <c r="H18" s="380">
        <v>10.54</v>
      </c>
      <c r="I18" s="380">
        <v>11.14</v>
      </c>
      <c r="J18" s="204">
        <v>11.7</v>
      </c>
      <c r="K18" s="204">
        <f t="shared" ref="K18:K31" si="2">SUM(N18/114*100)</f>
        <v>12.491228070175438</v>
      </c>
      <c r="L18" s="208">
        <f>K18*'Table of % increases'!$C$19</f>
        <v>1.7487719298245616</v>
      </c>
      <c r="M18" s="218">
        <f t="shared" ref="M18:M31" si="3">K18+L18</f>
        <v>14.24</v>
      </c>
      <c r="N18" s="249">
        <v>14.24</v>
      </c>
      <c r="O18" s="463">
        <f>ROUND((K18-J18)/J18*100,2)</f>
        <v>6.76</v>
      </c>
    </row>
    <row r="19" spans="1:15" ht="16.5" customHeight="1" x14ac:dyDescent="0.2">
      <c r="A19" s="28" t="s">
        <v>59</v>
      </c>
      <c r="B19" s="7" t="s">
        <v>872</v>
      </c>
      <c r="C19" s="209">
        <v>9</v>
      </c>
      <c r="D19" s="204">
        <v>9.6999999999999993</v>
      </c>
      <c r="E19" s="207">
        <v>10.3</v>
      </c>
      <c r="F19" s="204">
        <f t="shared" si="1"/>
        <v>9.0350877192982466</v>
      </c>
      <c r="G19" s="213">
        <v>9.8000000000000007</v>
      </c>
      <c r="H19" s="380">
        <v>10.54</v>
      </c>
      <c r="I19" s="380">
        <v>11.14</v>
      </c>
      <c r="J19" s="204">
        <v>11.7</v>
      </c>
      <c r="K19" s="204">
        <f t="shared" si="2"/>
        <v>12.491228070175438</v>
      </c>
      <c r="L19" s="208">
        <f>K19*'Table of % increases'!$C$19</f>
        <v>1.7487719298245616</v>
      </c>
      <c r="M19" s="218">
        <f t="shared" si="3"/>
        <v>14.24</v>
      </c>
      <c r="N19" s="249">
        <v>14.24</v>
      </c>
      <c r="O19" s="463">
        <f t="shared" ref="O19:O31" si="4">ROUND((K19-J19)/J19*100,2)</f>
        <v>6.76</v>
      </c>
    </row>
    <row r="20" spans="1:15" ht="16.5" customHeight="1" x14ac:dyDescent="0.2">
      <c r="A20" s="28" t="s">
        <v>60</v>
      </c>
      <c r="B20" s="7" t="s">
        <v>873</v>
      </c>
      <c r="C20" s="209">
        <v>9</v>
      </c>
      <c r="D20" s="204">
        <v>9.6999999999999993</v>
      </c>
      <c r="E20" s="207">
        <v>10.3</v>
      </c>
      <c r="F20" s="204">
        <f t="shared" si="1"/>
        <v>9.0350877192982466</v>
      </c>
      <c r="G20" s="213">
        <v>9.8000000000000007</v>
      </c>
      <c r="H20" s="380">
        <v>10.54</v>
      </c>
      <c r="I20" s="380">
        <v>11.14</v>
      </c>
      <c r="J20" s="204">
        <v>11.7</v>
      </c>
      <c r="K20" s="204">
        <f t="shared" si="2"/>
        <v>12.491228070175438</v>
      </c>
      <c r="L20" s="208">
        <f>K20*'Table of % increases'!$C$19</f>
        <v>1.7487719298245616</v>
      </c>
      <c r="M20" s="218">
        <f t="shared" si="3"/>
        <v>14.24</v>
      </c>
      <c r="N20" s="249">
        <v>14.24</v>
      </c>
      <c r="O20" s="463">
        <f t="shared" si="4"/>
        <v>6.76</v>
      </c>
    </row>
    <row r="21" spans="1:15" ht="16.5" customHeight="1" x14ac:dyDescent="0.2">
      <c r="A21" s="28" t="s">
        <v>62</v>
      </c>
      <c r="B21" s="7" t="s">
        <v>874</v>
      </c>
      <c r="C21" s="209">
        <v>9</v>
      </c>
      <c r="D21" s="204">
        <v>9.6999999999999993</v>
      </c>
      <c r="E21" s="207">
        <v>10.3</v>
      </c>
      <c r="F21" s="204">
        <f t="shared" si="1"/>
        <v>9.0350877192982466</v>
      </c>
      <c r="G21" s="213">
        <v>9.8000000000000007</v>
      </c>
      <c r="H21" s="380">
        <v>10.54</v>
      </c>
      <c r="I21" s="380">
        <v>11.14</v>
      </c>
      <c r="J21" s="204">
        <v>11.7</v>
      </c>
      <c r="K21" s="204">
        <f t="shared" si="2"/>
        <v>12.491228070175438</v>
      </c>
      <c r="L21" s="208">
        <f>K21*'Table of % increases'!$C$19</f>
        <v>1.7487719298245616</v>
      </c>
      <c r="M21" s="218">
        <f t="shared" si="3"/>
        <v>14.24</v>
      </c>
      <c r="N21" s="249">
        <v>14.24</v>
      </c>
      <c r="O21" s="463">
        <f t="shared" si="4"/>
        <v>6.76</v>
      </c>
    </row>
    <row r="22" spans="1:15" ht="16.5" customHeight="1" x14ac:dyDescent="0.2">
      <c r="A22" s="28" t="s">
        <v>64</v>
      </c>
      <c r="B22" s="7" t="s">
        <v>875</v>
      </c>
      <c r="C22" s="209">
        <v>9</v>
      </c>
      <c r="D22" s="204">
        <v>9.6999999999999993</v>
      </c>
      <c r="E22" s="207">
        <v>10.3</v>
      </c>
      <c r="F22" s="204">
        <f t="shared" si="1"/>
        <v>9.0350877192982466</v>
      </c>
      <c r="G22" s="213">
        <v>9.8000000000000007</v>
      </c>
      <c r="H22" s="380">
        <v>10.54</v>
      </c>
      <c r="I22" s="380">
        <v>11.14</v>
      </c>
      <c r="J22" s="204">
        <v>11.7</v>
      </c>
      <c r="K22" s="204">
        <f t="shared" si="2"/>
        <v>12.491228070175438</v>
      </c>
      <c r="L22" s="208">
        <f>K22*'Table of % increases'!$C$19</f>
        <v>1.7487719298245616</v>
      </c>
      <c r="M22" s="218">
        <f t="shared" si="3"/>
        <v>14.24</v>
      </c>
      <c r="N22" s="249">
        <v>14.24</v>
      </c>
      <c r="O22" s="463">
        <f t="shared" si="4"/>
        <v>6.76</v>
      </c>
    </row>
    <row r="23" spans="1:15" ht="16.5" customHeight="1" x14ac:dyDescent="0.2">
      <c r="A23" s="28" t="s">
        <v>68</v>
      </c>
      <c r="B23" s="7" t="s">
        <v>876</v>
      </c>
      <c r="C23" s="209">
        <v>9</v>
      </c>
      <c r="D23" s="204">
        <v>9.6999999999999993</v>
      </c>
      <c r="E23" s="207">
        <v>10.3</v>
      </c>
      <c r="F23" s="204">
        <f t="shared" si="1"/>
        <v>9.0350877192982466</v>
      </c>
      <c r="G23" s="213">
        <v>9.8000000000000007</v>
      </c>
      <c r="H23" s="380">
        <v>10.54</v>
      </c>
      <c r="I23" s="380">
        <v>11.14</v>
      </c>
      <c r="J23" s="204">
        <v>11.7</v>
      </c>
      <c r="K23" s="204">
        <f t="shared" si="2"/>
        <v>12.491228070175438</v>
      </c>
      <c r="L23" s="208">
        <f>K23*'Table of % increases'!$C$19</f>
        <v>1.7487719298245616</v>
      </c>
      <c r="M23" s="218">
        <f t="shared" si="3"/>
        <v>14.24</v>
      </c>
      <c r="N23" s="249">
        <v>14.24</v>
      </c>
      <c r="O23" s="463">
        <f t="shared" si="4"/>
        <v>6.76</v>
      </c>
    </row>
    <row r="24" spans="1:15" ht="16.5" customHeight="1" x14ac:dyDescent="0.2">
      <c r="A24" s="28" t="s">
        <v>222</v>
      </c>
      <c r="B24" s="7" t="s">
        <v>877</v>
      </c>
      <c r="C24" s="209">
        <v>9</v>
      </c>
      <c r="D24" s="204">
        <v>9.6999999999999993</v>
      </c>
      <c r="E24" s="207">
        <v>10.3</v>
      </c>
      <c r="F24" s="204">
        <f t="shared" si="1"/>
        <v>9.0350877192982466</v>
      </c>
      <c r="G24" s="213">
        <v>9.8000000000000007</v>
      </c>
      <c r="H24" s="380">
        <v>10.54</v>
      </c>
      <c r="I24" s="380">
        <v>11.14</v>
      </c>
      <c r="J24" s="204">
        <v>11.7</v>
      </c>
      <c r="K24" s="204">
        <f t="shared" si="2"/>
        <v>12.491228070175438</v>
      </c>
      <c r="L24" s="208">
        <f>K24*'Table of % increases'!$C$19</f>
        <v>1.7487719298245616</v>
      </c>
      <c r="M24" s="218">
        <f t="shared" si="3"/>
        <v>14.24</v>
      </c>
      <c r="N24" s="249">
        <v>14.24</v>
      </c>
      <c r="O24" s="463">
        <f t="shared" si="4"/>
        <v>6.76</v>
      </c>
    </row>
    <row r="25" spans="1:15" ht="16.5" customHeight="1" x14ac:dyDescent="0.2">
      <c r="A25" s="28" t="s">
        <v>500</v>
      </c>
      <c r="B25" s="7" t="s">
        <v>878</v>
      </c>
      <c r="C25" s="209">
        <v>9</v>
      </c>
      <c r="D25" s="204">
        <v>9.6999999999999993</v>
      </c>
      <c r="E25" s="207">
        <v>10.3</v>
      </c>
      <c r="F25" s="204">
        <f t="shared" si="1"/>
        <v>9.0350877192982466</v>
      </c>
      <c r="G25" s="213">
        <v>9.8000000000000007</v>
      </c>
      <c r="H25" s="380">
        <v>10.54</v>
      </c>
      <c r="I25" s="380">
        <v>11.14</v>
      </c>
      <c r="J25" s="204">
        <v>11.7</v>
      </c>
      <c r="K25" s="204">
        <f t="shared" si="2"/>
        <v>12.491228070175438</v>
      </c>
      <c r="L25" s="208">
        <f>K25*'Table of % increases'!$C$19</f>
        <v>1.7487719298245616</v>
      </c>
      <c r="M25" s="218">
        <f t="shared" si="3"/>
        <v>14.24</v>
      </c>
      <c r="N25" s="249">
        <v>14.24</v>
      </c>
      <c r="O25" s="463">
        <f t="shared" si="4"/>
        <v>6.76</v>
      </c>
    </row>
    <row r="26" spans="1:15" ht="16.5" customHeight="1" x14ac:dyDescent="0.2">
      <c r="A26" s="28" t="s">
        <v>501</v>
      </c>
      <c r="B26" s="7" t="s">
        <v>879</v>
      </c>
      <c r="C26" s="209">
        <v>9.6999999999999993</v>
      </c>
      <c r="D26" s="204">
        <v>10.5</v>
      </c>
      <c r="E26" s="207">
        <v>11.1</v>
      </c>
      <c r="F26" s="204">
        <f t="shared" si="1"/>
        <v>9.7368421052631575</v>
      </c>
      <c r="G26" s="213">
        <v>10.56</v>
      </c>
      <c r="H26" s="380">
        <v>11.35</v>
      </c>
      <c r="I26" s="380">
        <v>12.02</v>
      </c>
      <c r="J26" s="204">
        <v>12.62</v>
      </c>
      <c r="K26" s="204">
        <f t="shared" si="2"/>
        <v>13.482456140350877</v>
      </c>
      <c r="L26" s="208">
        <f>K26*'Table of % increases'!$C$19</f>
        <v>1.887543859649123</v>
      </c>
      <c r="M26" s="218">
        <f t="shared" si="3"/>
        <v>15.37</v>
      </c>
      <c r="N26" s="249">
        <v>15.37</v>
      </c>
      <c r="O26" s="463">
        <f t="shared" si="4"/>
        <v>6.83</v>
      </c>
    </row>
    <row r="27" spans="1:15" ht="16.5" customHeight="1" x14ac:dyDescent="0.2">
      <c r="A27" s="28" t="s">
        <v>502</v>
      </c>
      <c r="B27" s="7" t="s">
        <v>1624</v>
      </c>
      <c r="C27" s="209">
        <v>9.6999999999999993</v>
      </c>
      <c r="D27" s="204">
        <v>10.5</v>
      </c>
      <c r="E27" s="207">
        <v>11.1</v>
      </c>
      <c r="F27" s="204">
        <f t="shared" si="1"/>
        <v>9.7368421052631575</v>
      </c>
      <c r="G27" s="213">
        <v>10.56</v>
      </c>
      <c r="H27" s="380">
        <v>11.35</v>
      </c>
      <c r="I27" s="380">
        <v>12.02</v>
      </c>
      <c r="J27" s="204">
        <v>12.62</v>
      </c>
      <c r="K27" s="204">
        <f t="shared" si="2"/>
        <v>13.482456140350877</v>
      </c>
      <c r="L27" s="208">
        <f>K27*'Table of % increases'!$C$19</f>
        <v>1.887543859649123</v>
      </c>
      <c r="M27" s="218">
        <f t="shared" si="3"/>
        <v>15.37</v>
      </c>
      <c r="N27" s="249">
        <v>15.37</v>
      </c>
      <c r="O27" s="463">
        <f t="shared" si="4"/>
        <v>6.83</v>
      </c>
    </row>
    <row r="28" spans="1:15" ht="16.5" customHeight="1" x14ac:dyDescent="0.2">
      <c r="A28" s="28" t="s">
        <v>503</v>
      </c>
      <c r="B28" s="7" t="s">
        <v>880</v>
      </c>
      <c r="C28" s="209">
        <v>9.6999999999999993</v>
      </c>
      <c r="D28" s="204">
        <v>10.5</v>
      </c>
      <c r="E28" s="207">
        <v>11.1</v>
      </c>
      <c r="F28" s="204">
        <f t="shared" si="1"/>
        <v>9.7368421052631575</v>
      </c>
      <c r="G28" s="213">
        <v>10.56</v>
      </c>
      <c r="H28" s="380">
        <v>11.35</v>
      </c>
      <c r="I28" s="380">
        <v>12.02</v>
      </c>
      <c r="J28" s="204">
        <v>12.62</v>
      </c>
      <c r="K28" s="204">
        <f t="shared" si="2"/>
        <v>13.482456140350877</v>
      </c>
      <c r="L28" s="208">
        <f>K28*'Table of % increases'!$C$19</f>
        <v>1.887543859649123</v>
      </c>
      <c r="M28" s="218">
        <f t="shared" si="3"/>
        <v>15.37</v>
      </c>
      <c r="N28" s="249">
        <v>15.37</v>
      </c>
      <c r="O28" s="463">
        <f t="shared" si="4"/>
        <v>6.83</v>
      </c>
    </row>
    <row r="29" spans="1:15" ht="16.5" customHeight="1" x14ac:dyDescent="0.2">
      <c r="A29" s="28" t="s">
        <v>1073</v>
      </c>
      <c r="B29" s="7" t="s">
        <v>881</v>
      </c>
      <c r="C29" s="209">
        <v>9.6999999999999993</v>
      </c>
      <c r="D29" s="204">
        <v>10.5</v>
      </c>
      <c r="E29" s="207">
        <v>11.1</v>
      </c>
      <c r="F29" s="204">
        <f t="shared" si="1"/>
        <v>9.7368421052631575</v>
      </c>
      <c r="G29" s="213">
        <v>10.56</v>
      </c>
      <c r="H29" s="380">
        <v>11.35</v>
      </c>
      <c r="I29" s="380">
        <v>12.02</v>
      </c>
      <c r="J29" s="204">
        <v>12.62</v>
      </c>
      <c r="K29" s="204">
        <f t="shared" si="2"/>
        <v>13.482456140350877</v>
      </c>
      <c r="L29" s="208">
        <f>K29*'Table of % increases'!$C$19</f>
        <v>1.887543859649123</v>
      </c>
      <c r="M29" s="218">
        <f t="shared" si="3"/>
        <v>15.37</v>
      </c>
      <c r="N29" s="249">
        <v>15.37</v>
      </c>
      <c r="O29" s="463">
        <f t="shared" si="4"/>
        <v>6.83</v>
      </c>
    </row>
    <row r="30" spans="1:15" ht="16.5" customHeight="1" x14ac:dyDescent="0.2">
      <c r="A30" s="28" t="s">
        <v>1079</v>
      </c>
      <c r="B30" s="7" t="s">
        <v>882</v>
      </c>
      <c r="C30" s="209">
        <v>9.6999999999999993</v>
      </c>
      <c r="D30" s="204">
        <v>10.5</v>
      </c>
      <c r="E30" s="207">
        <v>11.1</v>
      </c>
      <c r="F30" s="204">
        <f t="shared" si="1"/>
        <v>9.7368421052631575</v>
      </c>
      <c r="G30" s="213">
        <v>10.56</v>
      </c>
      <c r="H30" s="380">
        <v>11.35</v>
      </c>
      <c r="I30" s="380">
        <v>12.02</v>
      </c>
      <c r="J30" s="204">
        <v>12.62</v>
      </c>
      <c r="K30" s="204">
        <f t="shared" si="2"/>
        <v>13.482456140350877</v>
      </c>
      <c r="L30" s="208">
        <f>K30*'Table of % increases'!$C$19</f>
        <v>1.887543859649123</v>
      </c>
      <c r="M30" s="218">
        <f t="shared" si="3"/>
        <v>15.37</v>
      </c>
      <c r="N30" s="249">
        <v>15.37</v>
      </c>
      <c r="O30" s="463">
        <f t="shared" si="4"/>
        <v>6.83</v>
      </c>
    </row>
    <row r="31" spans="1:15" ht="16.5" customHeight="1" x14ac:dyDescent="0.2">
      <c r="A31" s="28" t="s">
        <v>1080</v>
      </c>
      <c r="B31" s="7" t="s">
        <v>1696</v>
      </c>
      <c r="C31" s="209">
        <v>12500</v>
      </c>
      <c r="D31" s="204">
        <v>13750</v>
      </c>
      <c r="E31" s="207">
        <v>13750</v>
      </c>
      <c r="F31" s="204">
        <v>12062.42</v>
      </c>
      <c r="G31" s="213">
        <v>13087.73</v>
      </c>
      <c r="H31" s="204">
        <v>14070.18</v>
      </c>
      <c r="I31" s="204">
        <v>14912.28</v>
      </c>
      <c r="J31" s="204">
        <v>15657.89</v>
      </c>
      <c r="K31" s="204">
        <f t="shared" si="2"/>
        <v>16728.070175438595</v>
      </c>
      <c r="L31" s="208">
        <f>K31*'Table of % increases'!$C$19</f>
        <v>2341.9298245614036</v>
      </c>
      <c r="M31" s="218">
        <f t="shared" si="3"/>
        <v>19070</v>
      </c>
      <c r="N31" s="249">
        <v>19070</v>
      </c>
      <c r="O31" s="463">
        <f t="shared" si="4"/>
        <v>6.83</v>
      </c>
    </row>
    <row r="32" spans="1:15" ht="13.5" customHeight="1" x14ac:dyDescent="0.2">
      <c r="A32" s="28"/>
      <c r="B32" s="7"/>
      <c r="C32" s="209"/>
      <c r="D32" s="204"/>
      <c r="E32" s="207"/>
      <c r="F32" s="204"/>
      <c r="G32" s="213"/>
      <c r="H32" s="380"/>
      <c r="I32" s="380"/>
      <c r="J32" s="380"/>
      <c r="K32" s="380"/>
      <c r="L32" s="208"/>
      <c r="M32" s="218"/>
      <c r="N32" s="249"/>
      <c r="O32" s="463"/>
    </row>
    <row r="33" spans="1:15" ht="16.5" customHeight="1" x14ac:dyDescent="0.2">
      <c r="A33" s="28" t="s">
        <v>1076</v>
      </c>
      <c r="B33" s="54" t="s">
        <v>883</v>
      </c>
      <c r="C33" s="209"/>
      <c r="D33" s="204" t="s">
        <v>12</v>
      </c>
      <c r="E33" s="207"/>
      <c r="F33" s="204" t="s">
        <v>12</v>
      </c>
      <c r="G33" s="213" t="s">
        <v>12</v>
      </c>
      <c r="H33" s="380"/>
      <c r="I33" s="380"/>
      <c r="J33" s="380"/>
      <c r="K33" s="380"/>
      <c r="L33" s="208" t="s">
        <v>12</v>
      </c>
      <c r="M33" s="218" t="s">
        <v>12</v>
      </c>
      <c r="N33" s="249"/>
      <c r="O33" s="463" t="s">
        <v>12</v>
      </c>
    </row>
    <row r="34" spans="1:15" ht="16.5" customHeight="1" x14ac:dyDescent="0.2">
      <c r="A34" s="28" t="s">
        <v>58</v>
      </c>
      <c r="B34" s="7" t="s">
        <v>884</v>
      </c>
      <c r="C34" s="209">
        <v>280</v>
      </c>
      <c r="D34" s="204">
        <v>300</v>
      </c>
      <c r="E34" s="207">
        <v>320</v>
      </c>
      <c r="F34" s="204">
        <f>SUM(E34-(E34*14/114))</f>
        <v>280.70175438596493</v>
      </c>
      <c r="G34" s="213">
        <v>307.02</v>
      </c>
      <c r="H34" s="204">
        <v>333.33</v>
      </c>
      <c r="I34" s="193">
        <v>350.88</v>
      </c>
      <c r="J34" s="204">
        <v>368.42</v>
      </c>
      <c r="K34" s="204">
        <f t="shared" ref="K34:K35" si="5">SUM(N34/114*100)</f>
        <v>394.73684210526312</v>
      </c>
      <c r="L34" s="208">
        <f>K34*'Table of % increases'!$C$19</f>
        <v>55.263157894736842</v>
      </c>
      <c r="M34" s="218">
        <f t="shared" ref="M34:M35" si="6">K34+L34</f>
        <v>449.99999999999994</v>
      </c>
      <c r="N34" s="249">
        <v>450</v>
      </c>
      <c r="O34" s="463">
        <f>ROUND((K34-J34)/J34*100,2)</f>
        <v>7.14</v>
      </c>
    </row>
    <row r="35" spans="1:15" ht="16.5" customHeight="1" x14ac:dyDescent="0.2">
      <c r="A35" s="28" t="s">
        <v>59</v>
      </c>
      <c r="B35" s="7" t="s">
        <v>885</v>
      </c>
      <c r="C35" s="209">
        <v>280</v>
      </c>
      <c r="D35" s="204">
        <v>300</v>
      </c>
      <c r="E35" s="207">
        <v>320</v>
      </c>
      <c r="F35" s="204">
        <f>SUM(E35-(E35*14/114))</f>
        <v>280.70175438596493</v>
      </c>
      <c r="G35" s="213">
        <v>307.02</v>
      </c>
      <c r="H35" s="204">
        <v>333.33</v>
      </c>
      <c r="I35" s="193">
        <v>350.88</v>
      </c>
      <c r="J35" s="204">
        <v>368.42</v>
      </c>
      <c r="K35" s="204">
        <f t="shared" si="5"/>
        <v>394.73684210526312</v>
      </c>
      <c r="L35" s="208">
        <f>K35*'Table of % increases'!$C$19</f>
        <v>55.263157894736842</v>
      </c>
      <c r="M35" s="218">
        <f t="shared" si="6"/>
        <v>449.99999999999994</v>
      </c>
      <c r="N35" s="249">
        <v>450</v>
      </c>
      <c r="O35" s="463">
        <f>ROUND((K35-J35)/J35*100,2)</f>
        <v>7.14</v>
      </c>
    </row>
    <row r="36" spans="1:15" ht="16.5" customHeight="1" x14ac:dyDescent="0.2">
      <c r="A36" s="28"/>
      <c r="B36" s="7"/>
      <c r="C36" s="209"/>
      <c r="D36" s="204"/>
      <c r="E36" s="207"/>
      <c r="F36" s="204"/>
      <c r="G36" s="213"/>
      <c r="H36" s="380"/>
      <c r="I36" s="380"/>
      <c r="J36" s="380"/>
      <c r="K36" s="380"/>
      <c r="L36" s="208"/>
      <c r="M36" s="218"/>
      <c r="N36" s="249"/>
      <c r="O36" s="463"/>
    </row>
    <row r="37" spans="1:15" ht="16.5" customHeight="1" x14ac:dyDescent="0.2">
      <c r="A37" s="28" t="s">
        <v>1077</v>
      </c>
      <c r="B37" s="54" t="s">
        <v>886</v>
      </c>
      <c r="C37" s="209"/>
      <c r="D37" s="204" t="s">
        <v>12</v>
      </c>
      <c r="E37" s="207"/>
      <c r="F37" s="204" t="s">
        <v>12</v>
      </c>
      <c r="G37" s="213" t="s">
        <v>12</v>
      </c>
      <c r="H37" s="380"/>
      <c r="I37" s="380"/>
      <c r="J37" s="380"/>
      <c r="K37" s="380"/>
      <c r="L37" s="208" t="s">
        <v>12</v>
      </c>
      <c r="M37" s="218" t="s">
        <v>12</v>
      </c>
      <c r="N37" s="249"/>
      <c r="O37" s="463" t="s">
        <v>12</v>
      </c>
    </row>
    <row r="38" spans="1:15" ht="16.5" customHeight="1" x14ac:dyDescent="0.2">
      <c r="A38" s="28"/>
      <c r="B38" s="7" t="s">
        <v>887</v>
      </c>
      <c r="C38" s="164">
        <v>0.4</v>
      </c>
      <c r="D38" s="380" t="s">
        <v>12</v>
      </c>
      <c r="E38" s="213" t="s">
        <v>12</v>
      </c>
      <c r="F38" s="159">
        <v>0.4</v>
      </c>
      <c r="G38" s="213" t="s">
        <v>12</v>
      </c>
      <c r="H38" s="380"/>
      <c r="I38" s="380"/>
      <c r="J38" s="380"/>
      <c r="K38" s="380"/>
      <c r="L38" s="208" t="s">
        <v>12</v>
      </c>
      <c r="M38" s="164">
        <v>0.4</v>
      </c>
      <c r="N38" s="159"/>
      <c r="O38" s="463" t="s">
        <v>12</v>
      </c>
    </row>
    <row r="39" spans="1:15" ht="16.5" customHeight="1" x14ac:dyDescent="0.2">
      <c r="A39" s="28"/>
      <c r="B39" s="7" t="s">
        <v>888</v>
      </c>
      <c r="C39" s="209">
        <v>280</v>
      </c>
      <c r="D39" s="204">
        <v>300</v>
      </c>
      <c r="E39" s="207">
        <v>320</v>
      </c>
      <c r="F39" s="204">
        <f>SUM(E39-(E39*14/114))</f>
        <v>280.70175438596493</v>
      </c>
      <c r="G39" s="213">
        <v>307.02</v>
      </c>
      <c r="H39" s="204">
        <v>333.33</v>
      </c>
      <c r="I39" s="193">
        <v>350.88</v>
      </c>
      <c r="J39" s="204">
        <v>368.42</v>
      </c>
      <c r="K39" s="204">
        <f t="shared" ref="K39" si="7">SUM(N39/114*100)</f>
        <v>394.73684210526312</v>
      </c>
      <c r="L39" s="208">
        <f>K39*'Table of % increases'!$C$19</f>
        <v>55.263157894736842</v>
      </c>
      <c r="M39" s="218">
        <f>K39+L39</f>
        <v>449.99999999999994</v>
      </c>
      <c r="N39" s="249">
        <v>450</v>
      </c>
      <c r="O39" s="463">
        <f>ROUND((K39-J39)/J39*100,2)</f>
        <v>7.14</v>
      </c>
    </row>
    <row r="40" spans="1:15" ht="12" customHeight="1" x14ac:dyDescent="0.2">
      <c r="A40" s="28"/>
      <c r="B40" s="7"/>
      <c r="C40" s="209"/>
      <c r="D40" s="204"/>
      <c r="E40" s="207"/>
      <c r="F40" s="204"/>
      <c r="G40" s="213"/>
      <c r="H40" s="380"/>
      <c r="I40" s="380"/>
      <c r="J40" s="380"/>
      <c r="K40" s="380"/>
      <c r="L40" s="208"/>
      <c r="M40" s="218"/>
      <c r="N40" s="249"/>
      <c r="O40" s="463"/>
    </row>
    <row r="41" spans="1:15" ht="16.5" customHeight="1" x14ac:dyDescent="0.2">
      <c r="A41" s="28" t="s">
        <v>1078</v>
      </c>
      <c r="B41" s="54" t="s">
        <v>889</v>
      </c>
      <c r="C41" s="209">
        <v>280</v>
      </c>
      <c r="D41" s="204">
        <v>300</v>
      </c>
      <c r="E41" s="207">
        <v>320</v>
      </c>
      <c r="F41" s="204">
        <f>SUM(E41-(E41*14/114))</f>
        <v>280.70175438596493</v>
      </c>
      <c r="G41" s="213">
        <v>307.02</v>
      </c>
      <c r="H41" s="204">
        <v>333.33</v>
      </c>
      <c r="I41" s="193">
        <v>350.88</v>
      </c>
      <c r="J41" s="204">
        <v>368.42</v>
      </c>
      <c r="K41" s="204">
        <f t="shared" ref="K41" si="8">SUM(N41/114*100)</f>
        <v>394.73684210526312</v>
      </c>
      <c r="L41" s="208">
        <f>K41*'Table of % increases'!$C$19</f>
        <v>55.263157894736842</v>
      </c>
      <c r="M41" s="218">
        <f>K41+L41</f>
        <v>449.99999999999994</v>
      </c>
      <c r="N41" s="249">
        <v>450</v>
      </c>
      <c r="O41" s="463">
        <f>ROUND((K41-J41)/J41*100,2)</f>
        <v>7.14</v>
      </c>
    </row>
    <row r="42" spans="1:15" ht="16.5" customHeight="1" x14ac:dyDescent="0.2">
      <c r="A42" s="28"/>
      <c r="B42" s="54"/>
      <c r="C42" s="209"/>
      <c r="D42" s="204"/>
      <c r="E42" s="207"/>
      <c r="F42" s="204"/>
      <c r="G42" s="213"/>
      <c r="H42" s="380"/>
      <c r="I42" s="380"/>
      <c r="J42" s="380"/>
      <c r="K42" s="380"/>
      <c r="L42" s="208"/>
      <c r="M42" s="218"/>
      <c r="N42" s="249"/>
      <c r="O42" s="463"/>
    </row>
    <row r="43" spans="1:15" ht="16.5" customHeight="1" x14ac:dyDescent="0.2">
      <c r="A43" s="28">
        <v>16.3</v>
      </c>
      <c r="B43" s="54" t="s">
        <v>890</v>
      </c>
      <c r="C43" s="209"/>
      <c r="D43" s="204" t="s">
        <v>12</v>
      </c>
      <c r="E43" s="207"/>
      <c r="F43" s="204" t="s">
        <v>12</v>
      </c>
      <c r="G43" s="213" t="s">
        <v>12</v>
      </c>
      <c r="H43" s="380"/>
      <c r="I43" s="380"/>
      <c r="J43" s="380"/>
      <c r="K43" s="380"/>
      <c r="L43" s="208" t="s">
        <v>12</v>
      </c>
      <c r="M43" s="218" t="s">
        <v>12</v>
      </c>
      <c r="N43" s="249"/>
      <c r="O43" s="463" t="s">
        <v>12</v>
      </c>
    </row>
    <row r="44" spans="1:15" ht="16.5" customHeight="1" x14ac:dyDescent="0.2">
      <c r="A44" s="28" t="s">
        <v>58</v>
      </c>
      <c r="B44" s="7" t="s">
        <v>891</v>
      </c>
      <c r="C44" s="209"/>
      <c r="D44" s="204" t="s">
        <v>12</v>
      </c>
      <c r="E44" s="207"/>
      <c r="F44" s="204" t="s">
        <v>12</v>
      </c>
      <c r="G44" s="213" t="s">
        <v>12</v>
      </c>
      <c r="H44" s="380"/>
      <c r="I44" s="380"/>
      <c r="J44" s="380"/>
      <c r="K44" s="380"/>
      <c r="L44" s="208" t="s">
        <v>12</v>
      </c>
      <c r="M44" s="218" t="s">
        <v>12</v>
      </c>
      <c r="N44" s="249"/>
      <c r="O44" s="463" t="s">
        <v>12</v>
      </c>
    </row>
    <row r="45" spans="1:15" ht="16.5" customHeight="1" x14ac:dyDescent="0.2">
      <c r="A45" s="28"/>
      <c r="B45" s="7" t="s">
        <v>892</v>
      </c>
      <c r="C45" s="209">
        <v>80</v>
      </c>
      <c r="D45" s="204">
        <v>90</v>
      </c>
      <c r="E45" s="207">
        <v>100</v>
      </c>
      <c r="F45" s="204">
        <f>SUM(E45-(E45*14/114))</f>
        <v>87.719298245614027</v>
      </c>
      <c r="G45" s="213">
        <v>96.49</v>
      </c>
      <c r="H45" s="204">
        <v>105.26</v>
      </c>
      <c r="I45" s="193">
        <v>114.04</v>
      </c>
      <c r="J45" s="204">
        <v>119.3</v>
      </c>
      <c r="K45" s="204">
        <f t="shared" ref="K45" si="9">SUM(N45/114*100)</f>
        <v>127.19298245614034</v>
      </c>
      <c r="L45" s="208">
        <f>K45*'Table of % increases'!$C$19</f>
        <v>17.807017543859651</v>
      </c>
      <c r="M45" s="218">
        <f>K45+L45</f>
        <v>145</v>
      </c>
      <c r="N45" s="249">
        <v>145</v>
      </c>
      <c r="O45" s="463">
        <f>ROUND((K45-J45)/J45*100,2)</f>
        <v>6.62</v>
      </c>
    </row>
    <row r="46" spans="1:15" ht="16.5" customHeight="1" x14ac:dyDescent="0.2">
      <c r="A46" s="413" t="s">
        <v>40</v>
      </c>
      <c r="B46" s="59" t="s">
        <v>893</v>
      </c>
      <c r="C46" s="209"/>
      <c r="D46" s="204" t="s">
        <v>12</v>
      </c>
      <c r="E46" s="207"/>
      <c r="F46" s="204" t="s">
        <v>12</v>
      </c>
      <c r="G46" s="213" t="s">
        <v>12</v>
      </c>
      <c r="H46" s="380"/>
      <c r="I46" s="380"/>
      <c r="J46" s="380"/>
      <c r="K46" s="380"/>
      <c r="L46" s="208" t="s">
        <v>12</v>
      </c>
      <c r="M46" s="218" t="s">
        <v>12</v>
      </c>
      <c r="N46" s="249"/>
      <c r="O46" s="463" t="s">
        <v>12</v>
      </c>
    </row>
    <row r="47" spans="1:15" ht="16.5" customHeight="1" x14ac:dyDescent="0.2">
      <c r="A47" s="65" t="s">
        <v>12</v>
      </c>
      <c r="B47" s="59" t="s">
        <v>894</v>
      </c>
      <c r="C47" s="209"/>
      <c r="D47" s="204" t="s">
        <v>12</v>
      </c>
      <c r="E47" s="207"/>
      <c r="F47" s="204" t="s">
        <v>12</v>
      </c>
      <c r="G47" s="213" t="s">
        <v>12</v>
      </c>
      <c r="H47" s="380"/>
      <c r="I47" s="380"/>
      <c r="J47" s="380"/>
      <c r="K47" s="380"/>
      <c r="L47" s="208" t="s">
        <v>12</v>
      </c>
      <c r="M47" s="218" t="s">
        <v>12</v>
      </c>
      <c r="N47" s="249"/>
      <c r="O47" s="463" t="s">
        <v>12</v>
      </c>
    </row>
    <row r="48" spans="1:15" ht="14.25" customHeight="1" x14ac:dyDescent="0.2">
      <c r="A48" s="65"/>
      <c r="B48" s="59"/>
      <c r="C48" s="209"/>
      <c r="D48" s="204"/>
      <c r="E48" s="207"/>
      <c r="F48" s="204"/>
      <c r="G48" s="213"/>
      <c r="H48" s="380"/>
      <c r="I48" s="380"/>
      <c r="J48" s="380"/>
      <c r="K48" s="380"/>
      <c r="L48" s="208"/>
      <c r="M48" s="218"/>
      <c r="N48" s="249"/>
      <c r="O48" s="463"/>
    </row>
    <row r="49" spans="1:15" ht="16.5" customHeight="1" x14ac:dyDescent="0.2">
      <c r="A49" s="28">
        <v>16.399999999999999</v>
      </c>
      <c r="B49" s="54" t="s">
        <v>895</v>
      </c>
      <c r="C49" s="209"/>
      <c r="D49" s="204" t="s">
        <v>12</v>
      </c>
      <c r="E49" s="207"/>
      <c r="F49" s="204" t="s">
        <v>12</v>
      </c>
      <c r="G49" s="213" t="s">
        <v>12</v>
      </c>
      <c r="H49" s="380"/>
      <c r="I49" s="380"/>
      <c r="J49" s="380"/>
      <c r="K49" s="380"/>
      <c r="L49" s="208" t="s">
        <v>12</v>
      </c>
      <c r="M49" s="218" t="s">
        <v>12</v>
      </c>
      <c r="N49" s="249"/>
      <c r="O49" s="463" t="s">
        <v>12</v>
      </c>
    </row>
    <row r="50" spans="1:15" ht="16.5" customHeight="1" x14ac:dyDescent="0.2">
      <c r="A50" s="28" t="s">
        <v>58</v>
      </c>
      <c r="B50" s="7" t="s">
        <v>896</v>
      </c>
      <c r="C50" s="381" t="s">
        <v>897</v>
      </c>
      <c r="D50" s="214" t="s">
        <v>897</v>
      </c>
      <c r="E50" s="381" t="s">
        <v>897</v>
      </c>
      <c r="F50" s="212" t="s">
        <v>897</v>
      </c>
      <c r="G50" s="381" t="s">
        <v>897</v>
      </c>
      <c r="H50" s="214" t="s">
        <v>897</v>
      </c>
      <c r="I50" s="214"/>
      <c r="J50" s="214"/>
      <c r="K50" s="214"/>
      <c r="L50" s="214" t="s">
        <v>12</v>
      </c>
      <c r="M50" s="713" t="s">
        <v>1599</v>
      </c>
      <c r="N50" s="649"/>
      <c r="O50" s="463" t="s">
        <v>12</v>
      </c>
    </row>
    <row r="51" spans="1:15" ht="16.5" customHeight="1" x14ac:dyDescent="0.2">
      <c r="A51" s="28" t="s">
        <v>59</v>
      </c>
      <c r="B51" s="7" t="s">
        <v>898</v>
      </c>
      <c r="C51" s="381" t="s">
        <v>897</v>
      </c>
      <c r="D51" s="214" t="s">
        <v>897</v>
      </c>
      <c r="E51" s="381" t="s">
        <v>897</v>
      </c>
      <c r="F51" s="212" t="s">
        <v>897</v>
      </c>
      <c r="G51" s="381" t="s">
        <v>897</v>
      </c>
      <c r="H51" s="214" t="s">
        <v>897</v>
      </c>
      <c r="I51" s="214"/>
      <c r="J51" s="214"/>
      <c r="K51" s="214"/>
      <c r="L51" s="214" t="s">
        <v>12</v>
      </c>
      <c r="M51" s="713" t="s">
        <v>1599</v>
      </c>
      <c r="N51" s="649"/>
      <c r="O51" s="463" t="s">
        <v>12</v>
      </c>
    </row>
    <row r="52" spans="1:15" ht="16.5" customHeight="1" x14ac:dyDescent="0.2">
      <c r="A52" s="28" t="s">
        <v>60</v>
      </c>
      <c r="B52" s="7" t="s">
        <v>899</v>
      </c>
      <c r="C52" s="381" t="s">
        <v>897</v>
      </c>
      <c r="D52" s="214" t="s">
        <v>897</v>
      </c>
      <c r="E52" s="381" t="s">
        <v>897</v>
      </c>
      <c r="F52" s="212" t="s">
        <v>897</v>
      </c>
      <c r="G52" s="381" t="s">
        <v>897</v>
      </c>
      <c r="H52" s="214" t="s">
        <v>897</v>
      </c>
      <c r="I52" s="214"/>
      <c r="J52" s="214"/>
      <c r="K52" s="214"/>
      <c r="L52" s="214" t="s">
        <v>12</v>
      </c>
      <c r="M52" s="713" t="s">
        <v>1599</v>
      </c>
      <c r="N52" s="649"/>
      <c r="O52" s="463" t="s">
        <v>12</v>
      </c>
    </row>
    <row r="53" spans="1:15" ht="14.25" customHeight="1" x14ac:dyDescent="0.2">
      <c r="A53" s="28"/>
      <c r="B53" s="7"/>
      <c r="C53" s="209"/>
      <c r="D53" s="208"/>
      <c r="E53" s="209"/>
      <c r="F53" s="204"/>
      <c r="G53" s="213"/>
      <c r="H53" s="380"/>
      <c r="I53" s="380"/>
      <c r="J53" s="380"/>
      <c r="K53" s="380"/>
      <c r="L53" s="208"/>
      <c r="M53" s="218"/>
      <c r="N53" s="249"/>
      <c r="O53" s="463"/>
    </row>
    <row r="54" spans="1:15" ht="16.5" customHeight="1" x14ac:dyDescent="0.2">
      <c r="A54" s="28">
        <v>16.5</v>
      </c>
      <c r="B54" s="54" t="s">
        <v>900</v>
      </c>
      <c r="C54" s="209"/>
      <c r="D54" s="204" t="s">
        <v>12</v>
      </c>
      <c r="E54" s="207"/>
      <c r="F54" s="204" t="s">
        <v>12</v>
      </c>
      <c r="G54" s="213" t="s">
        <v>12</v>
      </c>
      <c r="H54" s="380"/>
      <c r="I54" s="380"/>
      <c r="J54" s="380"/>
      <c r="K54" s="380"/>
      <c r="L54" s="208" t="s">
        <v>12</v>
      </c>
      <c r="M54" s="218" t="s">
        <v>12</v>
      </c>
      <c r="N54" s="249"/>
      <c r="O54" s="463" t="s">
        <v>12</v>
      </c>
    </row>
    <row r="55" spans="1:15" ht="38.25" x14ac:dyDescent="0.2">
      <c r="A55" s="28" t="s">
        <v>58</v>
      </c>
      <c r="B55" s="19" t="s">
        <v>901</v>
      </c>
      <c r="C55" s="209">
        <v>80</v>
      </c>
      <c r="D55" s="204">
        <v>86</v>
      </c>
      <c r="E55" s="207">
        <v>91</v>
      </c>
      <c r="F55" s="204">
        <v>80.849999999999994</v>
      </c>
      <c r="G55" s="213">
        <v>87.72</v>
      </c>
      <c r="H55" s="204">
        <v>96.49</v>
      </c>
      <c r="I55" s="193">
        <v>105.26</v>
      </c>
      <c r="J55" s="204">
        <v>110.52</v>
      </c>
      <c r="K55" s="204">
        <f t="shared" ref="K55:K56" si="10">SUM(N55/114*100)</f>
        <v>118.42105263157893</v>
      </c>
      <c r="L55" s="208">
        <f>K55*'Table of % increases'!$C$19</f>
        <v>16.578947368421051</v>
      </c>
      <c r="M55" s="218">
        <f>K55+L55</f>
        <v>134.99999999999997</v>
      </c>
      <c r="N55" s="249">
        <v>135</v>
      </c>
      <c r="O55" s="463">
        <f>ROUND((K55-J55)/J55*100,2)</f>
        <v>7.15</v>
      </c>
    </row>
    <row r="56" spans="1:15" ht="38.25" x14ac:dyDescent="0.2">
      <c r="A56" s="28" t="s">
        <v>59</v>
      </c>
      <c r="B56" s="19" t="s">
        <v>902</v>
      </c>
      <c r="C56" s="209">
        <v>80</v>
      </c>
      <c r="D56" s="204">
        <v>86</v>
      </c>
      <c r="E56" s="207">
        <v>91</v>
      </c>
      <c r="F56" s="204">
        <v>80.849999999999994</v>
      </c>
      <c r="G56" s="213">
        <v>87.72</v>
      </c>
      <c r="H56" s="204">
        <v>96.49</v>
      </c>
      <c r="I56" s="193">
        <v>105.26</v>
      </c>
      <c r="J56" s="204">
        <v>110.52</v>
      </c>
      <c r="K56" s="204">
        <f t="shared" si="10"/>
        <v>118.42105263157893</v>
      </c>
      <c r="L56" s="208">
        <f>K56*'Table of % increases'!$C$19</f>
        <v>16.578947368421051</v>
      </c>
      <c r="M56" s="218">
        <f>K56+L56</f>
        <v>134.99999999999997</v>
      </c>
      <c r="N56" s="249">
        <v>135</v>
      </c>
      <c r="O56" s="463">
        <f>ROUND((K56-J56)/J56*100,2)</f>
        <v>7.15</v>
      </c>
    </row>
    <row r="57" spans="1:15" x14ac:dyDescent="0.2">
      <c r="A57" s="28"/>
      <c r="B57" s="83"/>
      <c r="C57" s="209"/>
      <c r="D57" s="204"/>
      <c r="E57" s="207"/>
      <c r="F57" s="204"/>
      <c r="G57" s="213"/>
      <c r="H57" s="380"/>
      <c r="I57" s="380"/>
      <c r="J57" s="380"/>
      <c r="K57" s="380"/>
      <c r="L57" s="208"/>
      <c r="M57" s="218"/>
      <c r="N57" s="249"/>
      <c r="O57" s="463"/>
    </row>
    <row r="58" spans="1:15" ht="16.5" customHeight="1" x14ac:dyDescent="0.2">
      <c r="A58" s="28">
        <v>16.600000000000001</v>
      </c>
      <c r="B58" s="54" t="s">
        <v>903</v>
      </c>
      <c r="C58" s="209"/>
      <c r="D58" s="204" t="s">
        <v>12</v>
      </c>
      <c r="E58" s="207"/>
      <c r="F58" s="204" t="s">
        <v>12</v>
      </c>
      <c r="G58" s="213" t="s">
        <v>12</v>
      </c>
      <c r="H58" s="380"/>
      <c r="I58" s="380"/>
      <c r="J58" s="380"/>
      <c r="K58" s="380"/>
      <c r="L58" s="208" t="s">
        <v>12</v>
      </c>
      <c r="M58" s="218" t="s">
        <v>12</v>
      </c>
      <c r="N58" s="249"/>
      <c r="O58" s="463" t="s">
        <v>12</v>
      </c>
    </row>
    <row r="59" spans="1:15" ht="16.5" customHeight="1" x14ac:dyDescent="0.2">
      <c r="A59" s="28"/>
      <c r="B59" s="54"/>
      <c r="C59" s="209"/>
      <c r="D59" s="204"/>
      <c r="E59" s="207"/>
      <c r="F59" s="204"/>
      <c r="G59" s="213"/>
      <c r="H59" s="380"/>
      <c r="I59" s="380"/>
      <c r="J59" s="380"/>
      <c r="K59" s="380"/>
      <c r="L59" s="208"/>
      <c r="M59" s="218"/>
      <c r="N59" s="249"/>
      <c r="O59" s="463"/>
    </row>
    <row r="60" spans="1:15" ht="16.5" customHeight="1" x14ac:dyDescent="0.2">
      <c r="A60" s="28" t="s">
        <v>1081</v>
      </c>
      <c r="B60" s="54" t="s">
        <v>1914</v>
      </c>
      <c r="C60" s="209"/>
      <c r="D60" s="204" t="s">
        <v>12</v>
      </c>
      <c r="E60" s="207"/>
      <c r="F60" s="204" t="s">
        <v>12</v>
      </c>
      <c r="G60" s="213" t="s">
        <v>12</v>
      </c>
      <c r="H60" s="380"/>
      <c r="I60" s="380"/>
      <c r="J60" s="380"/>
      <c r="K60" s="380"/>
      <c r="L60" s="208" t="s">
        <v>12</v>
      </c>
      <c r="M60" s="218" t="s">
        <v>12</v>
      </c>
      <c r="N60" s="249"/>
      <c r="O60" s="463" t="s">
        <v>12</v>
      </c>
    </row>
    <row r="61" spans="1:15" ht="16.5" customHeight="1" x14ac:dyDescent="0.2">
      <c r="A61" s="28"/>
      <c r="B61" s="54"/>
      <c r="C61" s="209"/>
      <c r="D61" s="204"/>
      <c r="E61" s="207"/>
      <c r="F61" s="204"/>
      <c r="G61" s="213"/>
      <c r="H61" s="380"/>
      <c r="I61" s="380"/>
      <c r="J61" s="380"/>
      <c r="K61" s="380"/>
      <c r="L61" s="208"/>
      <c r="M61" s="218"/>
      <c r="N61" s="249"/>
      <c r="O61" s="463"/>
    </row>
    <row r="62" spans="1:15" ht="16.5" customHeight="1" x14ac:dyDescent="0.2">
      <c r="A62" s="28" t="s">
        <v>1082</v>
      </c>
      <c r="B62" s="54" t="s">
        <v>1907</v>
      </c>
      <c r="C62" s="209"/>
      <c r="D62" s="204"/>
      <c r="E62" s="207"/>
      <c r="F62" s="204" t="s">
        <v>12</v>
      </c>
      <c r="G62" s="213" t="s">
        <v>12</v>
      </c>
      <c r="H62" s="380"/>
      <c r="I62" s="380"/>
      <c r="J62" s="380"/>
      <c r="K62" s="380"/>
      <c r="L62" s="208" t="s">
        <v>12</v>
      </c>
      <c r="M62" s="218" t="s">
        <v>12</v>
      </c>
      <c r="N62" s="249"/>
      <c r="O62" s="463" t="s">
        <v>12</v>
      </c>
    </row>
    <row r="63" spans="1:15" ht="16.5" customHeight="1" x14ac:dyDescent="0.2">
      <c r="A63" s="28" t="s">
        <v>58</v>
      </c>
      <c r="B63" s="7" t="s">
        <v>905</v>
      </c>
      <c r="C63" s="209"/>
      <c r="D63" s="204" t="s">
        <v>468</v>
      </c>
      <c r="E63" s="207">
        <v>100</v>
      </c>
      <c r="F63" s="204">
        <f>SUM(E63-(E63*14/114))</f>
        <v>87.719298245614027</v>
      </c>
      <c r="G63" s="213">
        <v>96.49</v>
      </c>
      <c r="H63" s="204">
        <v>105.26</v>
      </c>
      <c r="I63" s="931" t="s">
        <v>1910</v>
      </c>
      <c r="J63" s="204" t="s">
        <v>12</v>
      </c>
      <c r="K63" s="204">
        <f>SUM(N63/114*100)</f>
        <v>17.543859649122805</v>
      </c>
      <c r="L63" s="208">
        <f>K63*'Table of % increases'!$C$19</f>
        <v>2.4561403508771931</v>
      </c>
      <c r="M63" s="218">
        <f>K63+L63</f>
        <v>19.999999999999996</v>
      </c>
      <c r="N63" s="249">
        <v>20</v>
      </c>
      <c r="O63" s="463" t="s">
        <v>12</v>
      </c>
    </row>
    <row r="64" spans="1:15" ht="16.5" customHeight="1" x14ac:dyDescent="0.2">
      <c r="A64" s="28" t="s">
        <v>59</v>
      </c>
      <c r="B64" s="7" t="s">
        <v>904</v>
      </c>
      <c r="C64" s="209"/>
      <c r="D64" s="204" t="s">
        <v>468</v>
      </c>
      <c r="E64" s="207">
        <v>50</v>
      </c>
      <c r="F64" s="204">
        <v>43.86</v>
      </c>
      <c r="G64" s="213">
        <v>48.25</v>
      </c>
      <c r="H64" s="204">
        <v>52.63</v>
      </c>
      <c r="I64" s="931" t="s">
        <v>1910</v>
      </c>
      <c r="J64" s="204" t="s">
        <v>12</v>
      </c>
      <c r="K64" s="204">
        <f>SUM(N64/114*100)</f>
        <v>26.315789473684209</v>
      </c>
      <c r="L64" s="208">
        <f>K64*'Table of % increases'!$C$19</f>
        <v>3.6842105263157894</v>
      </c>
      <c r="M64" s="218">
        <f>K64+L64</f>
        <v>30</v>
      </c>
      <c r="N64" s="249">
        <v>30</v>
      </c>
      <c r="O64" s="463" t="s">
        <v>12</v>
      </c>
    </row>
    <row r="65" spans="1:15" ht="16.5" customHeight="1" x14ac:dyDescent="0.2">
      <c r="A65" s="28" t="s">
        <v>60</v>
      </c>
      <c r="B65" s="7" t="s">
        <v>1908</v>
      </c>
      <c r="C65" s="209"/>
      <c r="D65" s="204" t="s">
        <v>468</v>
      </c>
      <c r="E65" s="207">
        <v>50</v>
      </c>
      <c r="F65" s="204">
        <f>SUM(E65-(E65*14/114))</f>
        <v>43.859649122807014</v>
      </c>
      <c r="G65" s="213">
        <v>48.25</v>
      </c>
      <c r="H65" s="204">
        <v>52.63</v>
      </c>
      <c r="I65" s="931" t="s">
        <v>1910</v>
      </c>
      <c r="J65" s="204" t="s">
        <v>12</v>
      </c>
      <c r="K65" s="204">
        <f>SUM(N65/114*100)</f>
        <v>52.631578947368418</v>
      </c>
      <c r="L65" s="208">
        <f>K65*'Table of % increases'!$C$19</f>
        <v>7.3684210526315788</v>
      </c>
      <c r="M65" s="218">
        <f>K65+L65</f>
        <v>60</v>
      </c>
      <c r="N65" s="249">
        <v>60</v>
      </c>
      <c r="O65" s="463" t="s">
        <v>12</v>
      </c>
    </row>
    <row r="66" spans="1:15" ht="16.5" customHeight="1" x14ac:dyDescent="0.2">
      <c r="A66" s="28" t="s">
        <v>62</v>
      </c>
      <c r="B66" s="7" t="s">
        <v>907</v>
      </c>
      <c r="C66" s="209"/>
      <c r="D66" s="204" t="s">
        <v>468</v>
      </c>
      <c r="E66" s="207">
        <v>50</v>
      </c>
      <c r="F66" s="204">
        <f>SUM(E66-(E66*14/114))</f>
        <v>43.859649122807014</v>
      </c>
      <c r="G66" s="213">
        <v>48.25</v>
      </c>
      <c r="H66" s="204">
        <v>52.63</v>
      </c>
      <c r="I66" s="931" t="s">
        <v>1910</v>
      </c>
      <c r="J66" s="204" t="s">
        <v>12</v>
      </c>
      <c r="K66" s="204">
        <f>SUM(N66/114*100)</f>
        <v>87.719298245614027</v>
      </c>
      <c r="L66" s="208">
        <f>K66*'Table of % increases'!$C$19</f>
        <v>12.280701754385966</v>
      </c>
      <c r="M66" s="218">
        <f>K66+L66</f>
        <v>100</v>
      </c>
      <c r="N66" s="249">
        <v>100</v>
      </c>
      <c r="O66" s="463" t="s">
        <v>12</v>
      </c>
    </row>
    <row r="67" spans="1:15" ht="16.5" customHeight="1" x14ac:dyDescent="0.2">
      <c r="A67" s="67" t="s">
        <v>64</v>
      </c>
      <c r="B67" s="88" t="s">
        <v>1909</v>
      </c>
      <c r="C67" s="374"/>
      <c r="D67" s="215"/>
      <c r="E67" s="254"/>
      <c r="F67" s="215"/>
      <c r="G67" s="216"/>
      <c r="H67" s="215"/>
      <c r="I67" s="944" t="s">
        <v>1910</v>
      </c>
      <c r="J67" s="215"/>
      <c r="K67" s="215">
        <f>SUM(N67/114*100)</f>
        <v>192.98245614035088</v>
      </c>
      <c r="L67" s="224">
        <f>K67*'Table of % increases'!$C$19</f>
        <v>27.017543859649127</v>
      </c>
      <c r="M67" s="375">
        <f>K67+L67</f>
        <v>220</v>
      </c>
      <c r="N67" s="250">
        <v>220</v>
      </c>
      <c r="O67" s="464" t="s">
        <v>12</v>
      </c>
    </row>
    <row r="68" spans="1:15" ht="16.5" customHeight="1" x14ac:dyDescent="0.2">
      <c r="A68" s="28"/>
      <c r="B68" s="7"/>
      <c r="C68" s="209"/>
      <c r="D68" s="204"/>
      <c r="E68" s="207"/>
      <c r="F68" s="204"/>
      <c r="G68" s="213"/>
      <c r="H68" s="380"/>
      <c r="I68" s="380"/>
      <c r="J68" s="380"/>
      <c r="K68" s="380"/>
      <c r="L68" s="208"/>
      <c r="M68" s="218"/>
      <c r="N68" s="249"/>
      <c r="O68" s="463" t="s">
        <v>12</v>
      </c>
    </row>
    <row r="69" spans="1:15" ht="16.5" customHeight="1" x14ac:dyDescent="0.2">
      <c r="A69" s="28" t="s">
        <v>1083</v>
      </c>
      <c r="B69" s="54" t="s">
        <v>1911</v>
      </c>
      <c r="C69" s="209"/>
      <c r="D69" s="204"/>
      <c r="E69" s="207"/>
      <c r="F69" s="204" t="s">
        <v>12</v>
      </c>
      <c r="G69" s="213" t="s">
        <v>12</v>
      </c>
      <c r="H69" s="380"/>
      <c r="I69" s="380"/>
      <c r="J69" s="380"/>
      <c r="K69" s="380"/>
      <c r="L69" s="208" t="s">
        <v>12</v>
      </c>
      <c r="M69" s="218" t="s">
        <v>12</v>
      </c>
      <c r="N69" s="249"/>
      <c r="O69" s="463" t="s">
        <v>12</v>
      </c>
    </row>
    <row r="70" spans="1:15" ht="16.5" customHeight="1" x14ac:dyDescent="0.2">
      <c r="A70" s="28" t="s">
        <v>58</v>
      </c>
      <c r="B70" s="7" t="s">
        <v>905</v>
      </c>
      <c r="C70" s="209"/>
      <c r="D70" s="204" t="s">
        <v>468</v>
      </c>
      <c r="E70" s="207">
        <v>50</v>
      </c>
      <c r="F70" s="204">
        <f>SUM(E70-(E70*14/114))</f>
        <v>43.859649122807014</v>
      </c>
      <c r="G70" s="213">
        <v>48.25</v>
      </c>
      <c r="H70" s="204">
        <v>52.63</v>
      </c>
      <c r="I70" s="931" t="s">
        <v>1910</v>
      </c>
      <c r="J70" s="204" t="s">
        <v>12</v>
      </c>
      <c r="K70" s="204">
        <f>SUM(N70/114*100)</f>
        <v>30.701754385964914</v>
      </c>
      <c r="L70" s="208">
        <f>K70*'Table of % increases'!$C$19</f>
        <v>4.2982456140350882</v>
      </c>
      <c r="M70" s="218">
        <f>K70+L70</f>
        <v>35</v>
      </c>
      <c r="N70" s="249">
        <v>35</v>
      </c>
      <c r="O70" s="463" t="s">
        <v>12</v>
      </c>
    </row>
    <row r="71" spans="1:15" ht="16.5" customHeight="1" x14ac:dyDescent="0.2">
      <c r="A71" s="28" t="s">
        <v>59</v>
      </c>
      <c r="B71" s="7" t="s">
        <v>904</v>
      </c>
      <c r="C71" s="209"/>
      <c r="D71" s="204" t="s">
        <v>468</v>
      </c>
      <c r="E71" s="207">
        <v>25</v>
      </c>
      <c r="F71" s="204">
        <f>SUM(E71-(E71*14/114))</f>
        <v>21.929824561403507</v>
      </c>
      <c r="G71" s="213">
        <v>24.56</v>
      </c>
      <c r="H71" s="204">
        <v>26.32</v>
      </c>
      <c r="I71" s="931" t="s">
        <v>1910</v>
      </c>
      <c r="J71" s="204" t="s">
        <v>12</v>
      </c>
      <c r="K71" s="204">
        <f>SUM(N71/114*100)</f>
        <v>61.403508771929829</v>
      </c>
      <c r="L71" s="208">
        <f>K71*'Table of % increases'!$C$19</f>
        <v>8.5964912280701764</v>
      </c>
      <c r="M71" s="218">
        <f>K71+L71</f>
        <v>70</v>
      </c>
      <c r="N71" s="249">
        <v>70</v>
      </c>
      <c r="O71" s="463" t="s">
        <v>12</v>
      </c>
    </row>
    <row r="72" spans="1:15" ht="16.5" customHeight="1" x14ac:dyDescent="0.2">
      <c r="A72" s="28"/>
      <c r="B72" s="7" t="s">
        <v>1908</v>
      </c>
      <c r="C72" s="209"/>
      <c r="D72" s="204"/>
      <c r="E72" s="207"/>
      <c r="F72" s="204"/>
      <c r="G72" s="213"/>
      <c r="H72" s="204"/>
      <c r="I72" s="931" t="s">
        <v>1910</v>
      </c>
      <c r="J72" s="204"/>
      <c r="K72" s="204">
        <f>SUM(N72/114*100)</f>
        <v>96.491228070175438</v>
      </c>
      <c r="L72" s="208">
        <f>K72*'Table of % increases'!$C$19</f>
        <v>13.508771929824563</v>
      </c>
      <c r="M72" s="218">
        <f>K72+L72</f>
        <v>110</v>
      </c>
      <c r="N72" s="249">
        <v>110</v>
      </c>
      <c r="O72" s="463"/>
    </row>
    <row r="73" spans="1:15" ht="16.5" customHeight="1" x14ac:dyDescent="0.2">
      <c r="A73" s="28"/>
      <c r="B73" s="7" t="s">
        <v>907</v>
      </c>
      <c r="C73" s="209"/>
      <c r="D73" s="204"/>
      <c r="E73" s="207"/>
      <c r="F73" s="204"/>
      <c r="G73" s="213"/>
      <c r="H73" s="204"/>
      <c r="I73" s="931" t="s">
        <v>1910</v>
      </c>
      <c r="J73" s="204"/>
      <c r="K73" s="204">
        <f>SUM(N73/114*100)</f>
        <v>179.82456140350877</v>
      </c>
      <c r="L73" s="208">
        <f>K73*'Table of % increases'!$C$19</f>
        <v>25.17543859649123</v>
      </c>
      <c r="M73" s="218">
        <f>K73+L73</f>
        <v>205</v>
      </c>
      <c r="N73" s="249">
        <v>205</v>
      </c>
      <c r="O73" s="463"/>
    </row>
    <row r="74" spans="1:15" ht="16.5" customHeight="1" x14ac:dyDescent="0.2">
      <c r="A74" s="28"/>
      <c r="B74" s="7" t="s">
        <v>1909</v>
      </c>
      <c r="C74" s="209"/>
      <c r="D74" s="204"/>
      <c r="E74" s="207"/>
      <c r="F74" s="204"/>
      <c r="G74" s="213"/>
      <c r="H74" s="204"/>
      <c r="I74" s="931" t="s">
        <v>1910</v>
      </c>
      <c r="J74" s="204"/>
      <c r="K74" s="204">
        <f>SUM(N74/114*100)</f>
        <v>263.15789473684214</v>
      </c>
      <c r="L74" s="208">
        <f>K74*'Table of % increases'!$C$19</f>
        <v>36.842105263157904</v>
      </c>
      <c r="M74" s="218">
        <f>K74+L74</f>
        <v>300.00000000000006</v>
      </c>
      <c r="N74" s="249">
        <v>300</v>
      </c>
      <c r="O74" s="463"/>
    </row>
    <row r="75" spans="1:15" ht="16.5" customHeight="1" x14ac:dyDescent="0.2">
      <c r="A75" s="28"/>
      <c r="B75" s="7"/>
      <c r="C75" s="209"/>
      <c r="D75" s="204"/>
      <c r="E75" s="207"/>
      <c r="F75" s="204"/>
      <c r="G75" s="213"/>
      <c r="H75" s="204"/>
      <c r="I75" s="193"/>
      <c r="J75" s="204"/>
      <c r="K75" s="204"/>
      <c r="L75" s="208"/>
      <c r="M75" s="218"/>
      <c r="N75" s="249"/>
      <c r="O75" s="463"/>
    </row>
    <row r="76" spans="1:15" ht="16.5" customHeight="1" x14ac:dyDescent="0.2">
      <c r="A76" s="28"/>
      <c r="B76" s="7"/>
      <c r="C76" s="209"/>
      <c r="D76" s="204"/>
      <c r="E76" s="207"/>
      <c r="F76" s="204"/>
      <c r="G76" s="213"/>
      <c r="H76" s="204"/>
      <c r="I76" s="204"/>
      <c r="J76" s="204"/>
      <c r="K76" s="204"/>
      <c r="L76" s="208"/>
      <c r="M76" s="218"/>
      <c r="N76" s="249"/>
      <c r="O76" s="463"/>
    </row>
    <row r="77" spans="1:15" ht="16.5" customHeight="1" x14ac:dyDescent="0.2">
      <c r="A77" s="28" t="s">
        <v>1084</v>
      </c>
      <c r="B77" s="54" t="s">
        <v>906</v>
      </c>
      <c r="C77" s="209"/>
      <c r="D77" s="204"/>
      <c r="E77" s="207"/>
      <c r="F77" s="204" t="s">
        <v>12</v>
      </c>
      <c r="G77" s="213" t="s">
        <v>12</v>
      </c>
      <c r="H77" s="380"/>
      <c r="I77" s="380"/>
      <c r="J77" s="380"/>
      <c r="K77" s="380"/>
      <c r="L77" s="208" t="s">
        <v>12</v>
      </c>
      <c r="M77" s="218" t="s">
        <v>12</v>
      </c>
      <c r="N77" s="249"/>
      <c r="O77" s="463" t="s">
        <v>12</v>
      </c>
    </row>
    <row r="78" spans="1:15" ht="16.5" customHeight="1" x14ac:dyDescent="0.2">
      <c r="A78" s="28" t="s">
        <v>58</v>
      </c>
      <c r="B78" s="7" t="s">
        <v>907</v>
      </c>
      <c r="C78" s="209"/>
      <c r="D78" s="204" t="s">
        <v>468</v>
      </c>
      <c r="E78" s="207">
        <v>300</v>
      </c>
      <c r="F78" s="204">
        <f>SUM(E78-(E78*14/114))</f>
        <v>263.15789473684208</v>
      </c>
      <c r="G78" s="213">
        <v>285.08999999999997</v>
      </c>
      <c r="H78" s="204">
        <v>307.02</v>
      </c>
      <c r="I78" s="193">
        <v>324.56</v>
      </c>
      <c r="J78" s="204">
        <v>342.11</v>
      </c>
      <c r="K78" s="204" t="s">
        <v>12</v>
      </c>
      <c r="L78" s="208" t="s">
        <v>12</v>
      </c>
      <c r="M78" s="713" t="s">
        <v>1599</v>
      </c>
      <c r="N78" s="249" t="s">
        <v>12</v>
      </c>
      <c r="O78" s="463" t="s">
        <v>12</v>
      </c>
    </row>
    <row r="79" spans="1:15" ht="16.5" customHeight="1" x14ac:dyDescent="0.2">
      <c r="A79" s="28" t="s">
        <v>59</v>
      </c>
      <c r="B79" s="7" t="s">
        <v>904</v>
      </c>
      <c r="C79" s="209"/>
      <c r="D79" s="204" t="s">
        <v>468</v>
      </c>
      <c r="E79" s="207">
        <v>150</v>
      </c>
      <c r="F79" s="204">
        <f>SUM(E79-(E79*14/114))</f>
        <v>131.57894736842104</v>
      </c>
      <c r="G79" s="213">
        <v>140.35</v>
      </c>
      <c r="H79" s="204">
        <v>153.51</v>
      </c>
      <c r="I79" s="193">
        <v>163.16</v>
      </c>
      <c r="J79" s="204">
        <v>171.05</v>
      </c>
      <c r="K79" s="204" t="s">
        <v>12</v>
      </c>
      <c r="L79" s="208" t="s">
        <v>12</v>
      </c>
      <c r="M79" s="713" t="s">
        <v>1599</v>
      </c>
      <c r="N79" s="249" t="s">
        <v>12</v>
      </c>
      <c r="O79" s="463" t="s">
        <v>12</v>
      </c>
    </row>
    <row r="80" spans="1:15" ht="16.5" customHeight="1" x14ac:dyDescent="0.2">
      <c r="A80" s="28" t="s">
        <v>60</v>
      </c>
      <c r="B80" s="7" t="s">
        <v>905</v>
      </c>
      <c r="C80" s="209"/>
      <c r="D80" s="204" t="s">
        <v>468</v>
      </c>
      <c r="E80" s="207">
        <v>75</v>
      </c>
      <c r="F80" s="204">
        <f>SUM(E80-(E80*14/114))</f>
        <v>65.78947368421052</v>
      </c>
      <c r="G80" s="213">
        <v>70.180000000000007</v>
      </c>
      <c r="H80" s="204">
        <v>74.56</v>
      </c>
      <c r="I80" s="193">
        <v>78.95</v>
      </c>
      <c r="J80" s="204">
        <v>83.33</v>
      </c>
      <c r="K80" s="204" t="s">
        <v>12</v>
      </c>
      <c r="L80" s="208" t="s">
        <v>12</v>
      </c>
      <c r="M80" s="713" t="s">
        <v>1599</v>
      </c>
      <c r="N80" s="249" t="s">
        <v>12</v>
      </c>
      <c r="O80" s="463" t="s">
        <v>12</v>
      </c>
    </row>
    <row r="81" spans="1:15" ht="16.5" customHeight="1" x14ac:dyDescent="0.2">
      <c r="A81" s="28"/>
      <c r="B81" s="7"/>
      <c r="C81" s="209"/>
      <c r="D81" s="204"/>
      <c r="E81" s="207"/>
      <c r="F81" s="204"/>
      <c r="G81" s="213"/>
      <c r="H81" s="204"/>
      <c r="I81" s="204" t="s">
        <v>12</v>
      </c>
      <c r="J81" s="204"/>
      <c r="K81" s="204" t="s">
        <v>12</v>
      </c>
      <c r="L81" s="208" t="s">
        <v>12</v>
      </c>
      <c r="M81" s="218"/>
      <c r="N81" s="249"/>
      <c r="O81" s="463"/>
    </row>
    <row r="82" spans="1:15" ht="16.5" customHeight="1" x14ac:dyDescent="0.2">
      <c r="A82" s="28" t="s">
        <v>1085</v>
      </c>
      <c r="B82" s="54" t="s">
        <v>908</v>
      </c>
      <c r="C82" s="209"/>
      <c r="D82" s="204"/>
      <c r="E82" s="207"/>
      <c r="F82" s="204" t="s">
        <v>12</v>
      </c>
      <c r="G82" s="213" t="s">
        <v>12</v>
      </c>
      <c r="H82" s="380"/>
      <c r="I82" s="380"/>
      <c r="J82" s="380"/>
      <c r="K82" s="380"/>
      <c r="L82" s="208" t="s">
        <v>12</v>
      </c>
      <c r="M82" s="218" t="s">
        <v>12</v>
      </c>
      <c r="N82" s="249"/>
      <c r="O82" s="463" t="s">
        <v>12</v>
      </c>
    </row>
    <row r="83" spans="1:15" ht="16.5" customHeight="1" x14ac:dyDescent="0.2">
      <c r="A83" s="28" t="s">
        <v>58</v>
      </c>
      <c r="B83" s="7" t="s">
        <v>904</v>
      </c>
      <c r="C83" s="209"/>
      <c r="D83" s="204" t="s">
        <v>468</v>
      </c>
      <c r="E83" s="207">
        <v>100</v>
      </c>
      <c r="F83" s="204">
        <f>SUM(E83-(E83*14/114))</f>
        <v>87.719298245614027</v>
      </c>
      <c r="G83" s="213">
        <v>96.49</v>
      </c>
      <c r="H83" s="204">
        <v>105.26</v>
      </c>
      <c r="I83" s="193">
        <v>114.04</v>
      </c>
      <c r="J83" s="204">
        <v>119.3</v>
      </c>
      <c r="K83" s="204" t="s">
        <v>12</v>
      </c>
      <c r="L83" s="208" t="s">
        <v>12</v>
      </c>
      <c r="M83" s="713" t="s">
        <v>1599</v>
      </c>
      <c r="N83" s="249" t="s">
        <v>12</v>
      </c>
      <c r="O83" s="463" t="s">
        <v>12</v>
      </c>
    </row>
    <row r="84" spans="1:15" ht="16.5" customHeight="1" x14ac:dyDescent="0.2">
      <c r="A84" s="28" t="s">
        <v>59</v>
      </c>
      <c r="B84" s="7" t="s">
        <v>905</v>
      </c>
      <c r="C84" s="209"/>
      <c r="D84" s="204" t="s">
        <v>468</v>
      </c>
      <c r="E84" s="207">
        <v>50</v>
      </c>
      <c r="F84" s="204">
        <f>SUM(E84-(E84*14/114))</f>
        <v>43.859649122807014</v>
      </c>
      <c r="G84" s="213">
        <v>48.25</v>
      </c>
      <c r="H84" s="204">
        <v>52.63</v>
      </c>
      <c r="I84" s="193">
        <v>57.02</v>
      </c>
      <c r="J84" s="204">
        <v>61.4</v>
      </c>
      <c r="K84" s="204" t="s">
        <v>12</v>
      </c>
      <c r="L84" s="208" t="s">
        <v>12</v>
      </c>
      <c r="M84" s="713" t="s">
        <v>1599</v>
      </c>
      <c r="N84" s="249" t="s">
        <v>12</v>
      </c>
      <c r="O84" s="463" t="s">
        <v>12</v>
      </c>
    </row>
    <row r="85" spans="1:15" ht="16.5" customHeight="1" x14ac:dyDescent="0.2">
      <c r="A85" s="28"/>
      <c r="B85" s="7"/>
      <c r="C85" s="209"/>
      <c r="D85" s="204"/>
      <c r="E85" s="207"/>
      <c r="F85" s="204"/>
      <c r="G85" s="213"/>
      <c r="H85" s="380"/>
      <c r="I85" s="380"/>
      <c r="J85" s="380"/>
      <c r="K85" s="380"/>
      <c r="L85" s="208"/>
      <c r="M85" s="713" t="s">
        <v>12</v>
      </c>
      <c r="N85" s="249"/>
      <c r="O85" s="463"/>
    </row>
    <row r="86" spans="1:15" ht="16.5" customHeight="1" x14ac:dyDescent="0.2">
      <c r="A86" s="28" t="s">
        <v>1086</v>
      </c>
      <c r="B86" s="54" t="s">
        <v>909</v>
      </c>
      <c r="C86" s="209"/>
      <c r="D86" s="204"/>
      <c r="E86" s="207"/>
      <c r="F86" s="204" t="s">
        <v>12</v>
      </c>
      <c r="G86" s="213" t="s">
        <v>12</v>
      </c>
      <c r="H86" s="380"/>
      <c r="I86" s="380"/>
      <c r="J86" s="380"/>
      <c r="K86" s="380"/>
      <c r="L86" s="208" t="s">
        <v>12</v>
      </c>
      <c r="M86" s="218" t="s">
        <v>12</v>
      </c>
      <c r="N86" s="249"/>
      <c r="O86" s="463" t="s">
        <v>12</v>
      </c>
    </row>
    <row r="87" spans="1:15" ht="16.5" customHeight="1" x14ac:dyDescent="0.2">
      <c r="A87" s="28" t="s">
        <v>58</v>
      </c>
      <c r="B87" s="7" t="s">
        <v>1912</v>
      </c>
      <c r="C87" s="209"/>
      <c r="D87" s="204" t="s">
        <v>468</v>
      </c>
      <c r="E87" s="207" t="s">
        <v>910</v>
      </c>
      <c r="F87" s="204" t="s">
        <v>12</v>
      </c>
      <c r="G87" s="213" t="s">
        <v>12</v>
      </c>
      <c r="H87" s="380"/>
      <c r="I87" s="380"/>
      <c r="J87" s="380"/>
      <c r="K87" s="380"/>
      <c r="L87" s="208" t="s">
        <v>12</v>
      </c>
      <c r="M87" s="207" t="s">
        <v>910</v>
      </c>
      <c r="N87" s="204"/>
      <c r="O87" s="463" t="s">
        <v>12</v>
      </c>
    </row>
    <row r="88" spans="1:15" ht="16.5" customHeight="1" x14ac:dyDescent="0.2">
      <c r="A88" s="28" t="s">
        <v>59</v>
      </c>
      <c r="B88" s="7" t="s">
        <v>1913</v>
      </c>
      <c r="C88" s="209"/>
      <c r="D88" s="204" t="s">
        <v>468</v>
      </c>
      <c r="E88" s="207">
        <v>50</v>
      </c>
      <c r="F88" s="204">
        <f>SUM(E88-(E88*14/114))</f>
        <v>43.859649122807014</v>
      </c>
      <c r="G88" s="213">
        <v>48.25</v>
      </c>
      <c r="H88" s="204">
        <v>52.63</v>
      </c>
      <c r="I88" s="193">
        <v>57.02</v>
      </c>
      <c r="J88" s="204">
        <v>61.4</v>
      </c>
      <c r="K88" s="204">
        <f>SUM(N88/114*100)</f>
        <v>70.175438596491219</v>
      </c>
      <c r="L88" s="208">
        <f>K88*'Table of % increases'!$C$19</f>
        <v>9.8245614035087723</v>
      </c>
      <c r="M88" s="218">
        <f>K88+L88</f>
        <v>79.999999999999986</v>
      </c>
      <c r="N88" s="249">
        <v>80</v>
      </c>
      <c r="O88" s="463">
        <f>ROUND((K88-J88)/J88*100,2)</f>
        <v>14.29</v>
      </c>
    </row>
    <row r="89" spans="1:15" ht="16.5" customHeight="1" x14ac:dyDescent="0.2">
      <c r="A89" s="28"/>
      <c r="B89" s="7"/>
      <c r="C89" s="209"/>
      <c r="D89" s="204"/>
      <c r="E89" s="207"/>
      <c r="F89" s="204"/>
      <c r="G89" s="213"/>
      <c r="H89" s="380"/>
      <c r="I89" s="380"/>
      <c r="J89" s="380"/>
      <c r="K89" s="380"/>
      <c r="L89" s="208"/>
      <c r="M89" s="218"/>
      <c r="N89" s="249"/>
      <c r="O89" s="463"/>
    </row>
    <row r="90" spans="1:15" ht="16.5" customHeight="1" x14ac:dyDescent="0.2">
      <c r="A90" s="28" t="s">
        <v>1087</v>
      </c>
      <c r="B90" s="54" t="s">
        <v>890</v>
      </c>
      <c r="C90" s="209"/>
      <c r="D90" s="204" t="s">
        <v>12</v>
      </c>
      <c r="E90" s="207"/>
      <c r="F90" s="204" t="s">
        <v>12</v>
      </c>
      <c r="G90" s="213" t="s">
        <v>12</v>
      </c>
      <c r="H90" s="380"/>
      <c r="I90" s="380"/>
      <c r="J90" s="380"/>
      <c r="K90" s="380"/>
      <c r="L90" s="208" t="s">
        <v>12</v>
      </c>
      <c r="M90" s="218" t="s">
        <v>12</v>
      </c>
      <c r="N90" s="249"/>
      <c r="O90" s="463" t="s">
        <v>12</v>
      </c>
    </row>
    <row r="91" spans="1:15" ht="16.5" customHeight="1" x14ac:dyDescent="0.2">
      <c r="A91" s="28"/>
      <c r="B91" s="54"/>
      <c r="C91" s="209"/>
      <c r="D91" s="204"/>
      <c r="E91" s="207"/>
      <c r="F91" s="204"/>
      <c r="G91" s="213"/>
      <c r="H91" s="380"/>
      <c r="I91" s="380"/>
      <c r="J91" s="380"/>
      <c r="K91" s="380"/>
      <c r="L91" s="208"/>
      <c r="M91" s="218"/>
      <c r="N91" s="249"/>
      <c r="O91" s="463"/>
    </row>
    <row r="92" spans="1:15" ht="16.5" customHeight="1" x14ac:dyDescent="0.2">
      <c r="A92" s="28" t="s">
        <v>58</v>
      </c>
      <c r="B92" s="7" t="s">
        <v>911</v>
      </c>
      <c r="C92" s="209">
        <v>800</v>
      </c>
      <c r="D92" s="204">
        <v>860</v>
      </c>
      <c r="E92" s="207">
        <v>910</v>
      </c>
      <c r="F92" s="204">
        <f>SUM(E92-(E92*14/114))</f>
        <v>798.24561403508778</v>
      </c>
      <c r="G92" s="213">
        <v>864.91</v>
      </c>
      <c r="H92" s="204">
        <v>929.82</v>
      </c>
      <c r="I92" s="193">
        <v>982.46</v>
      </c>
      <c r="J92" s="204">
        <v>1031.58</v>
      </c>
      <c r="K92" s="204">
        <f t="shared" ref="K92:K93" si="11">SUM(N92/114*100)</f>
        <v>1101.7543859649122</v>
      </c>
      <c r="L92" s="208">
        <f>K92*'Table of % increases'!$C$19</f>
        <v>154.24561403508773</v>
      </c>
      <c r="M92" s="218">
        <f>K92+L92</f>
        <v>1256</v>
      </c>
      <c r="N92" s="249">
        <v>1256</v>
      </c>
      <c r="O92" s="463">
        <f>ROUND((K92-J92)/J92*100,2)</f>
        <v>6.8</v>
      </c>
    </row>
    <row r="93" spans="1:15" ht="16.5" customHeight="1" x14ac:dyDescent="0.2">
      <c r="A93" s="28" t="s">
        <v>59</v>
      </c>
      <c r="B93" s="7" t="s">
        <v>912</v>
      </c>
      <c r="C93" s="209">
        <v>770</v>
      </c>
      <c r="D93" s="204">
        <v>830</v>
      </c>
      <c r="E93" s="207">
        <v>880</v>
      </c>
      <c r="F93" s="204">
        <f>SUM(E93-(E93*14/114))</f>
        <v>771.92982456140351</v>
      </c>
      <c r="G93" s="213">
        <v>837.72</v>
      </c>
      <c r="H93" s="204">
        <v>903.51</v>
      </c>
      <c r="I93" s="193">
        <v>956.14</v>
      </c>
      <c r="J93" s="204">
        <v>1004.39</v>
      </c>
      <c r="K93" s="204">
        <f t="shared" si="11"/>
        <v>1072.8070175438595</v>
      </c>
      <c r="L93" s="208">
        <f>K93*'Table of % increases'!$C$19</f>
        <v>150.19298245614036</v>
      </c>
      <c r="M93" s="218">
        <f>K93+L93</f>
        <v>1222.9999999999998</v>
      </c>
      <c r="N93" s="249">
        <v>1223</v>
      </c>
      <c r="O93" s="463">
        <f>ROUND((K93-J93)/J93*100,2)</f>
        <v>6.81</v>
      </c>
    </row>
    <row r="94" spans="1:15" ht="16.5" customHeight="1" x14ac:dyDescent="0.2">
      <c r="A94" s="28" t="s">
        <v>60</v>
      </c>
      <c r="B94" s="7" t="s">
        <v>913</v>
      </c>
      <c r="C94" s="209" t="s">
        <v>1089</v>
      </c>
      <c r="D94" s="208" t="s">
        <v>1090</v>
      </c>
      <c r="E94" s="209"/>
      <c r="F94" s="204"/>
      <c r="G94" s="213"/>
      <c r="H94" s="380"/>
      <c r="I94" s="380"/>
      <c r="J94" s="380"/>
      <c r="K94" s="380"/>
      <c r="L94" s="208"/>
      <c r="M94" s="218"/>
      <c r="N94" s="249"/>
      <c r="O94" s="463"/>
    </row>
    <row r="95" spans="1:15" ht="16.5" customHeight="1" x14ac:dyDescent="0.2">
      <c r="A95" s="28" t="s">
        <v>62</v>
      </c>
      <c r="B95" s="7" t="s">
        <v>914</v>
      </c>
      <c r="C95" s="209" t="s">
        <v>1089</v>
      </c>
      <c r="D95" s="208" t="s">
        <v>1089</v>
      </c>
      <c r="E95" s="209"/>
      <c r="F95" s="204"/>
      <c r="G95" s="213"/>
      <c r="H95" s="380"/>
      <c r="I95" s="380"/>
      <c r="J95" s="380"/>
      <c r="K95" s="380"/>
      <c r="L95" s="208"/>
      <c r="M95" s="218"/>
      <c r="N95" s="249"/>
      <c r="O95" s="463"/>
    </row>
    <row r="96" spans="1:15" ht="16.5" customHeight="1" x14ac:dyDescent="0.2">
      <c r="A96" s="28" t="s">
        <v>64</v>
      </c>
      <c r="B96" s="7" t="s">
        <v>915</v>
      </c>
      <c r="C96" s="209" t="s">
        <v>1089</v>
      </c>
      <c r="D96" s="208" t="s">
        <v>1089</v>
      </c>
      <c r="E96" s="209"/>
      <c r="F96" s="204"/>
      <c r="G96" s="213"/>
      <c r="H96" s="380"/>
      <c r="I96" s="380"/>
      <c r="J96" s="380"/>
      <c r="K96" s="380"/>
      <c r="L96" s="208"/>
      <c r="M96" s="218"/>
      <c r="N96" s="249"/>
      <c r="O96" s="463"/>
    </row>
    <row r="97" spans="1:15" ht="16.5" customHeight="1" x14ac:dyDescent="0.2">
      <c r="A97" s="28" t="s">
        <v>68</v>
      </c>
      <c r="B97" s="7" t="s">
        <v>916</v>
      </c>
      <c r="C97" s="209"/>
      <c r="D97" s="204" t="s">
        <v>12</v>
      </c>
      <c r="E97" s="207"/>
      <c r="F97" s="204"/>
      <c r="G97" s="213"/>
      <c r="H97" s="380"/>
      <c r="I97" s="380"/>
      <c r="J97" s="380"/>
      <c r="K97" s="380"/>
      <c r="L97" s="208"/>
      <c r="M97" s="218"/>
      <c r="N97" s="249"/>
      <c r="O97" s="463"/>
    </row>
    <row r="98" spans="1:15" ht="16.5" customHeight="1" x14ac:dyDescent="0.2">
      <c r="A98" s="28"/>
      <c r="B98" s="7" t="s">
        <v>917</v>
      </c>
      <c r="C98" s="209">
        <v>320</v>
      </c>
      <c r="D98" s="204">
        <v>350</v>
      </c>
      <c r="E98" s="207">
        <v>370</v>
      </c>
      <c r="F98" s="204">
        <f>SUM(E98-(E98*14/114))</f>
        <v>324.56140350877195</v>
      </c>
      <c r="G98" s="213">
        <v>350.88</v>
      </c>
      <c r="H98" s="380">
        <v>377.2</v>
      </c>
      <c r="I98" s="193">
        <v>399.12</v>
      </c>
      <c r="J98" s="204">
        <v>419.3</v>
      </c>
      <c r="K98" s="204">
        <f t="shared" ref="K98:K99" si="12">SUM(N98/114*100)</f>
        <v>448.24561403508778</v>
      </c>
      <c r="L98" s="208">
        <f>K98*'Table of % increases'!$C$19</f>
        <v>62.754385964912295</v>
      </c>
      <c r="M98" s="218">
        <f t="shared" ref="M98:M99" si="13">K98+L98</f>
        <v>511.00000000000006</v>
      </c>
      <c r="N98" s="249">
        <v>511</v>
      </c>
      <c r="O98" s="463">
        <f>ROUND((K98-J98)/J98*100,2)</f>
        <v>6.9</v>
      </c>
    </row>
    <row r="99" spans="1:15" ht="16.5" customHeight="1" x14ac:dyDescent="0.2">
      <c r="A99" s="28" t="s">
        <v>222</v>
      </c>
      <c r="B99" s="7" t="s">
        <v>918</v>
      </c>
      <c r="C99" s="209">
        <v>280</v>
      </c>
      <c r="D99" s="204">
        <v>300</v>
      </c>
      <c r="E99" s="207">
        <v>320</v>
      </c>
      <c r="F99" s="204">
        <f t="shared" ref="F99:F105" si="14">SUM(E99-(E99*14/114))</f>
        <v>280.70175438596493</v>
      </c>
      <c r="G99" s="213">
        <v>307.02</v>
      </c>
      <c r="H99" s="204">
        <v>333.33</v>
      </c>
      <c r="I99" s="193">
        <v>350.88</v>
      </c>
      <c r="J99" s="204">
        <v>368.42</v>
      </c>
      <c r="K99" s="204">
        <f t="shared" si="12"/>
        <v>394.73684210526312</v>
      </c>
      <c r="L99" s="208">
        <f>K99*'Table of % increases'!$C$19</f>
        <v>55.263157894736842</v>
      </c>
      <c r="M99" s="218">
        <f t="shared" si="13"/>
        <v>449.99999999999994</v>
      </c>
      <c r="N99" s="249">
        <v>450</v>
      </c>
      <c r="O99" s="463">
        <f>ROUND((K99-J99)/J99*100,2)</f>
        <v>7.14</v>
      </c>
    </row>
    <row r="100" spans="1:15" ht="16.5" customHeight="1" x14ac:dyDescent="0.2">
      <c r="A100" s="28"/>
      <c r="B100" s="7"/>
      <c r="C100" s="209"/>
      <c r="D100" s="204"/>
      <c r="E100" s="207"/>
      <c r="F100" s="204"/>
      <c r="G100" s="213"/>
      <c r="H100" s="380"/>
      <c r="I100" s="380"/>
      <c r="J100" s="380"/>
      <c r="K100" s="380"/>
      <c r="L100" s="208"/>
      <c r="M100" s="218"/>
      <c r="N100" s="249"/>
      <c r="O100" s="463"/>
    </row>
    <row r="101" spans="1:15" ht="16.5" customHeight="1" x14ac:dyDescent="0.2">
      <c r="A101" s="28" t="s">
        <v>1088</v>
      </c>
      <c r="B101" s="54" t="s">
        <v>919</v>
      </c>
      <c r="C101" s="209"/>
      <c r="D101" s="204" t="s">
        <v>12</v>
      </c>
      <c r="E101" s="207"/>
      <c r="F101" s="204" t="s">
        <v>12</v>
      </c>
      <c r="G101" s="213" t="s">
        <v>12</v>
      </c>
      <c r="H101" s="380"/>
      <c r="I101" s="380"/>
      <c r="J101" s="380"/>
      <c r="K101" s="380"/>
      <c r="L101" s="208" t="s">
        <v>12</v>
      </c>
      <c r="M101" s="218" t="s">
        <v>12</v>
      </c>
      <c r="N101" s="249"/>
      <c r="O101" s="463" t="s">
        <v>12</v>
      </c>
    </row>
    <row r="102" spans="1:15" ht="16.5" customHeight="1" x14ac:dyDescent="0.2">
      <c r="A102" s="28"/>
      <c r="B102" s="54" t="s">
        <v>920</v>
      </c>
      <c r="C102" s="209"/>
      <c r="D102" s="204" t="s">
        <v>12</v>
      </c>
      <c r="E102" s="207"/>
      <c r="F102" s="204" t="s">
        <v>12</v>
      </c>
      <c r="G102" s="213" t="s">
        <v>12</v>
      </c>
      <c r="H102" s="380"/>
      <c r="I102" s="380"/>
      <c r="J102" s="380"/>
      <c r="K102" s="380"/>
      <c r="L102" s="208" t="s">
        <v>12</v>
      </c>
      <c r="M102" s="218" t="s">
        <v>12</v>
      </c>
      <c r="N102" s="249"/>
      <c r="O102" s="463" t="s">
        <v>12</v>
      </c>
    </row>
    <row r="103" spans="1:15" ht="16.5" customHeight="1" x14ac:dyDescent="0.2">
      <c r="A103" s="28" t="s">
        <v>58</v>
      </c>
      <c r="B103" s="7" t="s">
        <v>921</v>
      </c>
      <c r="C103" s="209">
        <v>160</v>
      </c>
      <c r="D103" s="204">
        <v>170</v>
      </c>
      <c r="E103" s="207">
        <v>180</v>
      </c>
      <c r="F103" s="204">
        <f t="shared" si="14"/>
        <v>157.89473684210526</v>
      </c>
      <c r="G103" s="213">
        <v>171.05</v>
      </c>
      <c r="H103" s="380">
        <v>184.21</v>
      </c>
      <c r="I103" s="380">
        <v>197.37</v>
      </c>
      <c r="J103" s="380">
        <v>207.02</v>
      </c>
      <c r="K103" s="380">
        <f t="shared" ref="K103:K105" si="15">SUM(N103/114*100)</f>
        <v>221.0526315789474</v>
      </c>
      <c r="L103" s="208">
        <f>K103*'Table of % increases'!$C$19</f>
        <v>30.947368421052637</v>
      </c>
      <c r="M103" s="218">
        <f t="shared" ref="M103:M105" si="16">K103+L103</f>
        <v>252.00000000000003</v>
      </c>
      <c r="N103" s="249">
        <v>252</v>
      </c>
      <c r="O103" s="463">
        <f>ROUND((K103-J103)/J103*100,2)</f>
        <v>6.78</v>
      </c>
    </row>
    <row r="104" spans="1:15" ht="16.5" customHeight="1" x14ac:dyDescent="0.2">
      <c r="A104" s="28" t="s">
        <v>59</v>
      </c>
      <c r="B104" s="7" t="s">
        <v>922</v>
      </c>
      <c r="C104" s="209">
        <v>300</v>
      </c>
      <c r="D104" s="204">
        <v>320</v>
      </c>
      <c r="E104" s="207">
        <v>340</v>
      </c>
      <c r="F104" s="204">
        <f t="shared" si="14"/>
        <v>298.24561403508773</v>
      </c>
      <c r="G104" s="213">
        <v>324.56</v>
      </c>
      <c r="H104" s="380">
        <v>350.88</v>
      </c>
      <c r="I104" s="380">
        <v>372.81</v>
      </c>
      <c r="J104" s="380">
        <v>391.23</v>
      </c>
      <c r="K104" s="380">
        <f t="shared" si="15"/>
        <v>417.54385964912279</v>
      </c>
      <c r="L104" s="208">
        <f>K104*'Table of % increases'!$C$19</f>
        <v>58.456140350877199</v>
      </c>
      <c r="M104" s="218">
        <f t="shared" si="16"/>
        <v>476</v>
      </c>
      <c r="N104" s="249">
        <v>476</v>
      </c>
      <c r="O104" s="463">
        <f>ROUND((K104-J104)/J104*100,2)</f>
        <v>6.73</v>
      </c>
    </row>
    <row r="105" spans="1:15" ht="16.5" customHeight="1" x14ac:dyDescent="0.2">
      <c r="A105" s="67" t="s">
        <v>60</v>
      </c>
      <c r="B105" s="88" t="s">
        <v>923</v>
      </c>
      <c r="C105" s="374">
        <v>560</v>
      </c>
      <c r="D105" s="215">
        <v>600</v>
      </c>
      <c r="E105" s="254">
        <v>640</v>
      </c>
      <c r="F105" s="215">
        <f t="shared" si="14"/>
        <v>561.40350877192986</v>
      </c>
      <c r="G105" s="216">
        <v>609.65</v>
      </c>
      <c r="H105" s="591">
        <v>657.89</v>
      </c>
      <c r="I105" s="591">
        <v>697.37</v>
      </c>
      <c r="J105" s="591">
        <v>732.46</v>
      </c>
      <c r="K105" s="591">
        <f t="shared" si="15"/>
        <v>782.45614035087726</v>
      </c>
      <c r="L105" s="224">
        <f>K105*'Table of % increases'!$C$19</f>
        <v>109.54385964912282</v>
      </c>
      <c r="M105" s="375">
        <f t="shared" si="16"/>
        <v>892.00000000000011</v>
      </c>
      <c r="N105" s="250">
        <v>892</v>
      </c>
      <c r="O105" s="464">
        <f>ROUND((K105-J105)/J105*100,2)</f>
        <v>6.83</v>
      </c>
    </row>
    <row r="106" spans="1:15" x14ac:dyDescent="0.2">
      <c r="C106" s="233"/>
      <c r="D106" s="233"/>
      <c r="E106" s="233"/>
      <c r="F106" s="207"/>
      <c r="G106" s="211"/>
      <c r="H106" s="211"/>
      <c r="I106" s="211"/>
      <c r="J106" s="211"/>
      <c r="K106" s="211"/>
      <c r="L106" s="207"/>
      <c r="M106" s="369"/>
      <c r="N106" s="369"/>
      <c r="O106" s="501"/>
    </row>
    <row r="107" spans="1:15" x14ac:dyDescent="0.2">
      <c r="C107" s="233"/>
      <c r="D107" s="233"/>
      <c r="E107" s="233"/>
      <c r="F107" s="207"/>
      <c r="G107" s="211"/>
      <c r="H107" s="211"/>
      <c r="I107" s="211"/>
      <c r="J107" s="211"/>
      <c r="K107" s="211"/>
      <c r="L107" s="207"/>
      <c r="M107" s="369"/>
      <c r="N107" s="369"/>
      <c r="O107" s="501"/>
    </row>
    <row r="108" spans="1:15" x14ac:dyDescent="0.2">
      <c r="C108" s="233"/>
      <c r="D108" s="233"/>
      <c r="E108" s="233"/>
      <c r="F108" s="207"/>
      <c r="G108" s="211"/>
      <c r="H108" s="211"/>
      <c r="I108" s="211"/>
      <c r="J108" s="211"/>
      <c r="K108" s="211"/>
      <c r="L108" s="207"/>
      <c r="M108" s="369"/>
      <c r="N108" s="369"/>
      <c r="O108" s="501"/>
    </row>
    <row r="109" spans="1:15" x14ac:dyDescent="0.2">
      <c r="C109" s="233"/>
      <c r="D109" s="233"/>
      <c r="E109" s="233"/>
      <c r="F109" s="207"/>
      <c r="G109" s="211"/>
      <c r="H109" s="211"/>
      <c r="I109" s="211"/>
      <c r="J109" s="211"/>
      <c r="K109" s="211"/>
      <c r="L109" s="207"/>
      <c r="M109" s="369"/>
      <c r="N109" s="369"/>
      <c r="O109" s="501"/>
    </row>
    <row r="110" spans="1:15" x14ac:dyDescent="0.2">
      <c r="C110" s="233"/>
      <c r="D110" s="233"/>
      <c r="E110" s="233"/>
      <c r="F110" s="207"/>
      <c r="G110" s="211"/>
      <c r="H110" s="211"/>
      <c r="I110" s="211"/>
      <c r="J110" s="211"/>
      <c r="K110" s="211"/>
      <c r="L110" s="207"/>
      <c r="M110" s="369"/>
      <c r="N110" s="369"/>
      <c r="O110" s="501"/>
    </row>
    <row r="111" spans="1:15" x14ac:dyDescent="0.2">
      <c r="C111" s="233"/>
      <c r="D111" s="233"/>
      <c r="E111" s="233"/>
      <c r="F111" s="207"/>
      <c r="G111" s="211"/>
      <c r="H111" s="211"/>
      <c r="I111" s="211"/>
      <c r="J111" s="211"/>
      <c r="K111" s="211"/>
      <c r="L111" s="207"/>
      <c r="M111" s="369"/>
      <c r="N111" s="369"/>
      <c r="O111" s="501"/>
    </row>
    <row r="112" spans="1:15" x14ac:dyDescent="0.2">
      <c r="C112" s="233"/>
      <c r="D112" s="233"/>
      <c r="E112" s="233"/>
      <c r="F112" s="207"/>
      <c r="G112" s="211"/>
      <c r="H112" s="211"/>
      <c r="I112" s="211"/>
      <c r="J112" s="211"/>
      <c r="K112" s="211"/>
      <c r="L112" s="207"/>
      <c r="M112" s="369"/>
      <c r="N112" s="369"/>
      <c r="O112" s="501"/>
    </row>
    <row r="113" spans="3:15" x14ac:dyDescent="0.2">
      <c r="C113" s="233"/>
      <c r="D113" s="233"/>
      <c r="E113" s="233"/>
      <c r="F113" s="207"/>
      <c r="G113" s="211"/>
      <c r="H113" s="211"/>
      <c r="I113" s="211"/>
      <c r="J113" s="211"/>
      <c r="K113" s="211"/>
      <c r="L113" s="207"/>
      <c r="M113" s="369"/>
      <c r="N113" s="369"/>
      <c r="O113" s="501"/>
    </row>
    <row r="114" spans="3:15" x14ac:dyDescent="0.2">
      <c r="C114" s="233"/>
      <c r="D114" s="233"/>
      <c r="E114" s="233"/>
      <c r="F114" s="207"/>
      <c r="G114" s="211"/>
      <c r="H114" s="211"/>
      <c r="I114" s="211"/>
      <c r="J114" s="211"/>
      <c r="K114" s="211"/>
      <c r="L114" s="207"/>
      <c r="M114" s="369"/>
      <c r="N114" s="369"/>
      <c r="O114" s="501"/>
    </row>
    <row r="115" spans="3:15" x14ac:dyDescent="0.2">
      <c r="C115" s="233"/>
      <c r="D115" s="233"/>
      <c r="E115" s="233"/>
      <c r="F115" s="207"/>
      <c r="G115" s="211"/>
      <c r="H115" s="211"/>
      <c r="I115" s="211"/>
      <c r="J115" s="211"/>
      <c r="K115" s="211"/>
      <c r="L115" s="207"/>
      <c r="M115" s="369"/>
      <c r="N115" s="369"/>
      <c r="O115" s="501"/>
    </row>
    <row r="116" spans="3:15" x14ac:dyDescent="0.2">
      <c r="C116" s="233"/>
      <c r="D116" s="233"/>
      <c r="E116" s="233"/>
      <c r="F116" s="207"/>
      <c r="G116" s="211"/>
      <c r="H116" s="211"/>
      <c r="I116" s="211"/>
      <c r="J116" s="211"/>
      <c r="K116" s="211"/>
      <c r="L116" s="207"/>
      <c r="M116" s="369"/>
      <c r="N116" s="369"/>
      <c r="O116" s="501"/>
    </row>
    <row r="117" spans="3:15" x14ac:dyDescent="0.2">
      <c r="C117" s="233"/>
      <c r="D117" s="233"/>
      <c r="E117" s="233"/>
      <c r="F117" s="207"/>
      <c r="G117" s="211"/>
      <c r="H117" s="211"/>
      <c r="I117" s="211"/>
      <c r="J117" s="211"/>
      <c r="K117" s="211"/>
      <c r="L117" s="207"/>
      <c r="M117" s="369"/>
      <c r="N117" s="369"/>
      <c r="O117" s="501"/>
    </row>
    <row r="118" spans="3:15" x14ac:dyDescent="0.2">
      <c r="C118" s="233"/>
      <c r="D118" s="233"/>
      <c r="E118" s="233"/>
      <c r="F118" s="207"/>
      <c r="G118" s="211"/>
      <c r="H118" s="211"/>
      <c r="I118" s="211"/>
      <c r="J118" s="211"/>
      <c r="K118" s="211"/>
      <c r="L118" s="207"/>
      <c r="M118" s="369"/>
      <c r="N118" s="369"/>
      <c r="O118" s="501"/>
    </row>
    <row r="119" spans="3:15" x14ac:dyDescent="0.2">
      <c r="F119" s="16"/>
      <c r="G119" s="74"/>
      <c r="H119" s="74"/>
      <c r="I119" s="74"/>
      <c r="J119" s="74"/>
      <c r="K119" s="74"/>
      <c r="L119" s="256"/>
      <c r="M119" s="101"/>
      <c r="N119" s="101"/>
      <c r="O119" s="501"/>
    </row>
    <row r="120" spans="3:15" x14ac:dyDescent="0.2">
      <c r="F120" s="16"/>
      <c r="G120" s="74"/>
      <c r="H120" s="74"/>
      <c r="I120" s="74"/>
      <c r="J120" s="74"/>
      <c r="K120" s="74"/>
      <c r="L120" s="256"/>
      <c r="M120" s="101"/>
      <c r="N120" s="101"/>
      <c r="O120" s="501"/>
    </row>
    <row r="121" spans="3:15" x14ac:dyDescent="0.2">
      <c r="F121" s="16"/>
      <c r="G121" s="74"/>
      <c r="H121" s="74"/>
      <c r="I121" s="74"/>
      <c r="J121" s="74"/>
      <c r="K121" s="74"/>
      <c r="L121" s="256"/>
      <c r="M121" s="101"/>
      <c r="N121" s="101"/>
      <c r="O121" s="501"/>
    </row>
    <row r="122" spans="3:15" x14ac:dyDescent="0.2">
      <c r="F122" s="16"/>
      <c r="G122" s="74"/>
      <c r="H122" s="74"/>
      <c r="I122" s="74"/>
      <c r="J122" s="74"/>
      <c r="K122" s="74"/>
      <c r="L122" s="256"/>
      <c r="M122" s="101"/>
      <c r="N122" s="101"/>
      <c r="O122" s="501"/>
    </row>
    <row r="123" spans="3:15" x14ac:dyDescent="0.2">
      <c r="F123" s="16"/>
      <c r="G123" s="74"/>
      <c r="H123" s="74"/>
      <c r="I123" s="74"/>
      <c r="J123" s="74"/>
      <c r="K123" s="74"/>
      <c r="L123" s="256"/>
      <c r="M123" s="101"/>
      <c r="N123" s="101"/>
      <c r="O123" s="501"/>
    </row>
    <row r="124" spans="3:15" x14ac:dyDescent="0.2">
      <c r="F124" s="16"/>
      <c r="G124" s="74"/>
      <c r="H124" s="74"/>
      <c r="I124" s="74"/>
      <c r="J124" s="74"/>
      <c r="K124" s="74"/>
      <c r="L124" s="256"/>
      <c r="M124" s="101"/>
      <c r="N124" s="101"/>
      <c r="O124" s="501"/>
    </row>
    <row r="125" spans="3:15" x14ac:dyDescent="0.2">
      <c r="F125" s="16"/>
      <c r="G125" s="74"/>
      <c r="H125" s="74"/>
      <c r="I125" s="74"/>
      <c r="J125" s="74"/>
      <c r="K125" s="74"/>
      <c r="L125" s="256"/>
      <c r="M125" s="101"/>
      <c r="N125" s="101"/>
      <c r="O125" s="501"/>
    </row>
    <row r="126" spans="3:15" x14ac:dyDescent="0.2">
      <c r="F126" s="16"/>
      <c r="G126" s="74"/>
      <c r="H126" s="74"/>
      <c r="I126" s="74"/>
      <c r="J126" s="74"/>
      <c r="K126" s="74"/>
      <c r="L126" s="256"/>
      <c r="M126" s="101"/>
      <c r="N126" s="101"/>
      <c r="O126" s="501"/>
    </row>
    <row r="127" spans="3:15" x14ac:dyDescent="0.2">
      <c r="F127" s="16"/>
      <c r="G127" s="74"/>
      <c r="H127" s="74"/>
      <c r="I127" s="74"/>
      <c r="J127" s="74"/>
      <c r="K127" s="74"/>
      <c r="L127" s="256"/>
      <c r="M127" s="101"/>
      <c r="N127" s="101"/>
      <c r="O127" s="501"/>
    </row>
    <row r="128" spans="3:15" x14ac:dyDescent="0.2">
      <c r="F128" s="16"/>
      <c r="G128" s="74"/>
      <c r="H128" s="74"/>
      <c r="I128" s="74"/>
      <c r="J128" s="74"/>
      <c r="K128" s="74"/>
      <c r="L128" s="256"/>
      <c r="M128" s="101"/>
      <c r="N128" s="101"/>
      <c r="O128" s="501"/>
    </row>
    <row r="129" spans="6:15" x14ac:dyDescent="0.2">
      <c r="F129" s="16"/>
      <c r="G129" s="74"/>
      <c r="H129" s="74"/>
      <c r="I129" s="74"/>
      <c r="J129" s="74"/>
      <c r="K129" s="74"/>
      <c r="L129" s="256"/>
      <c r="M129" s="101"/>
      <c r="N129" s="101"/>
      <c r="O129" s="501"/>
    </row>
    <row r="130" spans="6:15" x14ac:dyDescent="0.2">
      <c r="F130" s="16"/>
      <c r="G130" s="74"/>
      <c r="H130" s="74"/>
      <c r="I130" s="74"/>
      <c r="J130" s="74"/>
      <c r="K130" s="74"/>
      <c r="L130" s="256"/>
      <c r="M130" s="101"/>
      <c r="N130" s="101"/>
      <c r="O130" s="501"/>
    </row>
    <row r="131" spans="6:15" x14ac:dyDescent="0.2">
      <c r="F131" s="16"/>
      <c r="G131" s="74"/>
      <c r="H131" s="74"/>
      <c r="I131" s="74"/>
      <c r="J131" s="74"/>
      <c r="K131" s="74"/>
      <c r="L131" s="256"/>
      <c r="M131" s="101"/>
      <c r="N131" s="101"/>
      <c r="O131" s="501"/>
    </row>
    <row r="132" spans="6:15" x14ac:dyDescent="0.2">
      <c r="F132" s="16"/>
      <c r="G132" s="74"/>
      <c r="H132" s="74"/>
      <c r="I132" s="74"/>
      <c r="J132" s="74"/>
      <c r="K132" s="74"/>
      <c r="L132" s="256"/>
      <c r="M132" s="101"/>
      <c r="N132" s="101"/>
      <c r="O132" s="501"/>
    </row>
    <row r="133" spans="6:15" x14ac:dyDescent="0.2">
      <c r="F133" s="16"/>
      <c r="G133" s="74"/>
      <c r="H133" s="74"/>
      <c r="I133" s="74"/>
      <c r="J133" s="74"/>
      <c r="K133" s="74"/>
      <c r="L133" s="256"/>
      <c r="M133" s="101"/>
      <c r="N133" s="101"/>
      <c r="O133" s="501"/>
    </row>
    <row r="134" spans="6:15" x14ac:dyDescent="0.2">
      <c r="F134" s="16"/>
      <c r="G134" s="74"/>
      <c r="H134" s="74"/>
      <c r="I134" s="74"/>
      <c r="J134" s="74"/>
      <c r="K134" s="74"/>
      <c r="L134" s="256"/>
      <c r="M134" s="101"/>
      <c r="N134" s="101"/>
      <c r="O134" s="501"/>
    </row>
    <row r="135" spans="6:15" x14ac:dyDescent="0.2">
      <c r="F135" s="16"/>
      <c r="G135" s="74"/>
      <c r="H135" s="74"/>
      <c r="I135" s="74"/>
      <c r="J135" s="74"/>
      <c r="K135" s="74"/>
      <c r="L135" s="256"/>
      <c r="M135" s="101"/>
      <c r="N135" s="101"/>
      <c r="O135" s="501"/>
    </row>
    <row r="136" spans="6:15" x14ac:dyDescent="0.2">
      <c r="F136" s="16"/>
      <c r="G136" s="74"/>
      <c r="H136" s="74"/>
      <c r="I136" s="74"/>
      <c r="J136" s="74"/>
      <c r="K136" s="74"/>
      <c r="L136" s="256"/>
      <c r="M136" s="101"/>
      <c r="N136" s="101"/>
      <c r="O136" s="501"/>
    </row>
    <row r="137" spans="6:15" x14ac:dyDescent="0.2">
      <c r="F137" s="16"/>
      <c r="G137" s="74"/>
      <c r="H137" s="74"/>
      <c r="I137" s="74"/>
      <c r="J137" s="74"/>
      <c r="K137" s="74"/>
      <c r="L137" s="256"/>
      <c r="M137" s="101"/>
      <c r="N137" s="101"/>
      <c r="O137" s="501"/>
    </row>
    <row r="138" spans="6:15" x14ac:dyDescent="0.2">
      <c r="F138" s="16"/>
      <c r="G138" s="74"/>
      <c r="H138" s="74"/>
      <c r="I138" s="74"/>
      <c r="J138" s="74"/>
      <c r="K138" s="74"/>
      <c r="L138" s="256"/>
      <c r="M138" s="101"/>
      <c r="N138" s="101"/>
      <c r="O138" s="501"/>
    </row>
    <row r="139" spans="6:15" x14ac:dyDescent="0.2">
      <c r="F139" s="16"/>
      <c r="G139" s="74"/>
      <c r="H139" s="74"/>
      <c r="I139" s="74"/>
      <c r="J139" s="74"/>
      <c r="K139" s="74"/>
      <c r="L139" s="256"/>
      <c r="M139" s="101"/>
      <c r="N139" s="101"/>
      <c r="O139" s="501"/>
    </row>
    <row r="140" spans="6:15" x14ac:dyDescent="0.2">
      <c r="F140" s="16"/>
      <c r="G140" s="74"/>
      <c r="H140" s="74"/>
      <c r="I140" s="74"/>
      <c r="J140" s="74"/>
      <c r="K140" s="74"/>
      <c r="L140" s="256"/>
      <c r="M140" s="101"/>
      <c r="N140" s="101"/>
      <c r="O140" s="501"/>
    </row>
    <row r="141" spans="6:15" x14ac:dyDescent="0.2">
      <c r="F141" s="16"/>
      <c r="G141" s="74"/>
      <c r="H141" s="74"/>
      <c r="I141" s="74"/>
      <c r="J141" s="74"/>
      <c r="K141" s="74"/>
      <c r="L141" s="256"/>
      <c r="M141" s="101"/>
      <c r="N141" s="101"/>
      <c r="O141" s="501"/>
    </row>
    <row r="142" spans="6:15" x14ac:dyDescent="0.2">
      <c r="F142" s="16"/>
      <c r="G142" s="74"/>
      <c r="H142" s="74"/>
      <c r="I142" s="74"/>
      <c r="J142" s="74"/>
      <c r="K142" s="74"/>
      <c r="L142" s="256"/>
      <c r="M142" s="101"/>
      <c r="N142" s="101"/>
      <c r="O142" s="501"/>
    </row>
    <row r="143" spans="6:15" x14ac:dyDescent="0.2">
      <c r="F143" s="16"/>
      <c r="G143" s="74"/>
      <c r="H143" s="74"/>
      <c r="I143" s="74"/>
      <c r="J143" s="74"/>
      <c r="K143" s="74"/>
      <c r="L143" s="256"/>
      <c r="M143" s="101"/>
      <c r="N143" s="101"/>
      <c r="O143" s="501"/>
    </row>
    <row r="144" spans="6:15" x14ac:dyDescent="0.2">
      <c r="F144" s="16"/>
      <c r="G144" s="74"/>
      <c r="H144" s="74"/>
      <c r="I144" s="74"/>
      <c r="J144" s="74"/>
      <c r="K144" s="74"/>
      <c r="L144" s="256"/>
      <c r="M144" s="101"/>
      <c r="N144" s="101"/>
      <c r="O144" s="501"/>
    </row>
    <row r="145" spans="6:15" x14ac:dyDescent="0.2">
      <c r="F145" s="16"/>
      <c r="G145" s="74"/>
      <c r="H145" s="74"/>
      <c r="I145" s="74"/>
      <c r="J145" s="74"/>
      <c r="K145" s="74"/>
      <c r="L145" s="256"/>
      <c r="M145" s="101"/>
      <c r="N145" s="101"/>
      <c r="O145" s="501"/>
    </row>
    <row r="146" spans="6:15" x14ac:dyDescent="0.2">
      <c r="F146" s="16"/>
      <c r="G146" s="74"/>
      <c r="H146" s="74"/>
      <c r="I146" s="74"/>
      <c r="J146" s="74"/>
      <c r="K146" s="74"/>
      <c r="L146" s="256"/>
      <c r="M146" s="101"/>
      <c r="N146" s="101"/>
      <c r="O146" s="501"/>
    </row>
    <row r="147" spans="6:15" x14ac:dyDescent="0.2">
      <c r="F147" s="16"/>
      <c r="G147" s="74"/>
      <c r="H147" s="74"/>
      <c r="I147" s="74"/>
      <c r="J147" s="74"/>
      <c r="K147" s="74"/>
      <c r="L147" s="256"/>
      <c r="M147" s="101"/>
      <c r="N147" s="101"/>
      <c r="O147" s="501"/>
    </row>
    <row r="148" spans="6:15" x14ac:dyDescent="0.2">
      <c r="F148" s="16"/>
      <c r="G148" s="74"/>
      <c r="H148" s="74"/>
      <c r="I148" s="74"/>
      <c r="J148" s="74"/>
      <c r="K148" s="74"/>
      <c r="L148" s="256"/>
      <c r="M148" s="101"/>
      <c r="N148" s="101"/>
      <c r="O148" s="501"/>
    </row>
    <row r="149" spans="6:15" x14ac:dyDescent="0.2">
      <c r="F149" s="16"/>
      <c r="G149" s="74"/>
      <c r="H149" s="74"/>
      <c r="I149" s="74"/>
      <c r="J149" s="74"/>
      <c r="K149" s="74"/>
      <c r="L149" s="256"/>
      <c r="M149" s="101"/>
      <c r="N149" s="101"/>
      <c r="O149" s="501"/>
    </row>
    <row r="150" spans="6:15" x14ac:dyDescent="0.2">
      <c r="F150" s="16"/>
      <c r="G150" s="74"/>
      <c r="H150" s="74"/>
      <c r="I150" s="74"/>
      <c r="J150" s="74"/>
      <c r="K150" s="74"/>
      <c r="L150" s="256"/>
      <c r="M150" s="101"/>
      <c r="N150" s="101"/>
      <c r="O150" s="501"/>
    </row>
    <row r="151" spans="6:15" x14ac:dyDescent="0.2">
      <c r="F151" s="16"/>
      <c r="G151" s="74"/>
      <c r="H151" s="74"/>
      <c r="I151" s="74"/>
      <c r="J151" s="74"/>
      <c r="K151" s="74"/>
      <c r="L151" s="256"/>
      <c r="M151" s="101"/>
      <c r="N151" s="101"/>
      <c r="O151" s="501"/>
    </row>
    <row r="152" spans="6:15" x14ac:dyDescent="0.2">
      <c r="F152" s="16"/>
      <c r="G152" s="74"/>
      <c r="H152" s="74"/>
      <c r="I152" s="74"/>
      <c r="J152" s="74"/>
      <c r="K152" s="74"/>
      <c r="L152" s="256"/>
      <c r="M152" s="101"/>
      <c r="N152" s="101"/>
      <c r="O152" s="501"/>
    </row>
    <row r="153" spans="6:15" x14ac:dyDescent="0.2">
      <c r="F153" s="16"/>
      <c r="G153" s="74"/>
      <c r="H153" s="74"/>
      <c r="I153" s="74"/>
      <c r="J153" s="74"/>
      <c r="K153" s="74"/>
      <c r="L153" s="256"/>
      <c r="M153" s="101"/>
      <c r="N153" s="101"/>
      <c r="O153" s="501"/>
    </row>
    <row r="154" spans="6:15" x14ac:dyDescent="0.2">
      <c r="F154" s="16"/>
      <c r="G154" s="74"/>
      <c r="H154" s="74"/>
      <c r="I154" s="74"/>
      <c r="J154" s="74"/>
      <c r="K154" s="74"/>
      <c r="L154" s="256"/>
      <c r="M154" s="101"/>
      <c r="N154" s="101"/>
      <c r="O154" s="501"/>
    </row>
    <row r="155" spans="6:15" x14ac:dyDescent="0.2">
      <c r="F155" s="16"/>
      <c r="G155" s="74"/>
      <c r="H155" s="74"/>
      <c r="I155" s="74"/>
      <c r="J155" s="74"/>
      <c r="K155" s="74"/>
      <c r="L155" s="256"/>
      <c r="M155" s="101"/>
      <c r="N155" s="101"/>
      <c r="O155" s="501"/>
    </row>
    <row r="156" spans="6:15" x14ac:dyDescent="0.2">
      <c r="F156" s="16"/>
      <c r="G156" s="74"/>
      <c r="H156" s="74"/>
      <c r="I156" s="74"/>
      <c r="J156" s="74"/>
      <c r="K156" s="74"/>
      <c r="L156" s="256"/>
      <c r="M156" s="101"/>
      <c r="N156" s="101"/>
      <c r="O156" s="501"/>
    </row>
    <row r="157" spans="6:15" x14ac:dyDescent="0.2">
      <c r="F157" s="16"/>
      <c r="G157" s="74"/>
      <c r="H157" s="74"/>
      <c r="I157" s="74"/>
      <c r="J157" s="74"/>
      <c r="K157" s="74"/>
      <c r="L157" s="256"/>
      <c r="M157" s="101"/>
      <c r="N157" s="101"/>
      <c r="O157" s="501"/>
    </row>
    <row r="158" spans="6:15" x14ac:dyDescent="0.2">
      <c r="F158" s="16"/>
      <c r="G158" s="74"/>
      <c r="H158" s="74"/>
      <c r="I158" s="74"/>
      <c r="J158" s="74"/>
      <c r="K158" s="74"/>
      <c r="L158" s="256"/>
      <c r="M158" s="101"/>
      <c r="N158" s="101"/>
      <c r="O158" s="501"/>
    </row>
    <row r="159" spans="6:15" x14ac:dyDescent="0.2">
      <c r="F159" s="16"/>
      <c r="G159" s="74"/>
      <c r="H159" s="74"/>
      <c r="I159" s="74"/>
      <c r="J159" s="74"/>
      <c r="K159" s="74"/>
      <c r="L159" s="256"/>
      <c r="M159" s="101"/>
      <c r="N159" s="101"/>
      <c r="O159" s="501"/>
    </row>
    <row r="160" spans="6:15" x14ac:dyDescent="0.2">
      <c r="F160" s="16"/>
      <c r="G160" s="74"/>
      <c r="H160" s="74"/>
      <c r="I160" s="74"/>
      <c r="J160" s="74"/>
      <c r="K160" s="74"/>
      <c r="L160" s="256"/>
      <c r="M160" s="101"/>
      <c r="N160" s="101"/>
      <c r="O160" s="501"/>
    </row>
    <row r="161" spans="6:15" x14ac:dyDescent="0.2">
      <c r="F161" s="16"/>
      <c r="G161" s="74"/>
      <c r="H161" s="74"/>
      <c r="I161" s="74"/>
      <c r="J161" s="74"/>
      <c r="K161" s="74"/>
      <c r="L161" s="256"/>
      <c r="M161" s="101"/>
      <c r="N161" s="101"/>
      <c r="O161" s="501"/>
    </row>
    <row r="162" spans="6:15" x14ac:dyDescent="0.2">
      <c r="F162" s="16"/>
      <c r="G162" s="74"/>
      <c r="H162" s="74"/>
      <c r="I162" s="74"/>
      <c r="J162" s="74"/>
      <c r="K162" s="74"/>
      <c r="L162" s="256"/>
      <c r="M162" s="101"/>
      <c r="N162" s="101"/>
      <c r="O162" s="501"/>
    </row>
    <row r="163" spans="6:15" x14ac:dyDescent="0.2">
      <c r="F163" s="16"/>
      <c r="G163" s="74"/>
      <c r="H163" s="74"/>
      <c r="I163" s="74"/>
      <c r="J163" s="74"/>
      <c r="K163" s="74"/>
      <c r="L163" s="256"/>
      <c r="M163" s="101"/>
      <c r="N163" s="101"/>
      <c r="O163" s="501"/>
    </row>
    <row r="164" spans="6:15" x14ac:dyDescent="0.2">
      <c r="F164" s="16"/>
      <c r="G164" s="74"/>
      <c r="H164" s="74"/>
      <c r="I164" s="74"/>
      <c r="J164" s="74"/>
      <c r="K164" s="74"/>
      <c r="L164" s="256"/>
      <c r="M164" s="101"/>
      <c r="N164" s="101"/>
      <c r="O164" s="501"/>
    </row>
    <row r="165" spans="6:15" x14ac:dyDescent="0.2">
      <c r="F165" s="16"/>
      <c r="G165" s="74"/>
      <c r="H165" s="74"/>
      <c r="I165" s="74"/>
      <c r="J165" s="74"/>
      <c r="K165" s="74"/>
      <c r="L165" s="256"/>
      <c r="M165" s="101"/>
      <c r="N165" s="101"/>
      <c r="O165" s="501"/>
    </row>
    <row r="166" spans="6:15" x14ac:dyDescent="0.2">
      <c r="F166" s="16"/>
      <c r="G166" s="74"/>
      <c r="H166" s="74"/>
      <c r="I166" s="74"/>
      <c r="J166" s="74"/>
      <c r="K166" s="74"/>
      <c r="L166" s="256"/>
      <c r="M166" s="101"/>
      <c r="N166" s="101"/>
      <c r="O166" s="501"/>
    </row>
    <row r="167" spans="6:15" x14ac:dyDescent="0.2">
      <c r="F167" s="16"/>
      <c r="G167" s="74"/>
      <c r="H167" s="74"/>
      <c r="I167" s="74"/>
      <c r="J167" s="74"/>
      <c r="K167" s="74"/>
      <c r="L167" s="256"/>
      <c r="M167" s="101"/>
      <c r="N167" s="101"/>
      <c r="O167" s="501"/>
    </row>
    <row r="168" spans="6:15" x14ac:dyDescent="0.2">
      <c r="F168" s="16"/>
      <c r="G168" s="74"/>
      <c r="H168" s="74"/>
      <c r="I168" s="74"/>
      <c r="J168" s="74"/>
      <c r="K168" s="74"/>
      <c r="L168" s="256"/>
      <c r="M168" s="101"/>
      <c r="N168" s="101"/>
      <c r="O168" s="501"/>
    </row>
    <row r="169" spans="6:15" x14ac:dyDescent="0.2">
      <c r="F169" s="16"/>
      <c r="G169" s="74"/>
      <c r="H169" s="74"/>
      <c r="I169" s="74"/>
      <c r="J169" s="74"/>
      <c r="K169" s="74"/>
      <c r="L169" s="256"/>
      <c r="M169" s="101"/>
      <c r="N169" s="101"/>
      <c r="O169" s="501"/>
    </row>
    <row r="170" spans="6:15" x14ac:dyDescent="0.2">
      <c r="F170" s="16"/>
      <c r="G170" s="74"/>
      <c r="H170" s="74"/>
      <c r="I170" s="74"/>
      <c r="J170" s="74"/>
      <c r="K170" s="74"/>
      <c r="L170" s="256"/>
      <c r="M170" s="101"/>
      <c r="N170" s="101"/>
      <c r="O170" s="501"/>
    </row>
    <row r="171" spans="6:15" x14ac:dyDescent="0.2">
      <c r="F171" s="16"/>
      <c r="G171" s="74"/>
      <c r="H171" s="74"/>
      <c r="I171" s="74"/>
      <c r="J171" s="74"/>
      <c r="K171" s="74"/>
      <c r="L171" s="256"/>
      <c r="M171" s="101"/>
      <c r="N171" s="101"/>
      <c r="O171" s="501"/>
    </row>
    <row r="172" spans="6:15" x14ac:dyDescent="0.2">
      <c r="F172" s="16"/>
      <c r="G172" s="74"/>
      <c r="H172" s="74"/>
      <c r="I172" s="74"/>
      <c r="J172" s="74"/>
      <c r="K172" s="74"/>
      <c r="L172" s="256"/>
      <c r="M172" s="101"/>
      <c r="N172" s="101"/>
      <c r="O172" s="501"/>
    </row>
    <row r="173" spans="6:15" x14ac:dyDescent="0.2">
      <c r="F173" s="16"/>
      <c r="G173" s="74"/>
      <c r="H173" s="74"/>
      <c r="I173" s="74"/>
      <c r="J173" s="74"/>
      <c r="K173" s="74"/>
      <c r="L173" s="256"/>
      <c r="M173" s="101"/>
      <c r="N173" s="101"/>
      <c r="O173" s="501"/>
    </row>
    <row r="174" spans="6:15" x14ac:dyDescent="0.2">
      <c r="F174" s="16"/>
      <c r="G174" s="74"/>
      <c r="H174" s="74"/>
      <c r="I174" s="74"/>
      <c r="J174" s="74"/>
      <c r="K174" s="74"/>
      <c r="L174" s="256"/>
      <c r="M174" s="101"/>
      <c r="N174" s="101"/>
      <c r="O174" s="501"/>
    </row>
    <row r="175" spans="6:15" x14ac:dyDescent="0.2">
      <c r="F175" s="16"/>
      <c r="G175" s="74"/>
      <c r="H175" s="74"/>
      <c r="I175" s="74"/>
      <c r="J175" s="74"/>
      <c r="K175" s="74"/>
      <c r="L175" s="256"/>
      <c r="M175" s="101"/>
      <c r="N175" s="101"/>
      <c r="O175" s="501"/>
    </row>
    <row r="176" spans="6:15" x14ac:dyDescent="0.2">
      <c r="F176" s="16"/>
      <c r="G176" s="74"/>
      <c r="H176" s="74"/>
      <c r="I176" s="74"/>
      <c r="J176" s="74"/>
      <c r="K176" s="74"/>
      <c r="L176" s="256"/>
      <c r="M176" s="101"/>
      <c r="N176" s="101"/>
      <c r="O176" s="501"/>
    </row>
    <row r="177" spans="6:15" x14ac:dyDescent="0.2">
      <c r="F177" s="16"/>
      <c r="G177" s="74"/>
      <c r="H177" s="74"/>
      <c r="I177" s="74"/>
      <c r="J177" s="74"/>
      <c r="K177" s="74"/>
      <c r="L177" s="256"/>
      <c r="M177" s="101"/>
      <c r="N177" s="101"/>
      <c r="O177" s="501"/>
    </row>
    <row r="178" spans="6:15" x14ac:dyDescent="0.2">
      <c r="F178" s="16"/>
      <c r="G178" s="74"/>
      <c r="H178" s="74"/>
      <c r="I178" s="74"/>
      <c r="J178" s="74"/>
      <c r="K178" s="74"/>
      <c r="L178" s="256"/>
      <c r="M178" s="101"/>
      <c r="N178" s="101"/>
      <c r="O178" s="501"/>
    </row>
    <row r="179" spans="6:15" x14ac:dyDescent="0.2">
      <c r="F179" s="16"/>
      <c r="G179" s="74"/>
      <c r="H179" s="74"/>
      <c r="I179" s="74"/>
      <c r="J179" s="74"/>
      <c r="K179" s="74"/>
      <c r="L179" s="256"/>
      <c r="M179" s="101"/>
      <c r="N179" s="101"/>
      <c r="O179" s="501"/>
    </row>
    <row r="180" spans="6:15" x14ac:dyDescent="0.2">
      <c r="F180" s="16"/>
      <c r="G180" s="74"/>
      <c r="H180" s="74"/>
      <c r="I180" s="74"/>
      <c r="J180" s="74"/>
      <c r="K180" s="74"/>
      <c r="L180" s="256"/>
      <c r="M180" s="101"/>
      <c r="N180" s="101"/>
      <c r="O180" s="501"/>
    </row>
    <row r="181" spans="6:15" x14ac:dyDescent="0.2">
      <c r="F181" s="16"/>
      <c r="G181" s="74"/>
      <c r="H181" s="74"/>
      <c r="I181" s="74"/>
      <c r="J181" s="74"/>
      <c r="K181" s="74"/>
      <c r="L181" s="256"/>
      <c r="M181" s="101"/>
      <c r="N181" s="101"/>
      <c r="O181" s="501"/>
    </row>
    <row r="182" spans="6:15" x14ac:dyDescent="0.2">
      <c r="F182" s="16"/>
      <c r="G182" s="74"/>
      <c r="H182" s="74"/>
      <c r="I182" s="74"/>
      <c r="J182" s="74"/>
      <c r="K182" s="74"/>
      <c r="L182" s="256"/>
      <c r="M182" s="101"/>
      <c r="N182" s="101"/>
      <c r="O182" s="501"/>
    </row>
    <row r="183" spans="6:15" x14ac:dyDescent="0.2">
      <c r="F183" s="16"/>
      <c r="G183" s="74"/>
      <c r="H183" s="74"/>
      <c r="I183" s="74"/>
      <c r="J183" s="74"/>
      <c r="K183" s="74"/>
      <c r="L183" s="256"/>
      <c r="M183" s="101"/>
      <c r="N183" s="101"/>
      <c r="O183" s="501"/>
    </row>
    <row r="184" spans="6:15" x14ac:dyDescent="0.2">
      <c r="F184" s="16"/>
      <c r="G184" s="74"/>
      <c r="H184" s="74"/>
      <c r="I184" s="74"/>
      <c r="J184" s="74"/>
      <c r="K184" s="74"/>
      <c r="L184" s="256"/>
      <c r="M184" s="101"/>
      <c r="N184" s="101"/>
      <c r="O184" s="501"/>
    </row>
    <row r="185" spans="6:15" x14ac:dyDescent="0.2">
      <c r="F185" s="16"/>
      <c r="G185" s="74"/>
      <c r="H185" s="74"/>
      <c r="I185" s="74"/>
      <c r="J185" s="74"/>
      <c r="K185" s="74"/>
      <c r="L185" s="256"/>
      <c r="M185" s="101"/>
      <c r="N185" s="101"/>
      <c r="O185" s="501"/>
    </row>
    <row r="186" spans="6:15" x14ac:dyDescent="0.2">
      <c r="F186" s="16"/>
      <c r="G186" s="74"/>
      <c r="H186" s="74"/>
      <c r="I186" s="74"/>
      <c r="J186" s="74"/>
      <c r="K186" s="74"/>
      <c r="L186" s="256"/>
      <c r="M186" s="101"/>
      <c r="N186" s="101"/>
      <c r="O186" s="501"/>
    </row>
    <row r="187" spans="6:15" x14ac:dyDescent="0.2">
      <c r="F187" s="16"/>
      <c r="G187" s="74"/>
      <c r="H187" s="74"/>
      <c r="I187" s="74"/>
      <c r="J187" s="74"/>
      <c r="K187" s="74"/>
      <c r="L187" s="256"/>
      <c r="M187" s="101"/>
      <c r="N187" s="101"/>
      <c r="O187" s="501"/>
    </row>
    <row r="188" spans="6:15" x14ac:dyDescent="0.2">
      <c r="F188" s="106"/>
      <c r="G188" s="106"/>
      <c r="H188" s="106"/>
      <c r="I188" s="106"/>
      <c r="J188" s="106"/>
      <c r="K188" s="106"/>
      <c r="L188" s="222"/>
      <c r="M188" s="106"/>
      <c r="N188" s="106"/>
      <c r="O188" s="465"/>
    </row>
    <row r="189" spans="6:15" x14ac:dyDescent="0.2">
      <c r="F189" s="106"/>
      <c r="G189" s="106"/>
      <c r="H189" s="106"/>
      <c r="I189" s="106"/>
      <c r="J189" s="106"/>
      <c r="K189" s="106"/>
      <c r="L189" s="222"/>
      <c r="M189" s="106"/>
      <c r="N189" s="106"/>
      <c r="O189" s="465"/>
    </row>
    <row r="190" spans="6:15" x14ac:dyDescent="0.2">
      <c r="F190" s="106"/>
      <c r="G190" s="106"/>
      <c r="H190" s="106"/>
      <c r="I190" s="106"/>
      <c r="J190" s="106"/>
      <c r="K190" s="106"/>
      <c r="L190" s="222"/>
      <c r="M190" s="106"/>
      <c r="N190" s="106"/>
      <c r="O190" s="465"/>
    </row>
    <row r="191" spans="6:15" x14ac:dyDescent="0.2">
      <c r="F191" s="106"/>
      <c r="G191" s="106"/>
      <c r="H191" s="106"/>
      <c r="I191" s="106"/>
      <c r="J191" s="106"/>
      <c r="K191" s="106"/>
      <c r="L191" s="222"/>
      <c r="M191" s="106"/>
      <c r="N191" s="106"/>
      <c r="O191" s="465"/>
    </row>
    <row r="192" spans="6:15" x14ac:dyDescent="0.2">
      <c r="F192" s="106"/>
      <c r="G192" s="106"/>
      <c r="H192" s="106"/>
      <c r="I192" s="106"/>
      <c r="J192" s="106"/>
      <c r="K192" s="106"/>
      <c r="L192" s="222"/>
      <c r="M192" s="106"/>
      <c r="N192" s="106"/>
      <c r="O192" s="465"/>
    </row>
    <row r="193" spans="6:15" x14ac:dyDescent="0.2">
      <c r="F193" s="106"/>
      <c r="G193" s="106"/>
      <c r="H193" s="106"/>
      <c r="I193" s="106"/>
      <c r="J193" s="106"/>
      <c r="K193" s="106"/>
      <c r="L193" s="222"/>
      <c r="M193" s="106"/>
      <c r="N193" s="106"/>
      <c r="O193" s="465"/>
    </row>
    <row r="194" spans="6:15" x14ac:dyDescent="0.2">
      <c r="F194" s="106"/>
      <c r="G194" s="106"/>
      <c r="H194" s="106"/>
      <c r="I194" s="106"/>
      <c r="J194" s="106"/>
      <c r="K194" s="106"/>
      <c r="L194" s="222"/>
      <c r="M194" s="106"/>
      <c r="N194" s="106"/>
      <c r="O194" s="465"/>
    </row>
    <row r="195" spans="6:15" x14ac:dyDescent="0.2">
      <c r="F195" s="106"/>
      <c r="G195" s="106"/>
      <c r="H195" s="106"/>
      <c r="I195" s="106"/>
      <c r="J195" s="106"/>
      <c r="K195" s="106"/>
      <c r="L195" s="222"/>
      <c r="M195" s="106"/>
      <c r="N195" s="106"/>
      <c r="O195" s="465"/>
    </row>
    <row r="196" spans="6:15" x14ac:dyDescent="0.2">
      <c r="F196" s="106"/>
      <c r="G196" s="106"/>
      <c r="H196" s="106"/>
      <c r="I196" s="106"/>
      <c r="J196" s="106"/>
      <c r="K196" s="106"/>
      <c r="L196" s="222"/>
      <c r="M196" s="106"/>
      <c r="N196" s="106"/>
      <c r="O196" s="465"/>
    </row>
    <row r="197" spans="6:15" x14ac:dyDescent="0.2">
      <c r="F197" s="106"/>
      <c r="G197" s="106"/>
      <c r="H197" s="106"/>
      <c r="I197" s="106"/>
      <c r="J197" s="106"/>
      <c r="K197" s="106"/>
      <c r="L197" s="222"/>
      <c r="M197" s="106"/>
      <c r="N197" s="106"/>
      <c r="O197" s="465"/>
    </row>
    <row r="198" spans="6:15" x14ac:dyDescent="0.2">
      <c r="F198" s="106"/>
      <c r="G198" s="106"/>
      <c r="H198" s="106"/>
      <c r="I198" s="106"/>
      <c r="J198" s="106"/>
      <c r="K198" s="106"/>
      <c r="L198" s="222"/>
      <c r="M198" s="106"/>
      <c r="N198" s="106"/>
      <c r="O198" s="465"/>
    </row>
    <row r="199" spans="6:15" x14ac:dyDescent="0.2">
      <c r="F199" s="106"/>
      <c r="G199" s="106"/>
      <c r="H199" s="106"/>
      <c r="I199" s="106"/>
      <c r="J199" s="106"/>
      <c r="K199" s="106"/>
      <c r="L199" s="222"/>
      <c r="M199" s="106"/>
      <c r="N199" s="106"/>
      <c r="O199" s="465"/>
    </row>
    <row r="200" spans="6:15" x14ac:dyDescent="0.2">
      <c r="F200" s="106"/>
      <c r="G200" s="106"/>
      <c r="H200" s="106"/>
      <c r="I200" s="106"/>
      <c r="J200" s="106"/>
      <c r="K200" s="106"/>
      <c r="L200" s="222"/>
      <c r="M200" s="106"/>
      <c r="N200" s="106"/>
      <c r="O200" s="465"/>
    </row>
    <row r="201" spans="6:15" x14ac:dyDescent="0.2">
      <c r="F201" s="106"/>
      <c r="G201" s="106"/>
      <c r="H201" s="106"/>
      <c r="I201" s="106"/>
      <c r="J201" s="106"/>
      <c r="K201" s="106"/>
      <c r="L201" s="222"/>
      <c r="M201" s="106"/>
      <c r="N201" s="106"/>
      <c r="O201" s="465"/>
    </row>
    <row r="202" spans="6:15" x14ac:dyDescent="0.2">
      <c r="F202" s="106"/>
      <c r="G202" s="106"/>
      <c r="H202" s="106"/>
      <c r="I202" s="106"/>
      <c r="J202" s="106"/>
      <c r="K202" s="106"/>
      <c r="L202" s="222"/>
      <c r="M202" s="106"/>
      <c r="N202" s="106"/>
      <c r="O202" s="465"/>
    </row>
    <row r="203" spans="6:15" x14ac:dyDescent="0.2">
      <c r="F203" s="106"/>
      <c r="G203" s="106"/>
      <c r="H203" s="106"/>
      <c r="I203" s="106"/>
      <c r="J203" s="106"/>
      <c r="K203" s="106"/>
      <c r="L203" s="222"/>
      <c r="M203" s="106"/>
      <c r="N203" s="106"/>
      <c r="O203" s="465"/>
    </row>
    <row r="204" spans="6:15" x14ac:dyDescent="0.2">
      <c r="F204" s="106"/>
      <c r="G204" s="106"/>
      <c r="H204" s="106"/>
      <c r="I204" s="106"/>
      <c r="J204" s="106"/>
      <c r="K204" s="106"/>
      <c r="L204" s="222"/>
      <c r="M204" s="106"/>
      <c r="N204" s="106"/>
      <c r="O204" s="465"/>
    </row>
    <row r="205" spans="6:15" x14ac:dyDescent="0.2">
      <c r="F205" s="106"/>
      <c r="G205" s="106"/>
      <c r="H205" s="106"/>
      <c r="I205" s="106"/>
      <c r="J205" s="106"/>
      <c r="K205" s="106"/>
      <c r="L205" s="222"/>
      <c r="M205" s="106"/>
      <c r="N205" s="106"/>
      <c r="O205" s="465"/>
    </row>
    <row r="206" spans="6:15" x14ac:dyDescent="0.2">
      <c r="F206" s="106"/>
      <c r="G206" s="106"/>
      <c r="H206" s="106"/>
      <c r="I206" s="106"/>
      <c r="J206" s="106"/>
      <c r="K206" s="106"/>
      <c r="L206" s="222"/>
      <c r="M206" s="106"/>
      <c r="N206" s="106"/>
      <c r="O206" s="465"/>
    </row>
    <row r="207" spans="6:15" x14ac:dyDescent="0.2">
      <c r="F207" s="106"/>
      <c r="G207" s="106"/>
      <c r="H207" s="106"/>
      <c r="I207" s="106"/>
      <c r="J207" s="106"/>
      <c r="K207" s="106"/>
      <c r="L207" s="222"/>
      <c r="M207" s="106"/>
      <c r="N207" s="106"/>
      <c r="O207" s="465"/>
    </row>
    <row r="208" spans="6:15" x14ac:dyDescent="0.2">
      <c r="F208" s="106"/>
      <c r="G208" s="106"/>
      <c r="H208" s="106"/>
      <c r="I208" s="106"/>
      <c r="J208" s="106"/>
      <c r="K208" s="106"/>
      <c r="L208" s="222"/>
      <c r="M208" s="106"/>
      <c r="N208" s="106"/>
      <c r="O208" s="465"/>
    </row>
    <row r="209" spans="6:15" x14ac:dyDescent="0.2">
      <c r="F209" s="106"/>
      <c r="G209" s="106"/>
      <c r="H209" s="106"/>
      <c r="I209" s="106"/>
      <c r="J209" s="106"/>
      <c r="K209" s="106"/>
      <c r="L209" s="222"/>
      <c r="M209" s="106"/>
      <c r="N209" s="106"/>
      <c r="O209" s="465"/>
    </row>
    <row r="210" spans="6:15" x14ac:dyDescent="0.2">
      <c r="F210" s="106"/>
      <c r="G210" s="106"/>
      <c r="H210" s="106"/>
      <c r="I210" s="106"/>
      <c r="J210" s="106"/>
      <c r="K210" s="106"/>
      <c r="L210" s="222"/>
      <c r="M210" s="106"/>
      <c r="N210" s="106"/>
      <c r="O210" s="465"/>
    </row>
    <row r="211" spans="6:15" x14ac:dyDescent="0.2">
      <c r="F211" s="106"/>
      <c r="G211" s="106"/>
      <c r="H211" s="106"/>
      <c r="I211" s="106"/>
      <c r="J211" s="106"/>
      <c r="K211" s="106"/>
      <c r="L211" s="222"/>
      <c r="M211" s="106"/>
      <c r="N211" s="106"/>
      <c r="O211" s="465"/>
    </row>
    <row r="212" spans="6:15" x14ac:dyDescent="0.2">
      <c r="F212" s="106"/>
      <c r="G212" s="106"/>
      <c r="H212" s="106"/>
      <c r="I212" s="106"/>
      <c r="J212" s="106"/>
      <c r="K212" s="106"/>
      <c r="L212" s="222"/>
      <c r="M212" s="106"/>
      <c r="N212" s="106"/>
      <c r="O212" s="465"/>
    </row>
    <row r="213" spans="6:15" x14ac:dyDescent="0.2">
      <c r="F213" s="106"/>
      <c r="G213" s="106"/>
      <c r="H213" s="106"/>
      <c r="I213" s="106"/>
      <c r="J213" s="106"/>
      <c r="K213" s="106"/>
      <c r="L213" s="222"/>
      <c r="M213" s="106"/>
      <c r="N213" s="106"/>
      <c r="O213" s="465"/>
    </row>
    <row r="214" spans="6:15" x14ac:dyDescent="0.2">
      <c r="F214" s="106"/>
      <c r="G214" s="106"/>
      <c r="H214" s="106"/>
      <c r="I214" s="106"/>
      <c r="J214" s="106"/>
      <c r="K214" s="106"/>
      <c r="L214" s="222"/>
      <c r="M214" s="106"/>
      <c r="N214" s="106"/>
      <c r="O214" s="465"/>
    </row>
    <row r="215" spans="6:15" x14ac:dyDescent="0.2">
      <c r="F215" s="106"/>
      <c r="G215" s="106"/>
      <c r="H215" s="106"/>
      <c r="I215" s="106"/>
      <c r="J215" s="106"/>
      <c r="K215" s="106"/>
      <c r="L215" s="222"/>
      <c r="M215" s="106"/>
      <c r="N215" s="106"/>
      <c r="O215" s="465"/>
    </row>
    <row r="216" spans="6:15" x14ac:dyDescent="0.2">
      <c r="F216" s="106"/>
      <c r="G216" s="106"/>
      <c r="H216" s="106"/>
      <c r="I216" s="106"/>
      <c r="J216" s="106"/>
      <c r="K216" s="106"/>
      <c r="L216" s="222"/>
      <c r="M216" s="106"/>
      <c r="N216" s="106"/>
      <c r="O216" s="465"/>
    </row>
    <row r="217" spans="6:15" x14ac:dyDescent="0.2">
      <c r="F217" s="106"/>
      <c r="G217" s="106"/>
      <c r="H217" s="106"/>
      <c r="I217" s="106"/>
      <c r="J217" s="106"/>
      <c r="K217" s="106"/>
      <c r="L217" s="222"/>
      <c r="M217" s="106"/>
      <c r="N217" s="106"/>
      <c r="O217" s="465"/>
    </row>
    <row r="218" spans="6:15" x14ac:dyDescent="0.2">
      <c r="F218" s="106"/>
      <c r="G218" s="106"/>
      <c r="H218" s="106"/>
      <c r="I218" s="106"/>
      <c r="J218" s="106"/>
      <c r="K218" s="106"/>
      <c r="L218" s="222"/>
      <c r="M218" s="106"/>
      <c r="N218" s="106"/>
      <c r="O218" s="465"/>
    </row>
    <row r="219" spans="6:15" x14ac:dyDescent="0.2">
      <c r="F219" s="106"/>
      <c r="G219" s="106"/>
      <c r="H219" s="106"/>
      <c r="I219" s="106"/>
      <c r="J219" s="106"/>
      <c r="K219" s="106"/>
      <c r="L219" s="222"/>
      <c r="M219" s="106"/>
      <c r="N219" s="106"/>
      <c r="O219" s="465"/>
    </row>
    <row r="220" spans="6:15" x14ac:dyDescent="0.2">
      <c r="F220" s="106"/>
      <c r="G220" s="106"/>
      <c r="H220" s="106"/>
      <c r="I220" s="106"/>
      <c r="J220" s="106"/>
      <c r="K220" s="106"/>
      <c r="L220" s="222"/>
      <c r="M220" s="106"/>
      <c r="N220" s="106"/>
      <c r="O220" s="465"/>
    </row>
    <row r="221" spans="6:15" x14ac:dyDescent="0.2">
      <c r="F221" s="106"/>
      <c r="G221" s="106"/>
      <c r="H221" s="106"/>
      <c r="I221" s="106"/>
      <c r="J221" s="106"/>
      <c r="K221" s="106"/>
      <c r="L221" s="222"/>
      <c r="M221" s="106"/>
      <c r="N221" s="106"/>
      <c r="O221" s="465"/>
    </row>
    <row r="222" spans="6:15" x14ac:dyDescent="0.2">
      <c r="F222" s="106"/>
      <c r="G222" s="106"/>
      <c r="H222" s="106"/>
      <c r="I222" s="106"/>
      <c r="J222" s="106"/>
      <c r="K222" s="106"/>
      <c r="L222" s="222"/>
      <c r="M222" s="106"/>
      <c r="N222" s="106"/>
      <c r="O222" s="465"/>
    </row>
    <row r="223" spans="6:15" x14ac:dyDescent="0.2">
      <c r="F223" s="106"/>
      <c r="G223" s="106"/>
      <c r="H223" s="106"/>
      <c r="I223" s="106"/>
      <c r="J223" s="106"/>
      <c r="K223" s="106"/>
      <c r="L223" s="222"/>
      <c r="M223" s="106"/>
      <c r="N223" s="106"/>
      <c r="O223" s="465"/>
    </row>
    <row r="224" spans="6:15" x14ac:dyDescent="0.2">
      <c r="F224" s="106"/>
      <c r="G224" s="106"/>
      <c r="H224" s="106"/>
      <c r="I224" s="106"/>
      <c r="J224" s="106"/>
      <c r="K224" s="106"/>
      <c r="L224" s="222"/>
      <c r="M224" s="106"/>
      <c r="N224" s="106"/>
      <c r="O224" s="465"/>
    </row>
    <row r="225" spans="6:15" x14ac:dyDescent="0.2">
      <c r="F225" s="106"/>
      <c r="G225" s="106"/>
      <c r="H225" s="106"/>
      <c r="I225" s="106"/>
      <c r="J225" s="106"/>
      <c r="K225" s="106"/>
      <c r="L225" s="222"/>
      <c r="M225" s="106"/>
      <c r="N225" s="106"/>
      <c r="O225" s="465"/>
    </row>
    <row r="226" spans="6:15" x14ac:dyDescent="0.2">
      <c r="F226" s="106"/>
      <c r="G226" s="106"/>
      <c r="H226" s="106"/>
      <c r="I226" s="106"/>
      <c r="J226" s="106"/>
      <c r="K226" s="106"/>
      <c r="L226" s="222"/>
      <c r="M226" s="106"/>
      <c r="N226" s="106"/>
      <c r="O226" s="465"/>
    </row>
    <row r="227" spans="6:15" x14ac:dyDescent="0.2">
      <c r="F227" s="106"/>
      <c r="G227" s="106"/>
      <c r="H227" s="106"/>
      <c r="I227" s="106"/>
      <c r="J227" s="106"/>
      <c r="K227" s="106"/>
      <c r="L227" s="222"/>
      <c r="M227" s="106"/>
      <c r="N227" s="106"/>
      <c r="O227" s="465"/>
    </row>
    <row r="228" spans="6:15" x14ac:dyDescent="0.2">
      <c r="F228" s="106"/>
      <c r="G228" s="106"/>
      <c r="H228" s="106"/>
      <c r="I228" s="106"/>
      <c r="J228" s="106"/>
      <c r="K228" s="106"/>
      <c r="L228" s="222"/>
      <c r="M228" s="106"/>
      <c r="N228" s="106"/>
      <c r="O228" s="465"/>
    </row>
    <row r="229" spans="6:15" x14ac:dyDescent="0.2">
      <c r="F229" s="106"/>
      <c r="G229" s="106"/>
      <c r="H229" s="106"/>
      <c r="I229" s="106"/>
      <c r="J229" s="106"/>
      <c r="K229" s="106"/>
      <c r="L229" s="222"/>
      <c r="M229" s="106"/>
      <c r="N229" s="106"/>
      <c r="O229" s="465"/>
    </row>
    <row r="230" spans="6:15" x14ac:dyDescent="0.2">
      <c r="F230" s="106"/>
      <c r="G230" s="106"/>
      <c r="H230" s="106"/>
      <c r="I230" s="106"/>
      <c r="J230" s="106"/>
      <c r="K230" s="106"/>
      <c r="L230" s="222"/>
      <c r="M230" s="106"/>
      <c r="N230" s="106"/>
      <c r="O230" s="465"/>
    </row>
    <row r="231" spans="6:15" x14ac:dyDescent="0.2">
      <c r="F231" s="106"/>
      <c r="G231" s="106"/>
      <c r="H231" s="106"/>
      <c r="I231" s="106"/>
      <c r="J231" s="106"/>
      <c r="K231" s="106"/>
      <c r="L231" s="222"/>
      <c r="M231" s="106"/>
      <c r="N231" s="106"/>
      <c r="O231" s="465"/>
    </row>
    <row r="232" spans="6:15" x14ac:dyDescent="0.2">
      <c r="F232" s="106"/>
      <c r="G232" s="106"/>
      <c r="H232" s="106"/>
      <c r="I232" s="106"/>
      <c r="J232" s="106"/>
      <c r="K232" s="106"/>
      <c r="L232" s="222"/>
      <c r="M232" s="106"/>
      <c r="N232" s="106"/>
      <c r="O232" s="465"/>
    </row>
    <row r="233" spans="6:15" x14ac:dyDescent="0.2">
      <c r="F233" s="106"/>
      <c r="G233" s="106"/>
      <c r="H233" s="106"/>
      <c r="I233" s="106"/>
      <c r="J233" s="106"/>
      <c r="K233" s="106"/>
      <c r="L233" s="222"/>
      <c r="M233" s="106"/>
      <c r="N233" s="106"/>
      <c r="O233" s="465"/>
    </row>
    <row r="234" spans="6:15" x14ac:dyDescent="0.2">
      <c r="F234" s="106"/>
      <c r="G234" s="106"/>
      <c r="H234" s="106"/>
      <c r="I234" s="106"/>
      <c r="J234" s="106"/>
      <c r="K234" s="106"/>
      <c r="L234" s="222"/>
      <c r="M234" s="106"/>
      <c r="N234" s="106"/>
      <c r="O234" s="465"/>
    </row>
    <row r="235" spans="6:15" x14ac:dyDescent="0.2">
      <c r="F235" s="106"/>
      <c r="G235" s="106"/>
      <c r="H235" s="106"/>
      <c r="I235" s="106"/>
      <c r="J235" s="106"/>
      <c r="K235" s="106"/>
      <c r="L235" s="222"/>
      <c r="M235" s="106"/>
      <c r="N235" s="106"/>
      <c r="O235" s="465"/>
    </row>
    <row r="236" spans="6:15" x14ac:dyDescent="0.2">
      <c r="F236" s="106"/>
      <c r="G236" s="106"/>
      <c r="H236" s="106"/>
      <c r="I236" s="106"/>
      <c r="J236" s="106"/>
      <c r="K236" s="106"/>
      <c r="L236" s="222"/>
      <c r="M236" s="106"/>
      <c r="N236" s="106"/>
      <c r="O236" s="465"/>
    </row>
    <row r="237" spans="6:15" x14ac:dyDescent="0.2">
      <c r="F237" s="106"/>
      <c r="G237" s="106"/>
      <c r="H237" s="106"/>
      <c r="I237" s="106"/>
      <c r="J237" s="106"/>
      <c r="K237" s="106"/>
      <c r="L237" s="222"/>
      <c r="M237" s="106"/>
      <c r="N237" s="106"/>
      <c r="O237" s="465"/>
    </row>
    <row r="238" spans="6:15" x14ac:dyDescent="0.2">
      <c r="F238" s="106"/>
      <c r="G238" s="106"/>
      <c r="H238" s="106"/>
      <c r="I238" s="106"/>
      <c r="J238" s="106"/>
      <c r="K238" s="106"/>
      <c r="L238" s="222"/>
      <c r="M238" s="106"/>
      <c r="N238" s="106"/>
      <c r="O238" s="465"/>
    </row>
    <row r="239" spans="6:15" x14ac:dyDescent="0.2">
      <c r="F239" s="106"/>
      <c r="G239" s="106"/>
      <c r="H239" s="106"/>
      <c r="I239" s="106"/>
      <c r="J239" s="106"/>
      <c r="K239" s="106"/>
      <c r="L239" s="222"/>
      <c r="M239" s="106"/>
      <c r="N239" s="106"/>
      <c r="O239" s="465"/>
    </row>
    <row r="240" spans="6:15" x14ac:dyDescent="0.2">
      <c r="F240" s="106"/>
      <c r="G240" s="106"/>
      <c r="H240" s="106"/>
      <c r="I240" s="106"/>
      <c r="J240" s="106"/>
      <c r="K240" s="106"/>
      <c r="L240" s="222"/>
      <c r="M240" s="106"/>
      <c r="N240" s="106"/>
      <c r="O240" s="465"/>
    </row>
    <row r="241" spans="6:15" x14ac:dyDescent="0.2">
      <c r="F241" s="106"/>
      <c r="G241" s="106"/>
      <c r="H241" s="106"/>
      <c r="I241" s="106"/>
      <c r="J241" s="106"/>
      <c r="K241" s="106"/>
      <c r="L241" s="222"/>
      <c r="M241" s="106"/>
      <c r="N241" s="106"/>
      <c r="O241" s="465"/>
    </row>
    <row r="242" spans="6:15" x14ac:dyDescent="0.2">
      <c r="F242" s="106"/>
      <c r="G242" s="106"/>
      <c r="H242" s="106"/>
      <c r="I242" s="106"/>
      <c r="J242" s="106"/>
      <c r="K242" s="106"/>
      <c r="L242" s="222"/>
      <c r="M242" s="106"/>
      <c r="N242" s="106"/>
      <c r="O242" s="465"/>
    </row>
    <row r="243" spans="6:15" x14ac:dyDescent="0.2">
      <c r="F243" s="106"/>
      <c r="G243" s="106"/>
      <c r="H243" s="106"/>
      <c r="I243" s="106"/>
      <c r="J243" s="106"/>
      <c r="K243" s="106"/>
      <c r="L243" s="222"/>
      <c r="M243" s="106"/>
      <c r="N243" s="106"/>
      <c r="O243" s="465"/>
    </row>
    <row r="244" spans="6:15" x14ac:dyDescent="0.2">
      <c r="F244" s="106"/>
      <c r="G244" s="106"/>
      <c r="H244" s="106"/>
      <c r="I244" s="106"/>
      <c r="J244" s="106"/>
      <c r="K244" s="106"/>
      <c r="L244" s="222"/>
      <c r="M244" s="106"/>
      <c r="N244" s="106"/>
      <c r="O244" s="465"/>
    </row>
    <row r="245" spans="6:15" x14ac:dyDescent="0.2">
      <c r="F245" s="106"/>
      <c r="G245" s="106"/>
      <c r="H245" s="106"/>
      <c r="I245" s="106"/>
      <c r="J245" s="106"/>
      <c r="K245" s="106"/>
      <c r="L245" s="222"/>
      <c r="M245" s="106"/>
      <c r="N245" s="106"/>
      <c r="O245" s="465"/>
    </row>
    <row r="246" spans="6:15" x14ac:dyDescent="0.2">
      <c r="F246" s="106"/>
      <c r="G246" s="106"/>
      <c r="H246" s="106"/>
      <c r="I246" s="106"/>
      <c r="J246" s="106"/>
      <c r="K246" s="106"/>
      <c r="L246" s="222"/>
      <c r="M246" s="106"/>
      <c r="N246" s="106"/>
      <c r="O246" s="465"/>
    </row>
    <row r="247" spans="6:15" x14ac:dyDescent="0.2">
      <c r="F247" s="106"/>
      <c r="G247" s="106"/>
      <c r="H247" s="106"/>
      <c r="I247" s="106"/>
      <c r="J247" s="106"/>
      <c r="K247" s="106"/>
      <c r="L247" s="222"/>
      <c r="M247" s="106"/>
      <c r="N247" s="106"/>
      <c r="O247" s="465"/>
    </row>
    <row r="248" spans="6:15" x14ac:dyDescent="0.2">
      <c r="F248" s="106"/>
      <c r="G248" s="106"/>
      <c r="H248" s="106"/>
      <c r="I248" s="106"/>
      <c r="J248" s="106"/>
      <c r="K248" s="106"/>
      <c r="L248" s="222"/>
      <c r="M248" s="106"/>
      <c r="N248" s="106"/>
      <c r="O248" s="465"/>
    </row>
    <row r="249" spans="6:15" x14ac:dyDescent="0.2">
      <c r="F249" s="106"/>
      <c r="G249" s="106"/>
      <c r="H249" s="106"/>
      <c r="I249" s="106"/>
      <c r="J249" s="106"/>
      <c r="K249" s="106"/>
      <c r="L249" s="222"/>
      <c r="M249" s="106"/>
      <c r="N249" s="106"/>
      <c r="O249" s="465"/>
    </row>
    <row r="250" spans="6:15" x14ac:dyDescent="0.2">
      <c r="F250" s="106"/>
      <c r="G250" s="106"/>
      <c r="H250" s="106"/>
      <c r="I250" s="106"/>
      <c r="J250" s="106"/>
      <c r="K250" s="106"/>
      <c r="L250" s="222"/>
      <c r="M250" s="106"/>
      <c r="N250" s="106"/>
      <c r="O250" s="465"/>
    </row>
    <row r="251" spans="6:15" x14ac:dyDescent="0.2">
      <c r="F251" s="106"/>
      <c r="G251" s="106"/>
      <c r="H251" s="106"/>
      <c r="I251" s="106"/>
      <c r="J251" s="106"/>
      <c r="K251" s="106"/>
      <c r="L251" s="222"/>
      <c r="M251" s="106"/>
      <c r="N251" s="106"/>
      <c r="O251" s="465"/>
    </row>
    <row r="252" spans="6:15" x14ac:dyDescent="0.2">
      <c r="F252" s="106"/>
      <c r="G252" s="106"/>
      <c r="H252" s="106"/>
      <c r="I252" s="106"/>
      <c r="J252" s="106"/>
      <c r="K252" s="106"/>
      <c r="L252" s="222"/>
      <c r="M252" s="106"/>
      <c r="N252" s="106"/>
      <c r="O252" s="465"/>
    </row>
    <row r="253" spans="6:15" x14ac:dyDescent="0.2">
      <c r="F253" s="106"/>
      <c r="G253" s="106"/>
      <c r="H253" s="106"/>
      <c r="I253" s="106"/>
      <c r="J253" s="106"/>
      <c r="K253" s="106"/>
      <c r="L253" s="222"/>
      <c r="M253" s="106"/>
      <c r="N253" s="106"/>
      <c r="O253" s="465"/>
    </row>
    <row r="254" spans="6:15" x14ac:dyDescent="0.2">
      <c r="F254" s="106"/>
      <c r="G254" s="106"/>
      <c r="H254" s="106"/>
      <c r="I254" s="106"/>
      <c r="J254" s="106"/>
      <c r="K254" s="106"/>
      <c r="L254" s="222"/>
      <c r="M254" s="106"/>
      <c r="N254" s="106"/>
      <c r="O254" s="465"/>
    </row>
    <row r="255" spans="6:15" x14ac:dyDescent="0.2">
      <c r="F255" s="106"/>
      <c r="G255" s="106"/>
      <c r="H255" s="106"/>
      <c r="I255" s="106"/>
      <c r="J255" s="106"/>
      <c r="K255" s="106"/>
      <c r="L255" s="222"/>
      <c r="M255" s="106"/>
      <c r="N255" s="106"/>
      <c r="O255" s="465"/>
    </row>
    <row r="256" spans="6:15" x14ac:dyDescent="0.2">
      <c r="F256" s="106"/>
      <c r="G256" s="106"/>
      <c r="H256" s="106"/>
      <c r="I256" s="106"/>
      <c r="J256" s="106"/>
      <c r="K256" s="106"/>
      <c r="L256" s="222"/>
      <c r="M256" s="106"/>
      <c r="N256" s="106"/>
      <c r="O256" s="465"/>
    </row>
    <row r="257" spans="6:15" x14ac:dyDescent="0.2">
      <c r="F257" s="106"/>
      <c r="G257" s="106"/>
      <c r="H257" s="106"/>
      <c r="I257" s="106"/>
      <c r="J257" s="106"/>
      <c r="K257" s="106"/>
      <c r="L257" s="222"/>
      <c r="M257" s="106"/>
      <c r="N257" s="106"/>
      <c r="O257" s="465"/>
    </row>
    <row r="258" spans="6:15" x14ac:dyDescent="0.2">
      <c r="F258" s="106"/>
      <c r="G258" s="106"/>
      <c r="H258" s="106"/>
      <c r="I258" s="106"/>
      <c r="J258" s="106"/>
      <c r="K258" s="106"/>
      <c r="L258" s="222"/>
      <c r="M258" s="106"/>
      <c r="N258" s="106"/>
      <c r="O258" s="465"/>
    </row>
    <row r="259" spans="6:15" x14ac:dyDescent="0.2">
      <c r="F259" s="106"/>
      <c r="G259" s="106"/>
      <c r="H259" s="106"/>
      <c r="I259" s="106"/>
      <c r="J259" s="106"/>
      <c r="K259" s="106"/>
      <c r="L259" s="222"/>
      <c r="M259" s="106"/>
      <c r="N259" s="106"/>
      <c r="O259" s="465"/>
    </row>
    <row r="260" spans="6:15" x14ac:dyDescent="0.2">
      <c r="F260" s="106"/>
      <c r="G260" s="106"/>
      <c r="H260" s="106"/>
      <c r="I260" s="106"/>
      <c r="J260" s="106"/>
      <c r="K260" s="106"/>
      <c r="L260" s="222"/>
      <c r="M260" s="106"/>
      <c r="N260" s="106"/>
      <c r="O260" s="465"/>
    </row>
    <row r="261" spans="6:15" x14ac:dyDescent="0.2">
      <c r="F261" s="106"/>
      <c r="G261" s="106"/>
      <c r="H261" s="106"/>
      <c r="I261" s="106"/>
      <c r="J261" s="106"/>
      <c r="K261" s="106"/>
      <c r="L261" s="222"/>
      <c r="M261" s="106"/>
      <c r="N261" s="106"/>
      <c r="O261" s="465"/>
    </row>
    <row r="262" spans="6:15" x14ac:dyDescent="0.2">
      <c r="F262" s="106"/>
      <c r="G262" s="106"/>
      <c r="H262" s="106"/>
      <c r="I262" s="106"/>
      <c r="J262" s="106"/>
      <c r="K262" s="106"/>
      <c r="L262" s="222"/>
      <c r="M262" s="106"/>
      <c r="N262" s="106"/>
      <c r="O262" s="465"/>
    </row>
    <row r="263" spans="6:15" x14ac:dyDescent="0.2">
      <c r="F263" s="106"/>
      <c r="G263" s="106"/>
      <c r="H263" s="106"/>
      <c r="I263" s="106"/>
      <c r="J263" s="106"/>
      <c r="K263" s="106"/>
      <c r="L263" s="222"/>
      <c r="M263" s="106"/>
      <c r="N263" s="106"/>
      <c r="O263" s="465"/>
    </row>
    <row r="264" spans="6:15" x14ac:dyDescent="0.2">
      <c r="F264" s="106"/>
      <c r="G264" s="106"/>
      <c r="H264" s="106"/>
      <c r="I264" s="106"/>
      <c r="J264" s="106"/>
      <c r="K264" s="106"/>
      <c r="L264" s="222"/>
      <c r="M264" s="106"/>
      <c r="N264" s="106"/>
      <c r="O264" s="465"/>
    </row>
    <row r="265" spans="6:15" x14ac:dyDescent="0.2">
      <c r="F265" s="106"/>
      <c r="G265" s="106"/>
      <c r="H265" s="106"/>
      <c r="I265" s="106"/>
      <c r="J265" s="106"/>
      <c r="K265" s="106"/>
      <c r="L265" s="222"/>
      <c r="M265" s="106"/>
      <c r="N265" s="106"/>
      <c r="O265" s="465"/>
    </row>
    <row r="266" spans="6:15" x14ac:dyDescent="0.2">
      <c r="F266" s="106"/>
      <c r="G266" s="106"/>
      <c r="H266" s="106"/>
      <c r="I266" s="106"/>
      <c r="J266" s="106"/>
      <c r="K266" s="106"/>
      <c r="L266" s="222"/>
      <c r="M266" s="106"/>
      <c r="N266" s="106"/>
      <c r="O266" s="465"/>
    </row>
    <row r="267" spans="6:15" x14ac:dyDescent="0.2">
      <c r="F267" s="106"/>
      <c r="G267" s="106"/>
      <c r="H267" s="106"/>
      <c r="I267" s="106"/>
      <c r="J267" s="106"/>
      <c r="K267" s="106"/>
      <c r="L267" s="222"/>
      <c r="M267" s="106"/>
      <c r="N267" s="106"/>
      <c r="O267" s="465"/>
    </row>
    <row r="268" spans="6:15" x14ac:dyDescent="0.2">
      <c r="F268" s="106"/>
      <c r="G268" s="106"/>
      <c r="H268" s="106"/>
      <c r="I268" s="106"/>
      <c r="J268" s="106"/>
      <c r="K268" s="106"/>
      <c r="L268" s="222"/>
      <c r="M268" s="106"/>
      <c r="N268" s="106"/>
      <c r="O268" s="465"/>
    </row>
    <row r="269" spans="6:15" x14ac:dyDescent="0.2">
      <c r="F269" s="106"/>
      <c r="G269" s="106"/>
      <c r="H269" s="106"/>
      <c r="I269" s="106"/>
      <c r="J269" s="106"/>
      <c r="K269" s="106"/>
      <c r="L269" s="222"/>
      <c r="M269" s="106"/>
      <c r="N269" s="106"/>
      <c r="O269" s="465"/>
    </row>
    <row r="270" spans="6:15" x14ac:dyDescent="0.2">
      <c r="F270" s="106"/>
      <c r="G270" s="106"/>
      <c r="H270" s="106"/>
      <c r="I270" s="106"/>
      <c r="J270" s="106"/>
      <c r="K270" s="106"/>
      <c r="L270" s="222"/>
      <c r="M270" s="106"/>
      <c r="N270" s="106"/>
      <c r="O270" s="465"/>
    </row>
    <row r="271" spans="6:15" x14ac:dyDescent="0.2">
      <c r="F271" s="106"/>
      <c r="G271" s="106"/>
      <c r="H271" s="106"/>
      <c r="I271" s="106"/>
      <c r="J271" s="106"/>
      <c r="K271" s="106"/>
      <c r="L271" s="222"/>
      <c r="M271" s="106"/>
      <c r="N271" s="106"/>
      <c r="O271" s="465"/>
    </row>
    <row r="272" spans="6:15" x14ac:dyDescent="0.2">
      <c r="F272" s="106"/>
      <c r="G272" s="106"/>
      <c r="H272" s="106"/>
      <c r="I272" s="106"/>
      <c r="J272" s="106"/>
      <c r="K272" s="106"/>
      <c r="L272" s="222"/>
      <c r="M272" s="106"/>
      <c r="N272" s="106"/>
      <c r="O272" s="465"/>
    </row>
    <row r="273" spans="6:15" x14ac:dyDescent="0.2">
      <c r="F273" s="106"/>
      <c r="G273" s="106"/>
      <c r="H273" s="106"/>
      <c r="I273" s="106"/>
      <c r="J273" s="106"/>
      <c r="K273" s="106"/>
      <c r="L273" s="222"/>
      <c r="M273" s="106"/>
      <c r="N273" s="106"/>
      <c r="O273" s="465"/>
    </row>
  </sheetData>
  <mergeCells count="3">
    <mergeCell ref="A3:M3"/>
    <mergeCell ref="A1:N1"/>
    <mergeCell ref="A2:N2"/>
  </mergeCells>
  <pageMargins left="0.62992125984251968" right="0.23622047244094491" top="0.27559055118110237" bottom="0.31496062992125984" header="0.31496062992125984" footer="0.31496062992125984"/>
  <pageSetup paperSize="9" scale="70" firstPageNumber="40" orientation="portrait" r:id="rId1"/>
  <headerFooter>
    <oddFooter>Page &amp;P</oddFooter>
  </headerFooter>
  <rowBreaks count="1" manualBreakCount="1">
    <brk id="67" max="1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P253"/>
  <sheetViews>
    <sheetView zoomScaleNormal="100" workbookViewId="0">
      <pane xSplit="2" ySplit="6" topLeftCell="I7" activePane="bottomRight" state="frozen"/>
      <selection pane="topRight" activeCell="C1" sqref="C1"/>
      <selection pane="bottomLeft" activeCell="A7" sqref="A7"/>
      <selection pane="bottomRight" activeCell="B9" sqref="B9"/>
    </sheetView>
  </sheetViews>
  <sheetFormatPr defaultRowHeight="12.75" x14ac:dyDescent="0.2"/>
  <cols>
    <col min="1" max="1" width="9.140625" style="582"/>
    <col min="2" max="2" width="63.140625" style="100" customWidth="1"/>
    <col min="3" max="9" width="13.28515625" style="100" hidden="1" customWidth="1"/>
    <col min="10" max="11" width="13.28515625" style="100" customWidth="1"/>
    <col min="12" max="12" width="13.28515625" style="257" customWidth="1"/>
    <col min="13" max="13" width="13.28515625" style="100" customWidth="1"/>
    <col min="14" max="14" width="13.28515625" style="100" hidden="1" customWidth="1"/>
    <col min="15" max="15" width="9.42578125" style="500" bestFit="1" customWidth="1"/>
    <col min="16" max="16384" width="9.140625" style="100"/>
  </cols>
  <sheetData>
    <row r="1" spans="1:16" s="1" customFormat="1" x14ac:dyDescent="0.2">
      <c r="A1" s="963" t="s">
        <v>5</v>
      </c>
      <c r="B1" s="963"/>
      <c r="C1" s="963"/>
      <c r="D1" s="963"/>
      <c r="E1" s="963"/>
      <c r="F1" s="963"/>
      <c r="G1" s="963"/>
      <c r="H1" s="963"/>
      <c r="I1" s="963"/>
      <c r="J1" s="963"/>
      <c r="K1" s="963"/>
      <c r="L1" s="963"/>
      <c r="M1" s="963"/>
      <c r="N1" s="963"/>
      <c r="O1" s="556"/>
      <c r="P1" s="556"/>
    </row>
    <row r="2" spans="1:16" s="1" customFormat="1" x14ac:dyDescent="0.2">
      <c r="A2" s="964" t="s">
        <v>1884</v>
      </c>
      <c r="B2" s="964"/>
      <c r="C2" s="964"/>
      <c r="D2" s="964"/>
      <c r="E2" s="964"/>
      <c r="F2" s="964"/>
      <c r="G2" s="964"/>
      <c r="H2" s="964"/>
      <c r="I2" s="964"/>
      <c r="J2" s="964"/>
      <c r="K2" s="964"/>
      <c r="L2" s="964"/>
      <c r="M2" s="964"/>
      <c r="N2" s="964"/>
      <c r="O2" s="556"/>
      <c r="P2" s="556"/>
    </row>
    <row r="3" spans="1:16" s="1" customFormat="1" x14ac:dyDescent="0.2">
      <c r="A3" s="968"/>
      <c r="B3" s="968"/>
      <c r="C3" s="968"/>
      <c r="D3" s="968"/>
      <c r="E3" s="968"/>
      <c r="F3" s="968"/>
      <c r="G3" s="968"/>
      <c r="H3" s="968"/>
      <c r="I3" s="968"/>
      <c r="J3" s="968"/>
      <c r="K3" s="968"/>
      <c r="L3" s="968"/>
      <c r="M3" s="968"/>
      <c r="N3" s="793"/>
      <c r="O3" s="793"/>
      <c r="P3" s="556"/>
    </row>
    <row r="4" spans="1:16" s="1" customFormat="1" x14ac:dyDescent="0.2">
      <c r="A4" s="387"/>
      <c r="B4" s="388"/>
      <c r="C4" s="389" t="s">
        <v>1</v>
      </c>
      <c r="D4" s="390" t="s">
        <v>2</v>
      </c>
      <c r="E4" s="391" t="s">
        <v>6</v>
      </c>
      <c r="F4" s="392" t="s">
        <v>6</v>
      </c>
      <c r="G4" s="393" t="s">
        <v>74</v>
      </c>
      <c r="H4" s="393" t="s">
        <v>1569</v>
      </c>
      <c r="I4" s="393" t="s">
        <v>1625</v>
      </c>
      <c r="J4" s="393" t="s">
        <v>1769</v>
      </c>
      <c r="K4" s="393" t="s">
        <v>1882</v>
      </c>
      <c r="L4" s="393" t="s">
        <v>1882</v>
      </c>
      <c r="M4" s="393" t="s">
        <v>1882</v>
      </c>
      <c r="N4" s="599" t="s">
        <v>1570</v>
      </c>
      <c r="O4" s="69" t="s">
        <v>7</v>
      </c>
    </row>
    <row r="5" spans="1:16" s="1" customFormat="1" x14ac:dyDescent="0.2">
      <c r="A5" s="259"/>
      <c r="B5" s="260"/>
      <c r="C5" s="394"/>
      <c r="D5" s="395" t="s">
        <v>97</v>
      </c>
      <c r="E5" s="396" t="s">
        <v>97</v>
      </c>
      <c r="F5" s="397" t="s">
        <v>1091</v>
      </c>
      <c r="G5" s="398" t="s">
        <v>1091</v>
      </c>
      <c r="H5" s="398" t="s">
        <v>1091</v>
      </c>
      <c r="I5" s="398" t="s">
        <v>1091</v>
      </c>
      <c r="J5" s="398" t="s">
        <v>1091</v>
      </c>
      <c r="K5" s="398" t="s">
        <v>1091</v>
      </c>
      <c r="L5" s="398" t="s">
        <v>4</v>
      </c>
      <c r="M5" s="395" t="s">
        <v>1092</v>
      </c>
      <c r="N5" s="395"/>
      <c r="O5" s="70" t="s">
        <v>10</v>
      </c>
    </row>
    <row r="6" spans="1:16" s="1" customFormat="1" x14ac:dyDescent="0.2">
      <c r="A6" s="404"/>
      <c r="B6" s="405" t="s">
        <v>8</v>
      </c>
      <c r="C6" s="406" t="s">
        <v>9</v>
      </c>
      <c r="D6" s="407" t="s">
        <v>9</v>
      </c>
      <c r="E6" s="408" t="s">
        <v>9</v>
      </c>
      <c r="F6" s="409" t="s">
        <v>9</v>
      </c>
      <c r="G6" s="410" t="s">
        <v>9</v>
      </c>
      <c r="H6" s="410" t="s">
        <v>9</v>
      </c>
      <c r="I6" s="410" t="s">
        <v>9</v>
      </c>
      <c r="J6" s="410" t="s">
        <v>9</v>
      </c>
      <c r="K6" s="410" t="s">
        <v>9</v>
      </c>
      <c r="L6" s="410" t="s">
        <v>9</v>
      </c>
      <c r="M6" s="407" t="s">
        <v>9</v>
      </c>
      <c r="N6" s="407"/>
      <c r="O6" s="156" t="s">
        <v>12</v>
      </c>
    </row>
    <row r="7" spans="1:16" x14ac:dyDescent="0.2">
      <c r="A7" s="580"/>
      <c r="B7" s="184"/>
      <c r="C7" s="179"/>
      <c r="D7" s="184"/>
      <c r="E7" s="179"/>
      <c r="F7" s="184"/>
      <c r="G7" s="179"/>
      <c r="H7" s="184"/>
      <c r="I7" s="184"/>
      <c r="J7" s="184"/>
      <c r="K7" s="184"/>
      <c r="L7" s="378"/>
      <c r="M7" s="179"/>
      <c r="N7" s="184"/>
      <c r="O7" s="461"/>
    </row>
    <row r="8" spans="1:16" s="106" customFormat="1" ht="16.5" customHeight="1" x14ac:dyDescent="0.2">
      <c r="A8" s="171">
        <v>17</v>
      </c>
      <c r="B8" s="9" t="s">
        <v>1537</v>
      </c>
      <c r="C8" s="5"/>
      <c r="D8" s="15"/>
      <c r="E8" s="5"/>
      <c r="F8" s="151"/>
      <c r="G8" s="160"/>
      <c r="H8" s="650"/>
      <c r="I8" s="650"/>
      <c r="J8" s="650"/>
      <c r="K8" s="650"/>
      <c r="L8" s="379"/>
      <c r="N8" s="151"/>
      <c r="O8" s="462"/>
    </row>
    <row r="9" spans="1:16" s="106" customFormat="1" ht="16.5" customHeight="1" x14ac:dyDescent="0.2">
      <c r="A9" s="171"/>
      <c r="B9" s="9"/>
      <c r="C9" s="5"/>
      <c r="D9" s="15"/>
      <c r="E9" s="5"/>
      <c r="F9" s="151"/>
      <c r="G9" s="160"/>
      <c r="H9" s="650"/>
      <c r="I9" s="650"/>
      <c r="J9" s="650"/>
      <c r="K9" s="650"/>
      <c r="L9" s="379"/>
      <c r="N9" s="151"/>
      <c r="O9" s="462"/>
    </row>
    <row r="10" spans="1:16" s="106" customFormat="1" ht="16.5" customHeight="1" x14ac:dyDescent="0.2">
      <c r="A10" s="171">
        <v>17.100000000000001</v>
      </c>
      <c r="B10" s="773" t="s">
        <v>1538</v>
      </c>
      <c r="C10" s="5"/>
      <c r="D10" s="15"/>
      <c r="E10" s="5"/>
      <c r="F10" s="151"/>
      <c r="G10" s="160"/>
      <c r="H10" s="650"/>
      <c r="I10" s="650"/>
      <c r="J10" s="650"/>
      <c r="K10" s="650"/>
      <c r="L10" s="379"/>
      <c r="N10" s="151"/>
      <c r="O10" s="462"/>
    </row>
    <row r="11" spans="1:16" s="106" customFormat="1" ht="16.5" customHeight="1" x14ac:dyDescent="0.2">
      <c r="A11" s="171"/>
      <c r="B11" s="9"/>
      <c r="C11" s="5"/>
      <c r="D11" s="15"/>
      <c r="E11" s="5"/>
      <c r="F11" s="151"/>
      <c r="G11" s="160"/>
      <c r="H11" s="650"/>
      <c r="I11" s="650"/>
      <c r="J11" s="650"/>
      <c r="K11" s="650"/>
      <c r="L11" s="379"/>
      <c r="N11" s="151"/>
      <c r="O11" s="462"/>
    </row>
    <row r="12" spans="1:16" s="106" customFormat="1" ht="16.5" customHeight="1" x14ac:dyDescent="0.2">
      <c r="A12" s="171" t="s">
        <v>956</v>
      </c>
      <c r="B12" s="9" t="s">
        <v>1545</v>
      </c>
      <c r="C12" s="5"/>
      <c r="D12" s="15"/>
      <c r="E12" s="5"/>
      <c r="F12" s="151"/>
      <c r="G12" s="160"/>
      <c r="H12" s="650"/>
      <c r="I12" s="650"/>
      <c r="J12" s="650"/>
      <c r="K12" s="650"/>
      <c r="L12" s="379"/>
      <c r="N12" s="151"/>
      <c r="O12" s="462"/>
    </row>
    <row r="13" spans="1:16" s="106" customFormat="1" ht="16.5" customHeight="1" x14ac:dyDescent="0.2">
      <c r="A13" s="171"/>
      <c r="B13" s="9"/>
      <c r="C13" s="5"/>
      <c r="D13" s="15"/>
      <c r="E13" s="5"/>
      <c r="F13" s="151"/>
      <c r="G13" s="160"/>
      <c r="H13" s="650"/>
      <c r="I13" s="650"/>
      <c r="J13" s="650"/>
      <c r="K13" s="650"/>
      <c r="L13" s="379"/>
      <c r="N13" s="151"/>
      <c r="O13" s="462"/>
    </row>
    <row r="14" spans="1:16" s="106" customFormat="1" ht="16.5" customHeight="1" x14ac:dyDescent="0.2">
      <c r="A14" s="171" t="s">
        <v>958</v>
      </c>
      <c r="B14" s="20" t="s">
        <v>1551</v>
      </c>
      <c r="C14" s="5"/>
      <c r="D14" s="15"/>
      <c r="E14" s="5"/>
      <c r="F14" s="151"/>
      <c r="G14" s="160"/>
      <c r="H14" s="650"/>
      <c r="I14" s="650"/>
      <c r="J14" s="650"/>
      <c r="K14" s="650"/>
      <c r="L14" s="379"/>
      <c r="N14" s="151"/>
      <c r="O14" s="462"/>
    </row>
    <row r="15" spans="1:16" s="106" customFormat="1" ht="16.5" customHeight="1" x14ac:dyDescent="0.2">
      <c r="A15" s="171" t="s">
        <v>12</v>
      </c>
      <c r="B15" s="20" t="s">
        <v>962</v>
      </c>
      <c r="C15" s="211"/>
      <c r="D15" s="210"/>
      <c r="E15" s="207" t="s">
        <v>12</v>
      </c>
      <c r="F15" s="204"/>
      <c r="G15" s="211"/>
      <c r="H15" s="210"/>
      <c r="I15" s="210"/>
      <c r="J15" s="210"/>
      <c r="K15" s="210"/>
      <c r="L15" s="204"/>
      <c r="M15" s="369"/>
      <c r="N15" s="419"/>
      <c r="O15" s="463"/>
    </row>
    <row r="16" spans="1:16" s="106" customFormat="1" ht="16.5" customHeight="1" x14ac:dyDescent="0.2">
      <c r="A16" s="171"/>
      <c r="B16" s="20" t="s">
        <v>1550</v>
      </c>
      <c r="C16" s="207">
        <v>420</v>
      </c>
      <c r="D16" s="204">
        <v>453.6</v>
      </c>
      <c r="E16" s="207">
        <v>480</v>
      </c>
      <c r="F16" s="204" t="s">
        <v>12</v>
      </c>
      <c r="G16" s="211" t="s">
        <v>12</v>
      </c>
      <c r="H16" s="210"/>
      <c r="I16" s="210"/>
      <c r="J16" s="210"/>
      <c r="K16" s="210"/>
      <c r="L16" s="204" t="s">
        <v>12</v>
      </c>
      <c r="M16" s="369" t="s">
        <v>12</v>
      </c>
      <c r="N16" s="419"/>
      <c r="O16" s="463" t="s">
        <v>12</v>
      </c>
    </row>
    <row r="17" spans="1:15" s="106" customFormat="1" ht="16.5" customHeight="1" x14ac:dyDescent="0.2">
      <c r="A17" s="171" t="s">
        <v>58</v>
      </c>
      <c r="B17" s="20" t="s">
        <v>1780</v>
      </c>
      <c r="C17" s="207"/>
      <c r="D17" s="204"/>
      <c r="E17" s="207"/>
      <c r="F17" s="204"/>
      <c r="G17" s="211">
        <v>421.05</v>
      </c>
      <c r="H17" s="380">
        <v>2386.84</v>
      </c>
      <c r="I17" s="193">
        <v>2529.83</v>
      </c>
      <c r="J17" s="204">
        <v>2657.89</v>
      </c>
      <c r="K17" s="204">
        <f t="shared" ref="K17:K18" si="0">SUM(N17/114*100)</f>
        <v>2838.5964912280701</v>
      </c>
      <c r="L17" s="208">
        <f>K17*'Table of % increases'!$C$19</f>
        <v>397.40350877192986</v>
      </c>
      <c r="M17" s="218">
        <f>K17+L17</f>
        <v>3236</v>
      </c>
      <c r="N17" s="249">
        <v>3236</v>
      </c>
      <c r="O17" s="463">
        <f>ROUND((K17-J17)/J17*100,2)</f>
        <v>6.8</v>
      </c>
    </row>
    <row r="18" spans="1:15" s="106" customFormat="1" ht="16.5" customHeight="1" x14ac:dyDescent="0.2">
      <c r="A18" s="171" t="s">
        <v>59</v>
      </c>
      <c r="B18" s="20" t="s">
        <v>1549</v>
      </c>
      <c r="C18" s="207"/>
      <c r="D18" s="204"/>
      <c r="E18" s="207"/>
      <c r="F18" s="204"/>
      <c r="G18" s="211">
        <v>350.88</v>
      </c>
      <c r="H18" s="380">
        <v>377.2</v>
      </c>
      <c r="I18" s="193">
        <v>400</v>
      </c>
      <c r="J18" s="204">
        <v>421.05</v>
      </c>
      <c r="K18" s="204">
        <f t="shared" si="0"/>
        <v>450</v>
      </c>
      <c r="L18" s="208">
        <f>K18*'Table of % increases'!$C$19</f>
        <v>63.000000000000007</v>
      </c>
      <c r="M18" s="218">
        <f>K18+L18</f>
        <v>513</v>
      </c>
      <c r="N18" s="249">
        <v>513</v>
      </c>
      <c r="O18" s="463">
        <f>ROUND((K18-J18)/J18*100,2)</f>
        <v>6.88</v>
      </c>
    </row>
    <row r="19" spans="1:15" s="106" customFormat="1" ht="16.5" customHeight="1" x14ac:dyDescent="0.2">
      <c r="A19" s="171"/>
      <c r="B19" s="20"/>
      <c r="C19" s="207"/>
      <c r="D19" s="204"/>
      <c r="E19" s="207"/>
      <c r="F19" s="204"/>
      <c r="G19" s="211"/>
      <c r="H19" s="210"/>
      <c r="I19" s="210"/>
      <c r="J19" s="210"/>
      <c r="K19" s="210"/>
      <c r="L19" s="204"/>
      <c r="M19" s="369"/>
      <c r="N19" s="419"/>
      <c r="O19" s="463"/>
    </row>
    <row r="20" spans="1:15" s="106" customFormat="1" ht="16.5" customHeight="1" x14ac:dyDescent="0.2">
      <c r="A20" s="171" t="s">
        <v>961</v>
      </c>
      <c r="B20" s="20" t="s">
        <v>969</v>
      </c>
      <c r="C20" s="207"/>
      <c r="D20" s="204" t="s">
        <v>12</v>
      </c>
      <c r="E20" s="207" t="s">
        <v>12</v>
      </c>
      <c r="F20" s="204"/>
      <c r="G20" s="211"/>
      <c r="H20" s="210"/>
      <c r="I20" s="210"/>
      <c r="J20" s="210"/>
      <c r="K20" s="210"/>
      <c r="L20" s="204"/>
      <c r="M20" s="369"/>
      <c r="N20" s="419"/>
      <c r="O20" s="463"/>
    </row>
    <row r="21" spans="1:15" s="106" customFormat="1" ht="16.5" customHeight="1" x14ac:dyDescent="0.2">
      <c r="A21" s="171"/>
      <c r="B21" s="20" t="s">
        <v>970</v>
      </c>
      <c r="C21" s="207">
        <v>620</v>
      </c>
      <c r="D21" s="204">
        <v>669.6</v>
      </c>
      <c r="E21" s="207">
        <v>710</v>
      </c>
      <c r="F21" s="204" t="s">
        <v>12</v>
      </c>
      <c r="G21" s="211" t="s">
        <v>12</v>
      </c>
      <c r="H21" s="210"/>
      <c r="I21" s="210"/>
      <c r="J21" s="210"/>
      <c r="K21" s="210"/>
      <c r="L21" s="204"/>
      <c r="M21" s="369"/>
      <c r="N21" s="419"/>
      <c r="O21" s="463"/>
    </row>
    <row r="22" spans="1:15" s="106" customFormat="1" ht="16.5" customHeight="1" x14ac:dyDescent="0.2">
      <c r="A22" s="171" t="s">
        <v>58</v>
      </c>
      <c r="B22" s="20" t="s">
        <v>1780</v>
      </c>
      <c r="C22" s="207"/>
      <c r="D22" s="204"/>
      <c r="E22" s="207"/>
      <c r="F22" s="204"/>
      <c r="G22" s="211">
        <v>622.80701754385962</v>
      </c>
      <c r="H22" s="204">
        <v>3075.44</v>
      </c>
      <c r="I22" s="193">
        <v>3259.66</v>
      </c>
      <c r="J22" s="204">
        <v>3429.82</v>
      </c>
      <c r="K22" s="204">
        <f t="shared" ref="K22:K23" si="1">SUM(N22/114*100)</f>
        <v>3663.1578947368416</v>
      </c>
      <c r="L22" s="208">
        <f>K22*'Table of % increases'!$C$19</f>
        <v>512.84210526315792</v>
      </c>
      <c r="M22" s="218">
        <f t="shared" ref="M22:M23" si="2">K22+L22</f>
        <v>4176</v>
      </c>
      <c r="N22" s="249">
        <v>4176</v>
      </c>
      <c r="O22" s="463">
        <f>ROUND((K22-J22)/J22*100,2)</f>
        <v>6.8</v>
      </c>
    </row>
    <row r="23" spans="1:15" s="106" customFormat="1" ht="16.5" customHeight="1" x14ac:dyDescent="0.2">
      <c r="A23" s="171" t="s">
        <v>59</v>
      </c>
      <c r="B23" s="20" t="s">
        <v>1549</v>
      </c>
      <c r="C23" s="207"/>
      <c r="D23" s="204"/>
      <c r="E23" s="207"/>
      <c r="F23" s="204"/>
      <c r="G23" s="211">
        <v>421.0526315789474</v>
      </c>
      <c r="H23" s="380">
        <v>452.63</v>
      </c>
      <c r="I23" s="193">
        <v>479.82</v>
      </c>
      <c r="J23" s="204">
        <v>504.39</v>
      </c>
      <c r="K23" s="204">
        <f t="shared" si="1"/>
        <v>538.59649122807025</v>
      </c>
      <c r="L23" s="208">
        <f>K23*'Table of % increases'!$C$19</f>
        <v>75.403508771929836</v>
      </c>
      <c r="M23" s="218">
        <f t="shared" si="2"/>
        <v>614.00000000000011</v>
      </c>
      <c r="N23" s="249">
        <v>614</v>
      </c>
      <c r="O23" s="463">
        <f>ROUND((K23-J23)/J23*100,2)</f>
        <v>6.78</v>
      </c>
    </row>
    <row r="24" spans="1:15" s="106" customFormat="1" ht="16.5" customHeight="1" x14ac:dyDescent="0.2">
      <c r="A24" s="171"/>
      <c r="B24" s="9"/>
      <c r="C24" s="5"/>
      <c r="D24" s="15"/>
      <c r="E24" s="5"/>
      <c r="F24" s="151"/>
      <c r="G24" s="160"/>
      <c r="H24" s="650"/>
      <c r="I24" s="650"/>
      <c r="J24" s="650"/>
      <c r="K24" s="650"/>
      <c r="L24" s="379"/>
      <c r="N24" s="151"/>
      <c r="O24" s="462"/>
    </row>
    <row r="25" spans="1:15" s="106" customFormat="1" ht="16.5" customHeight="1" x14ac:dyDescent="0.2">
      <c r="A25" s="171" t="s">
        <v>968</v>
      </c>
      <c r="B25" s="9" t="s">
        <v>1546</v>
      </c>
      <c r="C25" s="5"/>
      <c r="D25" s="15"/>
      <c r="E25" s="5"/>
      <c r="F25" s="151"/>
      <c r="G25" s="160"/>
      <c r="H25" s="650"/>
      <c r="I25" s="650"/>
      <c r="J25" s="650"/>
      <c r="K25" s="650"/>
      <c r="L25" s="379"/>
      <c r="N25" s="151"/>
      <c r="O25" s="462"/>
    </row>
    <row r="26" spans="1:15" s="106" customFormat="1" ht="16.5" customHeight="1" x14ac:dyDescent="0.2">
      <c r="A26" s="171"/>
      <c r="B26" s="9"/>
      <c r="C26" s="5"/>
      <c r="D26" s="15"/>
      <c r="E26" s="5"/>
      <c r="F26" s="151"/>
      <c r="G26" s="160"/>
      <c r="H26" s="650"/>
      <c r="I26" s="650"/>
      <c r="J26" s="650"/>
      <c r="K26" s="650"/>
      <c r="L26" s="379"/>
      <c r="N26" s="151"/>
      <c r="O26" s="462"/>
    </row>
    <row r="27" spans="1:15" s="106" customFormat="1" ht="16.5" customHeight="1" x14ac:dyDescent="0.2">
      <c r="A27" s="171" t="s">
        <v>1541</v>
      </c>
      <c r="B27" s="20" t="s">
        <v>962</v>
      </c>
      <c r="C27" s="211"/>
      <c r="D27" s="210"/>
      <c r="E27" s="207" t="s">
        <v>12</v>
      </c>
      <c r="F27" s="204"/>
      <c r="G27" s="211"/>
      <c r="H27" s="210"/>
      <c r="I27" s="210"/>
      <c r="J27" s="210"/>
      <c r="K27" s="210"/>
      <c r="L27" s="204"/>
      <c r="M27" s="369"/>
      <c r="N27" s="419"/>
      <c r="O27" s="463"/>
    </row>
    <row r="28" spans="1:15" s="106" customFormat="1" ht="16.5" customHeight="1" x14ac:dyDescent="0.2">
      <c r="A28" s="171"/>
      <c r="B28" s="20" t="s">
        <v>963</v>
      </c>
      <c r="C28" s="207">
        <v>420</v>
      </c>
      <c r="D28" s="204">
        <v>453.6</v>
      </c>
      <c r="E28" s="207">
        <v>480</v>
      </c>
      <c r="F28" s="204" t="s">
        <v>12</v>
      </c>
      <c r="G28" s="211" t="s">
        <v>12</v>
      </c>
      <c r="H28" s="210"/>
      <c r="I28" s="210"/>
      <c r="J28" s="210"/>
      <c r="K28" s="210"/>
      <c r="L28" s="204"/>
      <c r="M28" s="369"/>
      <c r="N28" s="419"/>
      <c r="O28" s="463"/>
    </row>
    <row r="29" spans="1:15" s="106" customFormat="1" ht="16.5" customHeight="1" x14ac:dyDescent="0.2">
      <c r="A29" s="171" t="s">
        <v>58</v>
      </c>
      <c r="B29" s="20" t="s">
        <v>1781</v>
      </c>
      <c r="C29" s="207"/>
      <c r="D29" s="204"/>
      <c r="E29" s="207"/>
      <c r="F29" s="204"/>
      <c r="G29" s="211">
        <v>421.0526315789474</v>
      </c>
      <c r="H29" s="380">
        <v>1163.1500000000001</v>
      </c>
      <c r="I29" s="193">
        <v>1233.33</v>
      </c>
      <c r="J29" s="204">
        <v>1403.51</v>
      </c>
      <c r="K29" s="204">
        <f t="shared" ref="K29:K30" si="3">SUM(N29/114*100)</f>
        <v>1500</v>
      </c>
      <c r="L29" s="208">
        <f>K29*'Table of % increases'!$C$19</f>
        <v>210.00000000000003</v>
      </c>
      <c r="M29" s="218">
        <f t="shared" ref="M29:M30" si="4">K29+L29</f>
        <v>1710</v>
      </c>
      <c r="N29" s="249">
        <v>1710</v>
      </c>
      <c r="O29" s="463">
        <f>ROUND((K29-J29)/J29*100,2)</f>
        <v>6.87</v>
      </c>
    </row>
    <row r="30" spans="1:15" s="106" customFormat="1" ht="16.5" customHeight="1" x14ac:dyDescent="0.2">
      <c r="A30" s="171" t="s">
        <v>59</v>
      </c>
      <c r="B30" s="20" t="s">
        <v>1549</v>
      </c>
      <c r="C30" s="207"/>
      <c r="D30" s="204"/>
      <c r="E30" s="207"/>
      <c r="F30" s="204"/>
      <c r="G30" s="211">
        <v>350.87719298245617</v>
      </c>
      <c r="H30" s="380">
        <v>377.19</v>
      </c>
      <c r="I30" s="193">
        <v>400</v>
      </c>
      <c r="J30" s="204">
        <v>394.74</v>
      </c>
      <c r="K30" s="204">
        <f t="shared" si="3"/>
        <v>421.92982456140351</v>
      </c>
      <c r="L30" s="208">
        <f>K30*'Table of % increases'!$C$19</f>
        <v>59.070175438596493</v>
      </c>
      <c r="M30" s="218">
        <f t="shared" si="4"/>
        <v>481</v>
      </c>
      <c r="N30" s="249">
        <v>481</v>
      </c>
      <c r="O30" s="463">
        <f>ROUND((K30-J30)/J30*100,2)</f>
        <v>6.89</v>
      </c>
    </row>
    <row r="31" spans="1:15" s="589" customFormat="1" ht="16.5" customHeight="1" x14ac:dyDescent="0.2">
      <c r="A31" s="583" t="s">
        <v>40</v>
      </c>
      <c r="B31" s="84" t="s">
        <v>1782</v>
      </c>
      <c r="C31" s="584"/>
      <c r="D31" s="585"/>
      <c r="E31" s="584"/>
      <c r="F31" s="585"/>
      <c r="G31" s="586"/>
      <c r="H31" s="651"/>
      <c r="I31" s="651"/>
      <c r="J31" s="651"/>
      <c r="K31" s="651"/>
      <c r="L31" s="585"/>
      <c r="M31" s="587"/>
      <c r="N31" s="652"/>
      <c r="O31" s="588"/>
    </row>
    <row r="32" spans="1:15" s="106" customFormat="1" ht="16.5" customHeight="1" x14ac:dyDescent="0.2">
      <c r="A32" s="171"/>
      <c r="B32" s="20"/>
      <c r="C32" s="207"/>
      <c r="D32" s="204"/>
      <c r="E32" s="207"/>
      <c r="F32" s="204"/>
      <c r="G32" s="211"/>
      <c r="H32" s="210"/>
      <c r="I32" s="210"/>
      <c r="J32" s="210"/>
      <c r="K32" s="210"/>
      <c r="L32" s="204"/>
      <c r="M32" s="369"/>
      <c r="N32" s="419"/>
      <c r="O32" s="463"/>
    </row>
    <row r="33" spans="1:15" s="106" customFormat="1" ht="16.5" customHeight="1" x14ac:dyDescent="0.2">
      <c r="A33" s="171" t="s">
        <v>971</v>
      </c>
      <c r="B33" s="9" t="s">
        <v>1543</v>
      </c>
      <c r="C33" s="5"/>
      <c r="D33" s="15"/>
      <c r="E33" s="5"/>
      <c r="F33" s="151"/>
      <c r="G33" s="160"/>
      <c r="H33" s="650"/>
      <c r="I33" s="650"/>
      <c r="J33" s="650"/>
      <c r="K33" s="650"/>
      <c r="L33" s="379"/>
      <c r="N33" s="151"/>
      <c r="O33" s="462"/>
    </row>
    <row r="34" spans="1:15" s="106" customFormat="1" ht="12" customHeight="1" x14ac:dyDescent="0.2">
      <c r="A34" s="171"/>
      <c r="B34" s="9"/>
      <c r="C34" s="5"/>
      <c r="D34" s="15"/>
      <c r="E34" s="5"/>
      <c r="F34" s="151"/>
      <c r="G34" s="160"/>
      <c r="H34" s="650"/>
      <c r="I34" s="650"/>
      <c r="J34" s="650"/>
      <c r="K34" s="650"/>
      <c r="L34" s="379"/>
      <c r="N34" s="151"/>
      <c r="O34" s="462"/>
    </row>
    <row r="35" spans="1:15" s="106" customFormat="1" ht="16.5" customHeight="1" x14ac:dyDescent="0.2">
      <c r="A35" s="171" t="s">
        <v>1542</v>
      </c>
      <c r="B35" s="20" t="s">
        <v>962</v>
      </c>
      <c r="C35" s="211"/>
      <c r="D35" s="210"/>
      <c r="E35" s="207" t="s">
        <v>12</v>
      </c>
      <c r="F35" s="204"/>
      <c r="G35" s="211"/>
      <c r="H35" s="210"/>
      <c r="I35" s="210"/>
      <c r="J35" s="210"/>
      <c r="K35" s="210"/>
      <c r="L35" s="204"/>
      <c r="M35" s="369"/>
      <c r="N35" s="419"/>
      <c r="O35" s="463"/>
    </row>
    <row r="36" spans="1:15" s="106" customFormat="1" ht="16.5" customHeight="1" x14ac:dyDescent="0.2">
      <c r="A36" s="171"/>
      <c r="B36" s="20" t="s">
        <v>963</v>
      </c>
      <c r="C36" s="207">
        <v>420</v>
      </c>
      <c r="D36" s="204">
        <v>453.6</v>
      </c>
      <c r="E36" s="207">
        <v>480</v>
      </c>
      <c r="F36" s="204" t="s">
        <v>12</v>
      </c>
      <c r="G36" s="211" t="s">
        <v>12</v>
      </c>
      <c r="H36" s="210"/>
      <c r="I36" s="210"/>
      <c r="J36" s="210"/>
      <c r="K36" s="210"/>
      <c r="L36" s="204"/>
      <c r="M36" s="369"/>
      <c r="N36" s="419"/>
      <c r="O36" s="463"/>
    </row>
    <row r="37" spans="1:15" s="106" customFormat="1" ht="16.5" customHeight="1" x14ac:dyDescent="0.2">
      <c r="A37" s="171" t="s">
        <v>58</v>
      </c>
      <c r="B37" s="20" t="s">
        <v>1783</v>
      </c>
      <c r="C37" s="207"/>
      <c r="D37" s="204"/>
      <c r="E37" s="207"/>
      <c r="F37" s="204"/>
      <c r="G37" s="211">
        <v>421.0526315789474</v>
      </c>
      <c r="H37" s="380">
        <v>689.47</v>
      </c>
      <c r="I37" s="193">
        <v>731.57999999999993</v>
      </c>
      <c r="J37" s="204">
        <v>833.33</v>
      </c>
      <c r="K37" s="204">
        <f t="shared" ref="K37:K38" si="5">SUM(N37/114*100)</f>
        <v>890.35087719298258</v>
      </c>
      <c r="L37" s="208">
        <f>K37*'Table of % increases'!$C$19</f>
        <v>124.64912280701758</v>
      </c>
      <c r="M37" s="218">
        <f t="shared" ref="M37:M38" si="6">K37+L37</f>
        <v>1015.0000000000001</v>
      </c>
      <c r="N37" s="249">
        <v>1015</v>
      </c>
      <c r="O37" s="463">
        <f>ROUND((K37-J37)/J37*100,2)</f>
        <v>6.84</v>
      </c>
    </row>
    <row r="38" spans="1:15" s="106" customFormat="1" ht="16.5" customHeight="1" x14ac:dyDescent="0.2">
      <c r="A38" s="171" t="s">
        <v>59</v>
      </c>
      <c r="B38" s="20" t="s">
        <v>1549</v>
      </c>
      <c r="C38" s="207"/>
      <c r="D38" s="204"/>
      <c r="E38" s="207"/>
      <c r="F38" s="204"/>
      <c r="G38" s="211">
        <v>350.87719298245617</v>
      </c>
      <c r="H38" s="380">
        <v>377.19</v>
      </c>
      <c r="I38" s="193">
        <v>400</v>
      </c>
      <c r="J38" s="204">
        <v>394.74</v>
      </c>
      <c r="K38" s="204">
        <f t="shared" si="5"/>
        <v>421.92982456140351</v>
      </c>
      <c r="L38" s="208">
        <f>K38*'Table of % increases'!$C$19</f>
        <v>59.070175438596493</v>
      </c>
      <c r="M38" s="218">
        <f t="shared" si="6"/>
        <v>481</v>
      </c>
      <c r="N38" s="249">
        <v>481</v>
      </c>
      <c r="O38" s="463">
        <f>ROUND((K38-J38)/J38*100,2)</f>
        <v>6.89</v>
      </c>
    </row>
    <row r="39" spans="1:15" s="106" customFormat="1" ht="13.5" customHeight="1" x14ac:dyDescent="0.2">
      <c r="A39" s="171"/>
      <c r="B39" s="20"/>
      <c r="C39" s="207"/>
      <c r="D39" s="204"/>
      <c r="E39" s="207"/>
      <c r="F39" s="204"/>
      <c r="G39" s="211"/>
      <c r="H39" s="210"/>
      <c r="I39" s="210"/>
      <c r="J39" s="210"/>
      <c r="K39" s="210"/>
      <c r="L39" s="204"/>
      <c r="M39" s="369"/>
      <c r="N39" s="419"/>
      <c r="O39" s="463"/>
    </row>
    <row r="40" spans="1:15" s="106" customFormat="1" ht="16.5" customHeight="1" x14ac:dyDescent="0.2">
      <c r="A40" s="171" t="s">
        <v>972</v>
      </c>
      <c r="B40" s="9" t="s">
        <v>1544</v>
      </c>
      <c r="C40" s="5"/>
      <c r="D40" s="15"/>
      <c r="E40" s="5"/>
      <c r="F40" s="151"/>
      <c r="G40" s="160"/>
      <c r="H40" s="650"/>
      <c r="I40" s="650"/>
      <c r="J40" s="650"/>
      <c r="K40" s="650"/>
      <c r="L40" s="379"/>
      <c r="N40" s="151"/>
      <c r="O40" s="462"/>
    </row>
    <row r="41" spans="1:15" s="106" customFormat="1" ht="16.5" customHeight="1" x14ac:dyDescent="0.2">
      <c r="A41" s="171"/>
      <c r="B41" s="9"/>
      <c r="C41" s="5"/>
      <c r="D41" s="15"/>
      <c r="E41" s="5"/>
      <c r="F41" s="151"/>
      <c r="G41" s="160"/>
      <c r="H41" s="650"/>
      <c r="I41" s="650"/>
      <c r="J41" s="650"/>
      <c r="K41" s="650"/>
      <c r="L41" s="379"/>
      <c r="N41" s="151"/>
      <c r="O41" s="462"/>
    </row>
    <row r="42" spans="1:15" s="106" customFormat="1" ht="16.5" customHeight="1" x14ac:dyDescent="0.2">
      <c r="A42" s="171"/>
      <c r="B42" s="20" t="s">
        <v>1552</v>
      </c>
      <c r="C42" s="5"/>
      <c r="D42" s="15"/>
      <c r="E42" s="5"/>
      <c r="F42" s="151"/>
      <c r="G42" s="160"/>
      <c r="H42" s="650"/>
      <c r="I42" s="650"/>
      <c r="J42" s="650"/>
      <c r="K42" s="650"/>
      <c r="L42" s="379"/>
      <c r="N42" s="151"/>
      <c r="O42" s="462"/>
    </row>
    <row r="43" spans="1:15" s="106" customFormat="1" ht="16.5" customHeight="1" x14ac:dyDescent="0.2">
      <c r="A43" s="171"/>
      <c r="B43" s="20" t="s">
        <v>1553</v>
      </c>
      <c r="C43" s="5"/>
      <c r="D43" s="15"/>
      <c r="E43" s="5"/>
      <c r="F43" s="151"/>
      <c r="G43" s="160"/>
      <c r="H43" s="650"/>
      <c r="I43" s="650"/>
      <c r="J43" s="650"/>
      <c r="K43" s="650"/>
      <c r="L43" s="379"/>
      <c r="N43" s="151"/>
      <c r="O43" s="462"/>
    </row>
    <row r="44" spans="1:15" s="106" customFormat="1" ht="16.5" customHeight="1" x14ac:dyDescent="0.2">
      <c r="A44" s="171"/>
      <c r="B44" s="20"/>
      <c r="C44" s="5"/>
      <c r="D44" s="15"/>
      <c r="E44" s="5"/>
      <c r="F44" s="151"/>
      <c r="G44" s="160"/>
      <c r="H44" s="650"/>
      <c r="I44" s="650"/>
      <c r="J44" s="650"/>
      <c r="K44" s="650"/>
      <c r="L44" s="379"/>
      <c r="N44" s="151"/>
      <c r="O44" s="462"/>
    </row>
    <row r="45" spans="1:15" s="106" customFormat="1" ht="16.5" customHeight="1" x14ac:dyDescent="0.2">
      <c r="A45" s="171" t="s">
        <v>1786</v>
      </c>
      <c r="B45" s="9" t="s">
        <v>1784</v>
      </c>
      <c r="C45" s="5"/>
      <c r="D45" s="15"/>
      <c r="E45" s="5"/>
      <c r="F45" s="151"/>
      <c r="G45" s="160"/>
      <c r="H45" s="650"/>
      <c r="I45" s="650"/>
      <c r="J45" s="650"/>
      <c r="K45" s="650"/>
      <c r="L45" s="379"/>
      <c r="N45" s="151"/>
      <c r="O45" s="462"/>
    </row>
    <row r="46" spans="1:15" s="106" customFormat="1" ht="16.5" customHeight="1" x14ac:dyDescent="0.2">
      <c r="A46" s="171" t="s">
        <v>58</v>
      </c>
      <c r="B46" s="20" t="s">
        <v>1780</v>
      </c>
      <c r="C46" s="207"/>
      <c r="D46" s="204"/>
      <c r="E46" s="207"/>
      <c r="F46" s="204"/>
      <c r="G46" s="211">
        <v>201.75438596491227</v>
      </c>
      <c r="H46" s="204">
        <v>1307.02</v>
      </c>
      <c r="I46" s="193">
        <v>1386.85</v>
      </c>
      <c r="J46" s="204">
        <v>1578.95</v>
      </c>
      <c r="K46" s="204">
        <f t="shared" ref="K46:K47" si="7">SUM(N46/114*100)</f>
        <v>1686.8421052631579</v>
      </c>
      <c r="L46" s="208">
        <f>K46*'Table of % increases'!$C$19</f>
        <v>236.15789473684214</v>
      </c>
      <c r="M46" s="218">
        <f t="shared" ref="M46:M47" si="8">K46+L46</f>
        <v>1923</v>
      </c>
      <c r="N46" s="249">
        <v>1923</v>
      </c>
      <c r="O46" s="463">
        <f>ROUND((K46-J46)/J46*100,2)</f>
        <v>6.83</v>
      </c>
    </row>
    <row r="47" spans="1:15" s="106" customFormat="1" ht="16.5" customHeight="1" x14ac:dyDescent="0.2">
      <c r="A47" s="171" t="s">
        <v>59</v>
      </c>
      <c r="B47" s="20" t="s">
        <v>1549</v>
      </c>
      <c r="C47" s="207"/>
      <c r="D47" s="204"/>
      <c r="E47" s="207"/>
      <c r="F47" s="204"/>
      <c r="G47" s="211">
        <v>289.4736842105263</v>
      </c>
      <c r="H47" s="204">
        <v>311.39999999999998</v>
      </c>
      <c r="I47" s="193">
        <v>329.82</v>
      </c>
      <c r="J47" s="204">
        <v>333.33</v>
      </c>
      <c r="K47" s="204">
        <f t="shared" si="7"/>
        <v>356.14035087719299</v>
      </c>
      <c r="L47" s="208">
        <f>K47*'Table of % increases'!$C$19</f>
        <v>49.859649122807021</v>
      </c>
      <c r="M47" s="218">
        <f t="shared" si="8"/>
        <v>406</v>
      </c>
      <c r="N47" s="249">
        <v>406</v>
      </c>
      <c r="O47" s="463">
        <f>ROUND((K47-J47)/J47*100,2)</f>
        <v>6.84</v>
      </c>
    </row>
    <row r="48" spans="1:15" s="106" customFormat="1" ht="16.5" customHeight="1" x14ac:dyDescent="0.2">
      <c r="A48" s="171"/>
      <c r="B48" s="20"/>
      <c r="C48" s="207"/>
      <c r="D48" s="204"/>
      <c r="E48" s="207"/>
      <c r="F48" s="204"/>
      <c r="G48" s="211"/>
      <c r="H48" s="204"/>
      <c r="I48" s="193"/>
      <c r="J48" s="193"/>
      <c r="K48" s="193"/>
      <c r="L48" s="204"/>
      <c r="M48" s="369"/>
      <c r="N48" s="419"/>
      <c r="O48" s="463"/>
    </row>
    <row r="49" spans="1:15" s="106" customFormat="1" ht="16.5" customHeight="1" x14ac:dyDescent="0.2">
      <c r="A49" s="171" t="s">
        <v>1787</v>
      </c>
      <c r="B49" s="9" t="s">
        <v>1785</v>
      </c>
      <c r="C49" s="5"/>
      <c r="D49" s="15"/>
      <c r="E49" s="5"/>
      <c r="F49" s="151"/>
      <c r="G49" s="160"/>
      <c r="H49" s="650"/>
      <c r="I49" s="650"/>
      <c r="J49" s="650"/>
      <c r="K49" s="650"/>
      <c r="L49" s="379"/>
      <c r="N49" s="151"/>
      <c r="O49" s="462"/>
    </row>
    <row r="50" spans="1:15" s="106" customFormat="1" ht="16.5" customHeight="1" x14ac:dyDescent="0.2">
      <c r="A50" s="171" t="s">
        <v>58</v>
      </c>
      <c r="B50" s="20" t="s">
        <v>1783</v>
      </c>
      <c r="C50" s="207"/>
      <c r="D50" s="204"/>
      <c r="E50" s="207"/>
      <c r="F50" s="204"/>
      <c r="G50" s="211">
        <v>201.75438596491227</v>
      </c>
      <c r="H50" s="204">
        <v>456.14</v>
      </c>
      <c r="I50" s="193">
        <v>483.34000000000003</v>
      </c>
      <c r="J50" s="204">
        <v>543.86</v>
      </c>
      <c r="K50" s="204">
        <f t="shared" ref="K50:K51" si="9">SUM(N50/114*100)</f>
        <v>580.70175438596493</v>
      </c>
      <c r="L50" s="208">
        <f>K50*'Table of % increases'!$C$19</f>
        <v>81.298245614035096</v>
      </c>
      <c r="M50" s="218">
        <f t="shared" ref="M50:M51" si="10">K50+L50</f>
        <v>662</v>
      </c>
      <c r="N50" s="249">
        <v>662</v>
      </c>
      <c r="O50" s="463">
        <f>ROUND((K50-J50)/J50*100,2)</f>
        <v>6.77</v>
      </c>
    </row>
    <row r="51" spans="1:15" s="106" customFormat="1" ht="16.5" customHeight="1" x14ac:dyDescent="0.2">
      <c r="A51" s="171" t="s">
        <v>59</v>
      </c>
      <c r="B51" s="20" t="s">
        <v>1549</v>
      </c>
      <c r="C51" s="207"/>
      <c r="D51" s="204"/>
      <c r="E51" s="207"/>
      <c r="F51" s="204"/>
      <c r="G51" s="211">
        <v>289.4736842105263</v>
      </c>
      <c r="H51" s="204">
        <v>311.39999999999998</v>
      </c>
      <c r="I51" s="193">
        <v>329.82</v>
      </c>
      <c r="J51" s="204">
        <v>333.33</v>
      </c>
      <c r="K51" s="204">
        <f t="shared" si="9"/>
        <v>356.14035087719299</v>
      </c>
      <c r="L51" s="208">
        <f>K51*'Table of % increases'!$C$19</f>
        <v>49.859649122807021</v>
      </c>
      <c r="M51" s="218">
        <f t="shared" si="10"/>
        <v>406</v>
      </c>
      <c r="N51" s="249">
        <v>406</v>
      </c>
      <c r="O51" s="463">
        <f>ROUND((K51-J51)/J51*100,2)</f>
        <v>6.84</v>
      </c>
    </row>
    <row r="52" spans="1:15" s="106" customFormat="1" ht="12.75" customHeight="1" x14ac:dyDescent="0.2">
      <c r="A52" s="171"/>
      <c r="B52" s="9"/>
      <c r="C52" s="5"/>
      <c r="D52" s="15"/>
      <c r="E52" s="5"/>
      <c r="F52" s="151"/>
      <c r="G52" s="160"/>
      <c r="H52" s="650"/>
      <c r="I52" s="650"/>
      <c r="J52" s="650"/>
      <c r="K52" s="650"/>
      <c r="L52" s="379"/>
      <c r="N52" s="151"/>
      <c r="O52" s="462"/>
    </row>
    <row r="53" spans="1:15" s="106" customFormat="1" x14ac:dyDescent="0.2">
      <c r="A53" s="171" t="s">
        <v>974</v>
      </c>
      <c r="B53" s="9" t="s">
        <v>982</v>
      </c>
      <c r="C53" s="207"/>
      <c r="D53" s="204" t="s">
        <v>12</v>
      </c>
      <c r="E53" s="207" t="s">
        <v>12</v>
      </c>
      <c r="F53" s="204" t="s">
        <v>12</v>
      </c>
      <c r="G53" s="211" t="s">
        <v>12</v>
      </c>
      <c r="H53" s="210"/>
      <c r="I53" s="210"/>
      <c r="J53" s="210"/>
      <c r="K53" s="210"/>
      <c r="L53" s="204"/>
      <c r="M53" s="369"/>
      <c r="N53" s="419"/>
      <c r="O53" s="463"/>
    </row>
    <row r="54" spans="1:15" s="106" customFormat="1" x14ac:dyDescent="0.2">
      <c r="A54" s="171"/>
      <c r="B54" s="9" t="s">
        <v>983</v>
      </c>
      <c r="C54" s="207">
        <v>110</v>
      </c>
      <c r="D54" s="204">
        <v>118.8</v>
      </c>
      <c r="E54" s="207">
        <v>130</v>
      </c>
      <c r="F54" s="204">
        <f>SUM(E54-(E54*14/114))</f>
        <v>114.03508771929825</v>
      </c>
      <c r="G54" s="211">
        <v>122.81</v>
      </c>
      <c r="H54" s="204">
        <v>131.58000000000001</v>
      </c>
      <c r="I54" s="193">
        <v>140.35</v>
      </c>
      <c r="J54" s="204">
        <v>149.12</v>
      </c>
      <c r="K54" s="204">
        <f t="shared" ref="K54" si="11">SUM(N54/114*100)</f>
        <v>159.64912280701756</v>
      </c>
      <c r="L54" s="208">
        <f>K54*'Table of % increases'!$C$19</f>
        <v>22.350877192982463</v>
      </c>
      <c r="M54" s="218">
        <f>K54+L54</f>
        <v>182.00000000000003</v>
      </c>
      <c r="N54" s="249">
        <v>182</v>
      </c>
      <c r="O54" s="463">
        <f>ROUND((K54-J54)/J54*100,2)</f>
        <v>7.06</v>
      </c>
    </row>
    <row r="55" spans="1:15" s="106" customFormat="1" x14ac:dyDescent="0.2">
      <c r="A55" s="171"/>
      <c r="B55" s="9"/>
      <c r="C55" s="207"/>
      <c r="D55" s="204"/>
      <c r="E55" s="207"/>
      <c r="F55" s="204"/>
      <c r="G55" s="211"/>
      <c r="H55" s="210"/>
      <c r="I55" s="210"/>
      <c r="J55" s="210"/>
      <c r="K55" s="210"/>
      <c r="L55" s="204"/>
      <c r="M55" s="369"/>
      <c r="N55" s="419"/>
      <c r="O55" s="463"/>
    </row>
    <row r="56" spans="1:15" s="106" customFormat="1" x14ac:dyDescent="0.2">
      <c r="A56" s="171" t="s">
        <v>1547</v>
      </c>
      <c r="B56" s="9" t="s">
        <v>984</v>
      </c>
      <c r="C56" s="207"/>
      <c r="D56" s="204" t="s">
        <v>12</v>
      </c>
      <c r="E56" s="207" t="s">
        <v>12</v>
      </c>
      <c r="F56" s="204" t="s">
        <v>12</v>
      </c>
      <c r="G56" s="211" t="s">
        <v>12</v>
      </c>
      <c r="H56" s="204">
        <v>780.7</v>
      </c>
      <c r="I56" s="193">
        <v>828.95</v>
      </c>
      <c r="J56" s="204">
        <v>877.19</v>
      </c>
      <c r="K56" s="204">
        <f t="shared" ref="K56" si="12">SUM(N56/114*100)</f>
        <v>936.84210526315792</v>
      </c>
      <c r="L56" s="208">
        <f>K56*'Table of % increases'!$C$19</f>
        <v>131.15789473684211</v>
      </c>
      <c r="M56" s="218">
        <f>K56+L56</f>
        <v>1068</v>
      </c>
      <c r="N56" s="249">
        <v>1068</v>
      </c>
      <c r="O56" s="463">
        <f>ROUND((K56-J56)/J56*100,2)</f>
        <v>6.8</v>
      </c>
    </row>
    <row r="57" spans="1:15" s="106" customFormat="1" x14ac:dyDescent="0.2">
      <c r="A57" s="185"/>
      <c r="B57" s="9"/>
      <c r="C57" s="207"/>
      <c r="D57" s="204"/>
      <c r="E57" s="207"/>
      <c r="F57" s="204"/>
      <c r="G57" s="211"/>
      <c r="H57" s="210"/>
      <c r="I57" s="210"/>
      <c r="J57" s="210"/>
      <c r="K57" s="210"/>
      <c r="L57" s="204"/>
      <c r="M57" s="369"/>
      <c r="N57" s="419"/>
      <c r="O57" s="463"/>
    </row>
    <row r="58" spans="1:15" s="106" customFormat="1" ht="16.5" customHeight="1" x14ac:dyDescent="0.2">
      <c r="A58" s="171" t="s">
        <v>1548</v>
      </c>
      <c r="B58" s="9" t="s">
        <v>973</v>
      </c>
      <c r="C58" s="207">
        <v>100</v>
      </c>
      <c r="D58" s="204">
        <v>108</v>
      </c>
      <c r="E58" s="207">
        <v>110</v>
      </c>
      <c r="F58" s="204">
        <f>SUM(E58-(E58*14/114))</f>
        <v>96.491228070175438</v>
      </c>
      <c r="G58" s="211">
        <v>105.26</v>
      </c>
      <c r="H58" s="204">
        <v>114.04</v>
      </c>
      <c r="I58" s="193">
        <v>122.81</v>
      </c>
      <c r="J58" s="204">
        <v>131.58000000000001</v>
      </c>
      <c r="K58" s="204">
        <f t="shared" ref="K58" si="13">SUM(N58/114*100)</f>
        <v>140.35087719298244</v>
      </c>
      <c r="L58" s="208">
        <f>K58*'Table of % increases'!$C$19</f>
        <v>19.649122807017545</v>
      </c>
      <c r="M58" s="218">
        <f>K58+L58</f>
        <v>159.99999999999997</v>
      </c>
      <c r="N58" s="249">
        <v>160</v>
      </c>
      <c r="O58" s="463">
        <f>ROUND((K58-J58)/J58*100,2)</f>
        <v>6.67</v>
      </c>
    </row>
    <row r="59" spans="1:15" s="106" customFormat="1" x14ac:dyDescent="0.2">
      <c r="A59" s="185"/>
      <c r="B59" s="9"/>
      <c r="C59" s="207"/>
      <c r="D59" s="204"/>
      <c r="E59" s="207"/>
      <c r="F59" s="204"/>
      <c r="G59" s="211"/>
      <c r="H59" s="210"/>
      <c r="I59" s="210" t="s">
        <v>12</v>
      </c>
      <c r="J59" s="210"/>
      <c r="K59" s="210"/>
      <c r="L59" s="204"/>
      <c r="M59" s="369"/>
      <c r="N59" s="419"/>
      <c r="O59" s="463"/>
    </row>
    <row r="60" spans="1:15" s="106" customFormat="1" x14ac:dyDescent="0.2">
      <c r="A60" s="185"/>
      <c r="B60" s="9"/>
      <c r="C60" s="207"/>
      <c r="D60" s="204"/>
      <c r="E60" s="207"/>
      <c r="F60" s="204"/>
      <c r="G60" s="211"/>
      <c r="H60" s="210"/>
      <c r="I60" s="210"/>
      <c r="J60" s="210"/>
      <c r="K60" s="210"/>
      <c r="L60" s="204"/>
      <c r="M60" s="369"/>
      <c r="N60" s="419"/>
      <c r="O60" s="463"/>
    </row>
    <row r="61" spans="1:15" s="106" customFormat="1" x14ac:dyDescent="0.2">
      <c r="A61" s="185">
        <v>17.2</v>
      </c>
      <c r="B61" s="773" t="s">
        <v>1788</v>
      </c>
      <c r="C61" s="207"/>
      <c r="D61" s="204"/>
      <c r="E61" s="207"/>
      <c r="F61" s="204"/>
      <c r="G61" s="211"/>
      <c r="H61" s="210"/>
      <c r="I61" s="210"/>
      <c r="J61" s="210"/>
      <c r="K61" s="210"/>
      <c r="L61" s="204"/>
      <c r="M61" s="369"/>
      <c r="N61" s="419"/>
      <c r="O61" s="463"/>
    </row>
    <row r="62" spans="1:15" s="106" customFormat="1" x14ac:dyDescent="0.2">
      <c r="A62" s="185"/>
      <c r="B62" s="9"/>
      <c r="C62" s="207"/>
      <c r="D62" s="204"/>
      <c r="E62" s="207"/>
      <c r="F62" s="204"/>
      <c r="G62" s="211"/>
      <c r="H62" s="210"/>
      <c r="I62" s="210"/>
      <c r="J62" s="210"/>
      <c r="K62" s="210"/>
      <c r="L62" s="204"/>
      <c r="M62" s="369"/>
      <c r="N62" s="419"/>
      <c r="O62" s="463"/>
    </row>
    <row r="63" spans="1:15" s="106" customFormat="1" ht="16.5" customHeight="1" x14ac:dyDescent="0.2">
      <c r="A63" s="171" t="s">
        <v>975</v>
      </c>
      <c r="B63" s="20" t="s">
        <v>1554</v>
      </c>
      <c r="C63" s="211"/>
      <c r="D63" s="210"/>
      <c r="E63" s="207" t="s">
        <v>12</v>
      </c>
      <c r="F63" s="204"/>
      <c r="G63" s="211"/>
      <c r="H63" s="210"/>
      <c r="I63" s="210"/>
      <c r="J63" s="210"/>
      <c r="K63" s="210"/>
      <c r="L63" s="204"/>
      <c r="M63" s="369"/>
      <c r="N63" s="419"/>
      <c r="O63" s="463"/>
    </row>
    <row r="64" spans="1:15" s="106" customFormat="1" ht="16.5" customHeight="1" x14ac:dyDescent="0.2">
      <c r="A64" s="171" t="s">
        <v>58</v>
      </c>
      <c r="B64" s="20" t="s">
        <v>1789</v>
      </c>
      <c r="C64" s="207"/>
      <c r="D64" s="204"/>
      <c r="E64" s="207"/>
      <c r="F64" s="204"/>
      <c r="G64" s="211">
        <v>74.561403508771932</v>
      </c>
      <c r="H64" s="204">
        <v>205.26</v>
      </c>
      <c r="I64" s="193">
        <v>223.69</v>
      </c>
      <c r="J64" s="204">
        <v>263.16000000000003</v>
      </c>
      <c r="K64" s="204">
        <f t="shared" ref="K64" si="14">SUM(N64/114*100)</f>
        <v>280.70175438596488</v>
      </c>
      <c r="L64" s="208">
        <f>K64*'Table of % increases'!$C$19</f>
        <v>39.298245614035089</v>
      </c>
      <c r="M64" s="218">
        <f>K64+L64</f>
        <v>319.99999999999994</v>
      </c>
      <c r="N64" s="249">
        <v>320</v>
      </c>
      <c r="O64" s="463">
        <f>ROUND((K64-J64)/J64*100,2)</f>
        <v>6.67</v>
      </c>
    </row>
    <row r="65" spans="1:15" s="589" customFormat="1" ht="16.5" customHeight="1" x14ac:dyDescent="0.2">
      <c r="A65" s="583" t="s">
        <v>40</v>
      </c>
      <c r="B65" s="84" t="s">
        <v>1556</v>
      </c>
      <c r="C65" s="584"/>
      <c r="D65" s="585"/>
      <c r="E65" s="584"/>
      <c r="F65" s="585"/>
      <c r="G65" s="586"/>
      <c r="H65" s="651"/>
      <c r="I65" s="651"/>
      <c r="J65" s="651"/>
      <c r="K65" s="651"/>
      <c r="L65" s="585"/>
      <c r="M65" s="587"/>
      <c r="N65" s="652"/>
      <c r="O65" s="588"/>
    </row>
    <row r="66" spans="1:15" s="106" customFormat="1" x14ac:dyDescent="0.2">
      <c r="A66" s="185"/>
      <c r="B66" s="9"/>
      <c r="C66" s="207"/>
      <c r="D66" s="204"/>
      <c r="E66" s="207"/>
      <c r="F66" s="204"/>
      <c r="G66" s="211"/>
      <c r="H66" s="210"/>
      <c r="I66" s="210"/>
      <c r="J66" s="210"/>
      <c r="K66" s="210"/>
      <c r="L66" s="204"/>
      <c r="M66" s="369"/>
      <c r="N66" s="419"/>
      <c r="O66" s="463"/>
    </row>
    <row r="67" spans="1:15" s="106" customFormat="1" ht="16.5" customHeight="1" x14ac:dyDescent="0.2">
      <c r="A67" s="171" t="s">
        <v>976</v>
      </c>
      <c r="B67" s="20" t="s">
        <v>1555</v>
      </c>
      <c r="C67" s="211"/>
      <c r="D67" s="210"/>
      <c r="E67" s="207" t="s">
        <v>12</v>
      </c>
      <c r="F67" s="204"/>
      <c r="G67" s="211"/>
      <c r="H67" s="210"/>
      <c r="I67" s="210"/>
      <c r="J67" s="210"/>
      <c r="K67" s="210"/>
      <c r="L67" s="204"/>
      <c r="M67" s="369"/>
      <c r="N67" s="419"/>
      <c r="O67" s="463"/>
    </row>
    <row r="68" spans="1:15" s="106" customFormat="1" ht="16.5" customHeight="1" x14ac:dyDescent="0.2">
      <c r="A68" s="171"/>
      <c r="B68" s="20" t="s">
        <v>1550</v>
      </c>
      <c r="C68" s="207">
        <v>420</v>
      </c>
      <c r="D68" s="204">
        <v>453.6</v>
      </c>
      <c r="E68" s="207">
        <v>480</v>
      </c>
      <c r="F68" s="204" t="s">
        <v>12</v>
      </c>
      <c r="G68" s="211" t="s">
        <v>12</v>
      </c>
      <c r="H68" s="210"/>
      <c r="I68" s="210"/>
      <c r="J68" s="210"/>
      <c r="K68" s="210"/>
      <c r="L68" s="204"/>
      <c r="M68" s="369"/>
      <c r="N68" s="419"/>
      <c r="O68" s="463"/>
    </row>
    <row r="69" spans="1:15" s="106" customFormat="1" ht="16.5" customHeight="1" x14ac:dyDescent="0.2">
      <c r="A69" s="171" t="s">
        <v>58</v>
      </c>
      <c r="B69" s="20" t="s">
        <v>1790</v>
      </c>
      <c r="C69" s="207"/>
      <c r="D69" s="204"/>
      <c r="E69" s="207"/>
      <c r="F69" s="204"/>
      <c r="G69" s="211">
        <v>87.719298245614041</v>
      </c>
      <c r="H69" s="204">
        <v>289.47000000000003</v>
      </c>
      <c r="I69" s="193">
        <v>315.77999999999997</v>
      </c>
      <c r="J69" s="204">
        <v>368.42</v>
      </c>
      <c r="K69" s="204">
        <f t="shared" ref="K69" si="15">SUM(N69/114*100)</f>
        <v>394.73684210526312</v>
      </c>
      <c r="L69" s="208">
        <f>K69*'Table of % increases'!$C$19</f>
        <v>55.263157894736842</v>
      </c>
      <c r="M69" s="218">
        <f>K69+L69</f>
        <v>449.99999999999994</v>
      </c>
      <c r="N69" s="249">
        <v>450</v>
      </c>
      <c r="O69" s="463">
        <f>ROUND((K69-J69)/J69*100,2)</f>
        <v>7.14</v>
      </c>
    </row>
    <row r="70" spans="1:15" s="589" customFormat="1" ht="16.5" customHeight="1" x14ac:dyDescent="0.2">
      <c r="A70" s="583" t="s">
        <v>40</v>
      </c>
      <c r="B70" s="84" t="s">
        <v>1556</v>
      </c>
      <c r="C70" s="584"/>
      <c r="D70" s="585"/>
      <c r="E70" s="584"/>
      <c r="F70" s="585"/>
      <c r="G70" s="586"/>
      <c r="H70" s="651"/>
      <c r="I70" s="651"/>
      <c r="J70" s="651"/>
      <c r="K70" s="651"/>
      <c r="L70" s="585"/>
      <c r="M70" s="587"/>
      <c r="N70" s="652"/>
      <c r="O70" s="588"/>
    </row>
    <row r="71" spans="1:15" s="106" customFormat="1" x14ac:dyDescent="0.2">
      <c r="A71" s="581"/>
      <c r="B71" s="186"/>
      <c r="C71" s="254"/>
      <c r="D71" s="215"/>
      <c r="E71" s="254"/>
      <c r="F71" s="215"/>
      <c r="G71" s="255"/>
      <c r="H71" s="629"/>
      <c r="I71" s="629"/>
      <c r="J71" s="629"/>
      <c r="K71" s="629"/>
      <c r="L71" s="215"/>
      <c r="M71" s="377"/>
      <c r="N71" s="635"/>
      <c r="O71" s="464"/>
    </row>
    <row r="72" spans="1:15" s="106" customFormat="1" ht="16.5" customHeight="1" x14ac:dyDescent="0.2">
      <c r="A72" s="171">
        <v>17.2</v>
      </c>
      <c r="B72" s="773" t="s">
        <v>1802</v>
      </c>
      <c r="C72" s="207"/>
      <c r="D72" s="204" t="s">
        <v>12</v>
      </c>
      <c r="E72" s="207" t="s">
        <v>12</v>
      </c>
      <c r="F72" s="204"/>
      <c r="G72" s="211"/>
      <c r="H72" s="210"/>
      <c r="I72" s="210"/>
      <c r="J72" s="210"/>
      <c r="K72" s="210"/>
      <c r="L72" s="204"/>
      <c r="M72" s="369"/>
      <c r="N72" s="419"/>
      <c r="O72" s="463"/>
    </row>
    <row r="73" spans="1:15" s="106" customFormat="1" ht="16.5" customHeight="1" x14ac:dyDescent="0.2">
      <c r="A73" s="171"/>
      <c r="B73" s="9"/>
      <c r="C73" s="207"/>
      <c r="D73" s="204"/>
      <c r="E73" s="207"/>
      <c r="F73" s="204"/>
      <c r="G73" s="211"/>
      <c r="H73" s="210"/>
      <c r="I73" s="210"/>
      <c r="J73" s="210"/>
      <c r="K73" s="210"/>
      <c r="L73" s="204"/>
      <c r="M73" s="369"/>
      <c r="N73" s="419"/>
      <c r="O73" s="463"/>
    </row>
    <row r="74" spans="1:15" s="106" customFormat="1" ht="16.5" customHeight="1" x14ac:dyDescent="0.2">
      <c r="A74" s="171" t="s">
        <v>12</v>
      </c>
      <c r="B74" s="20" t="s">
        <v>957</v>
      </c>
      <c r="C74" s="207"/>
      <c r="D74" s="204" t="s">
        <v>12</v>
      </c>
      <c r="E74" s="207" t="s">
        <v>12</v>
      </c>
      <c r="F74" s="204"/>
      <c r="G74" s="211"/>
      <c r="H74" s="210"/>
      <c r="I74" s="210"/>
      <c r="J74" s="210"/>
      <c r="K74" s="210"/>
      <c r="L74" s="204"/>
      <c r="M74" s="369"/>
      <c r="N74" s="419"/>
      <c r="O74" s="463"/>
    </row>
    <row r="75" spans="1:15" s="106" customFormat="1" ht="16.5" customHeight="1" x14ac:dyDescent="0.2">
      <c r="A75" s="171" t="s">
        <v>975</v>
      </c>
      <c r="B75" s="9" t="s">
        <v>959</v>
      </c>
      <c r="C75" s="207"/>
      <c r="D75" s="204" t="s">
        <v>12</v>
      </c>
      <c r="E75" s="207" t="s">
        <v>12</v>
      </c>
      <c r="F75" s="204"/>
      <c r="G75" s="211"/>
      <c r="H75" s="210"/>
      <c r="I75" s="210"/>
      <c r="J75" s="210"/>
      <c r="K75" s="210"/>
      <c r="L75" s="204"/>
      <c r="M75" s="369"/>
      <c r="N75" s="419"/>
      <c r="O75" s="463"/>
    </row>
    <row r="76" spans="1:15" s="106" customFormat="1" ht="16.5" customHeight="1" x14ac:dyDescent="0.2">
      <c r="A76" s="171"/>
      <c r="B76" s="9" t="s">
        <v>960</v>
      </c>
      <c r="C76" s="207">
        <v>200</v>
      </c>
      <c r="D76" s="204">
        <v>216</v>
      </c>
      <c r="E76" s="207">
        <v>230</v>
      </c>
      <c r="F76" s="204">
        <f>SUM(E76-(E76*14/114))</f>
        <v>201.75438596491227</v>
      </c>
      <c r="G76" s="211">
        <v>219.3</v>
      </c>
      <c r="H76" s="204" t="s">
        <v>12</v>
      </c>
      <c r="I76" s="193" t="s">
        <v>12</v>
      </c>
      <c r="J76" s="193" t="s">
        <v>12</v>
      </c>
      <c r="K76" s="193"/>
      <c r="L76" s="204" t="s">
        <v>12</v>
      </c>
      <c r="M76" s="369" t="s">
        <v>12</v>
      </c>
      <c r="N76" s="419" t="s">
        <v>12</v>
      </c>
      <c r="O76" s="463" t="s">
        <v>12</v>
      </c>
    </row>
    <row r="77" spans="1:15" s="106" customFormat="1" ht="16.5" customHeight="1" x14ac:dyDescent="0.2">
      <c r="A77" s="171" t="s">
        <v>58</v>
      </c>
      <c r="B77" s="20" t="s">
        <v>1791</v>
      </c>
      <c r="C77" s="207"/>
      <c r="D77" s="204"/>
      <c r="E77" s="207"/>
      <c r="F77" s="204"/>
      <c r="G77" s="211"/>
      <c r="H77" s="204">
        <v>236.84</v>
      </c>
      <c r="I77" s="193">
        <v>250.88</v>
      </c>
      <c r="J77" s="204">
        <v>263.16000000000003</v>
      </c>
      <c r="K77" s="204">
        <f t="shared" ref="K77:K81" si="16">SUM(N77/114*100)</f>
        <v>280.70175438596488</v>
      </c>
      <c r="L77" s="208">
        <f>K77*'Table of % increases'!$C$19</f>
        <v>39.298245614035089</v>
      </c>
      <c r="M77" s="218">
        <f t="shared" ref="M77:M81" si="17">K77+L77</f>
        <v>319.99999999999994</v>
      </c>
      <c r="N77" s="585">
        <v>320</v>
      </c>
      <c r="O77" s="469">
        <f>ROUND((K77-J77)/J77*100,2)</f>
        <v>6.67</v>
      </c>
    </row>
    <row r="78" spans="1:15" s="106" customFormat="1" ht="16.5" customHeight="1" x14ac:dyDescent="0.2">
      <c r="A78" s="171" t="s">
        <v>59</v>
      </c>
      <c r="B78" s="20" t="s">
        <v>1539</v>
      </c>
      <c r="C78" s="207"/>
      <c r="D78" s="204"/>
      <c r="E78" s="207"/>
      <c r="F78" s="204"/>
      <c r="G78" s="211"/>
      <c r="H78" s="204">
        <v>412.28</v>
      </c>
      <c r="I78" s="193">
        <v>438.6</v>
      </c>
      <c r="J78" s="204">
        <v>460.53</v>
      </c>
      <c r="K78" s="204">
        <f t="shared" si="16"/>
        <v>492.1052631578948</v>
      </c>
      <c r="L78" s="208">
        <f>K78*'Table of % increases'!$C$19</f>
        <v>68.894736842105274</v>
      </c>
      <c r="M78" s="218">
        <f t="shared" si="17"/>
        <v>561.00000000000011</v>
      </c>
      <c r="N78" s="204">
        <v>561</v>
      </c>
      <c r="O78" s="469">
        <f>ROUND((K78-J78)/J78*100,2)</f>
        <v>6.86</v>
      </c>
    </row>
    <row r="79" spans="1:15" s="106" customFormat="1" ht="16.5" customHeight="1" x14ac:dyDescent="0.2">
      <c r="A79" s="171" t="s">
        <v>60</v>
      </c>
      <c r="B79" s="20" t="s">
        <v>1792</v>
      </c>
      <c r="C79" s="207"/>
      <c r="D79" s="204"/>
      <c r="E79" s="207"/>
      <c r="F79" s="204"/>
      <c r="G79" s="211"/>
      <c r="H79" s="204">
        <v>166.67</v>
      </c>
      <c r="I79" s="193">
        <v>175.44</v>
      </c>
      <c r="J79" s="204">
        <v>184.21</v>
      </c>
      <c r="K79" s="204">
        <f t="shared" si="16"/>
        <v>197.36842105263156</v>
      </c>
      <c r="L79" s="208">
        <f>K79*'Table of % increases'!$C$19</f>
        <v>27.631578947368421</v>
      </c>
      <c r="M79" s="218">
        <f t="shared" si="17"/>
        <v>224.99999999999997</v>
      </c>
      <c r="N79" s="204">
        <v>225</v>
      </c>
      <c r="O79" s="469">
        <f>ROUND((K79-J79)/J79*100,2)</f>
        <v>7.14</v>
      </c>
    </row>
    <row r="80" spans="1:15" s="106" customFormat="1" ht="16.5" customHeight="1" x14ac:dyDescent="0.2">
      <c r="A80" s="171" t="s">
        <v>62</v>
      </c>
      <c r="B80" s="20" t="s">
        <v>1793</v>
      </c>
      <c r="C80" s="207"/>
      <c r="D80" s="204"/>
      <c r="E80" s="207"/>
      <c r="F80" s="204"/>
      <c r="G80" s="211"/>
      <c r="H80" s="204">
        <v>342.11</v>
      </c>
      <c r="I80" s="193">
        <v>364.04</v>
      </c>
      <c r="J80" s="204">
        <v>381.58</v>
      </c>
      <c r="K80" s="204">
        <f t="shared" si="16"/>
        <v>407.8947368421052</v>
      </c>
      <c r="L80" s="208">
        <f>K80*'Table of % increases'!$C$19</f>
        <v>57.105263157894733</v>
      </c>
      <c r="M80" s="218">
        <f t="shared" si="17"/>
        <v>464.99999999999994</v>
      </c>
      <c r="N80" s="204">
        <v>465</v>
      </c>
      <c r="O80" s="469">
        <f>ROUND((K80-J80)/J80*100,2)</f>
        <v>6.9</v>
      </c>
    </row>
    <row r="81" spans="1:15" s="106" customFormat="1" ht="16.5" customHeight="1" x14ac:dyDescent="0.2">
      <c r="A81" s="171" t="s">
        <v>64</v>
      </c>
      <c r="B81" s="20" t="s">
        <v>1540</v>
      </c>
      <c r="C81" s="207"/>
      <c r="D81" s="204"/>
      <c r="E81" s="207"/>
      <c r="F81" s="204"/>
      <c r="G81" s="211"/>
      <c r="H81" s="204">
        <v>4074.56</v>
      </c>
      <c r="I81" s="193">
        <v>4315.79</v>
      </c>
      <c r="J81" s="204">
        <v>4530.7</v>
      </c>
      <c r="K81" s="204">
        <f t="shared" si="16"/>
        <v>4838.5964912280697</v>
      </c>
      <c r="L81" s="208">
        <f>K81*'Table of % increases'!$C$19</f>
        <v>677.40350877192986</v>
      </c>
      <c r="M81" s="218">
        <f t="shared" si="17"/>
        <v>5516</v>
      </c>
      <c r="N81" s="204">
        <v>5516</v>
      </c>
      <c r="O81" s="469">
        <f>ROUND((K81-J81)/J81*100,2)</f>
        <v>6.8</v>
      </c>
    </row>
    <row r="82" spans="1:15" s="106" customFormat="1" ht="16.5" customHeight="1" x14ac:dyDescent="0.2">
      <c r="A82" s="171"/>
      <c r="B82" s="20"/>
      <c r="C82" s="207"/>
      <c r="D82" s="204"/>
      <c r="E82" s="207"/>
      <c r="F82" s="204"/>
      <c r="G82" s="211"/>
      <c r="H82" s="204"/>
      <c r="I82" s="193"/>
      <c r="J82" s="193"/>
      <c r="K82" s="193"/>
      <c r="L82" s="204"/>
      <c r="M82" s="369"/>
      <c r="N82" s="419"/>
      <c r="O82" s="463"/>
    </row>
    <row r="83" spans="1:15" s="106" customFormat="1" ht="16.5" customHeight="1" x14ac:dyDescent="0.2">
      <c r="A83" s="171" t="s">
        <v>976</v>
      </c>
      <c r="B83" s="9" t="s">
        <v>962</v>
      </c>
      <c r="C83" s="207"/>
      <c r="D83" s="204" t="s">
        <v>12</v>
      </c>
      <c r="E83" s="207" t="s">
        <v>12</v>
      </c>
      <c r="F83" s="204"/>
      <c r="G83" s="211"/>
      <c r="H83" s="210"/>
      <c r="I83" s="210"/>
      <c r="J83" s="210"/>
      <c r="K83" s="210"/>
      <c r="L83" s="204"/>
      <c r="M83" s="369"/>
      <c r="N83" s="419"/>
      <c r="O83" s="463"/>
    </row>
    <row r="84" spans="1:15" s="106" customFormat="1" ht="16.5" customHeight="1" x14ac:dyDescent="0.2">
      <c r="A84" s="171"/>
      <c r="B84" s="9" t="s">
        <v>963</v>
      </c>
      <c r="C84" s="207">
        <v>200</v>
      </c>
      <c r="D84" s="204">
        <v>216</v>
      </c>
      <c r="E84" s="207">
        <v>230</v>
      </c>
      <c r="F84" s="204">
        <f>SUM(E84-(E84*14/114))</f>
        <v>201.75438596491227</v>
      </c>
      <c r="G84" s="211">
        <v>219.3</v>
      </c>
      <c r="H84" s="204" t="s">
        <v>12</v>
      </c>
      <c r="I84" s="193" t="s">
        <v>12</v>
      </c>
      <c r="J84" s="193" t="s">
        <v>12</v>
      </c>
      <c r="K84" s="193"/>
      <c r="L84" s="204" t="s">
        <v>12</v>
      </c>
      <c r="M84" s="369" t="s">
        <v>12</v>
      </c>
      <c r="N84" s="419" t="s">
        <v>12</v>
      </c>
      <c r="O84" s="463" t="s">
        <v>12</v>
      </c>
    </row>
    <row r="85" spans="1:15" s="106" customFormat="1" ht="16.5" customHeight="1" x14ac:dyDescent="0.2">
      <c r="A85" s="171" t="s">
        <v>58</v>
      </c>
      <c r="B85" s="20" t="s">
        <v>1791</v>
      </c>
      <c r="C85" s="207"/>
      <c r="D85" s="204"/>
      <c r="E85" s="207"/>
      <c r="F85" s="204"/>
      <c r="G85" s="211"/>
      <c r="H85" s="204">
        <v>491.23</v>
      </c>
      <c r="I85" s="193">
        <v>521.92999999999995</v>
      </c>
      <c r="J85" s="204">
        <v>548.25</v>
      </c>
      <c r="K85" s="204">
        <f t="shared" ref="K85:K89" si="18">SUM(N85/114*100)</f>
        <v>585.9649122807017</v>
      </c>
      <c r="L85" s="208">
        <f>K85*'Table of % increases'!$C$19</f>
        <v>82.035087719298247</v>
      </c>
      <c r="M85" s="218">
        <f t="shared" ref="M85:M89" si="19">K85+L85</f>
        <v>668</v>
      </c>
      <c r="N85" s="204">
        <v>668</v>
      </c>
      <c r="O85" s="469">
        <f>ROUND((K85-J85)/J85*100,2)</f>
        <v>6.88</v>
      </c>
    </row>
    <row r="86" spans="1:15" s="106" customFormat="1" ht="16.5" customHeight="1" x14ac:dyDescent="0.2">
      <c r="A86" s="171" t="s">
        <v>59</v>
      </c>
      <c r="B86" s="20" t="s">
        <v>1539</v>
      </c>
      <c r="C86" s="207"/>
      <c r="D86" s="204"/>
      <c r="E86" s="207"/>
      <c r="F86" s="204"/>
      <c r="G86" s="211"/>
      <c r="H86" s="204">
        <v>640.35</v>
      </c>
      <c r="I86" s="193">
        <v>679.82</v>
      </c>
      <c r="J86" s="204">
        <v>714.91</v>
      </c>
      <c r="K86" s="204">
        <f t="shared" si="18"/>
        <v>763.15789473684208</v>
      </c>
      <c r="L86" s="208">
        <f>K86*'Table of % increases'!$C$19</f>
        <v>106.8421052631579</v>
      </c>
      <c r="M86" s="218">
        <f t="shared" si="19"/>
        <v>870</v>
      </c>
      <c r="N86" s="204">
        <v>870</v>
      </c>
      <c r="O86" s="469">
        <f>ROUND((K86-J86)/J86*100,2)</f>
        <v>6.75</v>
      </c>
    </row>
    <row r="87" spans="1:15" s="106" customFormat="1" ht="16.5" customHeight="1" x14ac:dyDescent="0.2">
      <c r="A87" s="171" t="s">
        <v>60</v>
      </c>
      <c r="B87" s="20" t="s">
        <v>1792</v>
      </c>
      <c r="C87" s="207"/>
      <c r="D87" s="204"/>
      <c r="E87" s="207"/>
      <c r="F87" s="204"/>
      <c r="G87" s="211"/>
      <c r="H87" s="204">
        <v>219.3</v>
      </c>
      <c r="I87" s="193">
        <v>232.46</v>
      </c>
      <c r="J87" s="204">
        <v>245.61</v>
      </c>
      <c r="K87" s="204">
        <f t="shared" si="18"/>
        <v>263.15789473684214</v>
      </c>
      <c r="L87" s="208">
        <f>K87*'Table of % increases'!$C$19</f>
        <v>36.842105263157904</v>
      </c>
      <c r="M87" s="218">
        <f t="shared" si="19"/>
        <v>300.00000000000006</v>
      </c>
      <c r="N87" s="204">
        <v>300</v>
      </c>
      <c r="O87" s="469">
        <f>ROUND((K87-J87)/J87*100,2)</f>
        <v>7.14</v>
      </c>
    </row>
    <row r="88" spans="1:15" s="106" customFormat="1" ht="16.5" customHeight="1" x14ac:dyDescent="0.2">
      <c r="A88" s="171" t="s">
        <v>62</v>
      </c>
      <c r="B88" s="20" t="s">
        <v>1793</v>
      </c>
      <c r="C88" s="207"/>
      <c r="D88" s="204"/>
      <c r="E88" s="207"/>
      <c r="F88" s="204"/>
      <c r="G88" s="211"/>
      <c r="H88" s="204">
        <v>412.28</v>
      </c>
      <c r="I88" s="193">
        <v>438.6</v>
      </c>
      <c r="J88" s="204">
        <v>460.53</v>
      </c>
      <c r="K88" s="204">
        <f t="shared" si="18"/>
        <v>491.22807017543863</v>
      </c>
      <c r="L88" s="208">
        <f>K88*'Table of % increases'!$C$19</f>
        <v>68.771929824561411</v>
      </c>
      <c r="M88" s="218">
        <f t="shared" si="19"/>
        <v>560</v>
      </c>
      <c r="N88" s="204">
        <v>560</v>
      </c>
      <c r="O88" s="469">
        <f>ROUND((K88-J88)/J88*100,2)</f>
        <v>6.67</v>
      </c>
    </row>
    <row r="89" spans="1:15" s="106" customFormat="1" ht="16.5" customHeight="1" x14ac:dyDescent="0.2">
      <c r="A89" s="171" t="s">
        <v>64</v>
      </c>
      <c r="B89" s="20" t="s">
        <v>1540</v>
      </c>
      <c r="C89" s="207"/>
      <c r="D89" s="204"/>
      <c r="E89" s="207"/>
      <c r="F89" s="204"/>
      <c r="G89" s="211"/>
      <c r="H89" s="204">
        <v>4074.56</v>
      </c>
      <c r="I89" s="193">
        <v>4315.79</v>
      </c>
      <c r="J89" s="204">
        <v>4530.7</v>
      </c>
      <c r="K89" s="204">
        <f t="shared" si="18"/>
        <v>4838.5964912280697</v>
      </c>
      <c r="L89" s="208">
        <f>K89*'Table of % increases'!$C$19</f>
        <v>677.40350877192986</v>
      </c>
      <c r="M89" s="218">
        <f t="shared" si="19"/>
        <v>5516</v>
      </c>
      <c r="N89" s="204">
        <v>5516</v>
      </c>
      <c r="O89" s="469">
        <f>ROUND((K89-J89)/J89*100,2)</f>
        <v>6.8</v>
      </c>
    </row>
    <row r="90" spans="1:15" s="106" customFormat="1" ht="16.5" customHeight="1" x14ac:dyDescent="0.2">
      <c r="A90" s="171"/>
      <c r="B90" s="20"/>
      <c r="C90" s="207"/>
      <c r="D90" s="204"/>
      <c r="E90" s="207"/>
      <c r="F90" s="204"/>
      <c r="G90" s="211"/>
      <c r="H90" s="204"/>
      <c r="I90" s="193"/>
      <c r="J90" s="193"/>
      <c r="K90" s="193"/>
      <c r="L90" s="204"/>
      <c r="M90" s="369"/>
      <c r="N90" s="419"/>
      <c r="O90" s="463"/>
    </row>
    <row r="91" spans="1:15" s="106" customFormat="1" ht="16.5" customHeight="1" x14ac:dyDescent="0.2">
      <c r="A91" s="171" t="s">
        <v>977</v>
      </c>
      <c r="B91" s="9" t="s">
        <v>964</v>
      </c>
      <c r="C91" s="207"/>
      <c r="D91" s="204" t="s">
        <v>12</v>
      </c>
      <c r="E91" s="207" t="s">
        <v>12</v>
      </c>
      <c r="F91" s="204"/>
      <c r="G91" s="211"/>
      <c r="H91" s="210"/>
      <c r="I91" s="210"/>
      <c r="J91" s="210"/>
      <c r="K91" s="210"/>
      <c r="L91" s="204"/>
      <c r="M91" s="369"/>
      <c r="N91" s="419"/>
      <c r="O91" s="463"/>
    </row>
    <row r="92" spans="1:15" s="106" customFormat="1" ht="16.5" customHeight="1" x14ac:dyDescent="0.2">
      <c r="A92" s="171"/>
      <c r="B92" s="9" t="s">
        <v>965</v>
      </c>
      <c r="C92" s="207">
        <v>200</v>
      </c>
      <c r="D92" s="204">
        <v>216</v>
      </c>
      <c r="E92" s="207">
        <v>230</v>
      </c>
      <c r="F92" s="204">
        <f>SUM(E92-(E92*14/114))</f>
        <v>201.75438596491227</v>
      </c>
      <c r="G92" s="211">
        <v>219.3</v>
      </c>
      <c r="H92" s="204" t="s">
        <v>12</v>
      </c>
      <c r="I92" s="193" t="s">
        <v>12</v>
      </c>
      <c r="J92" s="193" t="s">
        <v>12</v>
      </c>
      <c r="K92" s="193"/>
      <c r="L92" s="204" t="s">
        <v>12</v>
      </c>
      <c r="M92" s="369" t="s">
        <v>12</v>
      </c>
      <c r="N92" s="419" t="s">
        <v>12</v>
      </c>
      <c r="O92" s="463" t="s">
        <v>12</v>
      </c>
    </row>
    <row r="93" spans="1:15" s="106" customFormat="1" ht="16.5" customHeight="1" x14ac:dyDescent="0.2">
      <c r="A93" s="171" t="s">
        <v>58</v>
      </c>
      <c r="B93" s="20" t="s">
        <v>1791</v>
      </c>
      <c r="C93" s="207"/>
      <c r="D93" s="204"/>
      <c r="E93" s="207"/>
      <c r="F93" s="204"/>
      <c r="G93" s="211"/>
      <c r="H93" s="204">
        <v>80.7</v>
      </c>
      <c r="I93" s="193">
        <v>87.72</v>
      </c>
      <c r="J93" s="204">
        <v>96.49</v>
      </c>
      <c r="K93" s="204">
        <f t="shared" ref="K93:K96" si="20">SUM(N93/114*100)</f>
        <v>103.50877192982458</v>
      </c>
      <c r="L93" s="208">
        <f>K93*'Table of % increases'!$C$19</f>
        <v>14.491228070175442</v>
      </c>
      <c r="M93" s="218">
        <f t="shared" ref="M93:M96" si="21">K93+L93</f>
        <v>118.00000000000001</v>
      </c>
      <c r="N93" s="204">
        <v>118</v>
      </c>
      <c r="O93" s="469">
        <f>ROUND((K93-J93)/J93*100,2)</f>
        <v>7.27</v>
      </c>
    </row>
    <row r="94" spans="1:15" s="106" customFormat="1" ht="16.5" customHeight="1" x14ac:dyDescent="0.2">
      <c r="A94" s="171" t="s">
        <v>59</v>
      </c>
      <c r="B94" s="20" t="s">
        <v>1539</v>
      </c>
      <c r="C94" s="207"/>
      <c r="D94" s="204"/>
      <c r="E94" s="207"/>
      <c r="F94" s="204"/>
      <c r="G94" s="211"/>
      <c r="H94" s="204">
        <v>80.7</v>
      </c>
      <c r="I94" s="193">
        <v>87.72</v>
      </c>
      <c r="J94" s="204">
        <v>96.49</v>
      </c>
      <c r="K94" s="204">
        <f t="shared" si="20"/>
        <v>103.50877192982458</v>
      </c>
      <c r="L94" s="208">
        <f>K94*'Table of % increases'!$C$19</f>
        <v>14.491228070175442</v>
      </c>
      <c r="M94" s="218">
        <f t="shared" si="21"/>
        <v>118.00000000000001</v>
      </c>
      <c r="N94" s="204">
        <v>118</v>
      </c>
      <c r="O94" s="469">
        <f>ROUND((K94-J94)/J94*100,2)</f>
        <v>7.27</v>
      </c>
    </row>
    <row r="95" spans="1:15" s="106" customFormat="1" ht="16.5" customHeight="1" x14ac:dyDescent="0.2">
      <c r="A95" s="171" t="s">
        <v>60</v>
      </c>
      <c r="B95" s="20" t="s">
        <v>1792</v>
      </c>
      <c r="C95" s="207"/>
      <c r="D95" s="204"/>
      <c r="E95" s="207"/>
      <c r="F95" s="204"/>
      <c r="G95" s="211"/>
      <c r="H95" s="204">
        <v>30.7</v>
      </c>
      <c r="I95" s="193">
        <v>32.46</v>
      </c>
      <c r="J95" s="204">
        <v>35.090000000000003</v>
      </c>
      <c r="K95" s="204">
        <f t="shared" si="20"/>
        <v>37.719298245614034</v>
      </c>
      <c r="L95" s="208">
        <f>K95*'Table of % increases'!$C$19</f>
        <v>5.2807017543859649</v>
      </c>
      <c r="M95" s="218">
        <f t="shared" si="21"/>
        <v>43</v>
      </c>
      <c r="N95" s="204">
        <v>43</v>
      </c>
      <c r="O95" s="469">
        <f>ROUND((K95-J95)/J95*100,2)</f>
        <v>7.49</v>
      </c>
    </row>
    <row r="96" spans="1:15" s="106" customFormat="1" ht="16.5" customHeight="1" x14ac:dyDescent="0.2">
      <c r="A96" s="171" t="s">
        <v>62</v>
      </c>
      <c r="B96" s="20" t="s">
        <v>1793</v>
      </c>
      <c r="C96" s="207"/>
      <c r="D96" s="204"/>
      <c r="E96" s="207"/>
      <c r="F96" s="204"/>
      <c r="G96" s="211"/>
      <c r="H96" s="204">
        <v>43.86</v>
      </c>
      <c r="I96" s="193">
        <v>46.49</v>
      </c>
      <c r="J96" s="204">
        <v>52.63</v>
      </c>
      <c r="K96" s="204">
        <f t="shared" si="20"/>
        <v>56.140350877192979</v>
      </c>
      <c r="L96" s="208">
        <f>K96*'Table of % increases'!$C$19</f>
        <v>7.859649122807018</v>
      </c>
      <c r="M96" s="218">
        <f t="shared" si="21"/>
        <v>64</v>
      </c>
      <c r="N96" s="204">
        <v>64</v>
      </c>
      <c r="O96" s="469">
        <f>ROUND((K96-J96)/J96*100,2)</f>
        <v>6.67</v>
      </c>
    </row>
    <row r="97" spans="1:15" s="106" customFormat="1" ht="16.5" customHeight="1" x14ac:dyDescent="0.2">
      <c r="A97" s="171"/>
      <c r="B97" s="20"/>
      <c r="C97" s="207"/>
      <c r="D97" s="204"/>
      <c r="E97" s="207"/>
      <c r="F97" s="204"/>
      <c r="G97" s="211"/>
      <c r="H97" s="204"/>
      <c r="I97" s="193"/>
      <c r="J97" s="193"/>
      <c r="K97" s="193"/>
      <c r="L97" s="204"/>
      <c r="M97" s="369"/>
      <c r="N97" s="419"/>
      <c r="O97" s="463"/>
    </row>
    <row r="98" spans="1:15" s="106" customFormat="1" ht="16.5" customHeight="1" x14ac:dyDescent="0.2">
      <c r="A98" s="171" t="s">
        <v>978</v>
      </c>
      <c r="B98" s="9" t="s">
        <v>966</v>
      </c>
      <c r="C98" s="207"/>
      <c r="D98" s="204" t="s">
        <v>12</v>
      </c>
      <c r="E98" s="207" t="s">
        <v>12</v>
      </c>
      <c r="F98" s="204"/>
      <c r="G98" s="211"/>
      <c r="H98" s="210"/>
      <c r="I98" s="210"/>
      <c r="J98" s="210"/>
      <c r="K98" s="210"/>
      <c r="L98" s="204"/>
      <c r="M98" s="369"/>
      <c r="N98" s="419"/>
      <c r="O98" s="463"/>
    </row>
    <row r="99" spans="1:15" s="106" customFormat="1" ht="16.5" customHeight="1" x14ac:dyDescent="0.2">
      <c r="A99" s="171"/>
      <c r="B99" s="9" t="s">
        <v>967</v>
      </c>
      <c r="C99" s="207">
        <v>200</v>
      </c>
      <c r="D99" s="204">
        <v>216</v>
      </c>
      <c r="E99" s="207">
        <v>230</v>
      </c>
      <c r="F99" s="204">
        <f>SUM(E99-(E99*14/114))</f>
        <v>201.75438596491227</v>
      </c>
      <c r="G99" s="211">
        <v>219.3</v>
      </c>
      <c r="H99" s="204" t="s">
        <v>12</v>
      </c>
      <c r="I99" s="193" t="s">
        <v>12</v>
      </c>
      <c r="J99" s="193" t="s">
        <v>12</v>
      </c>
      <c r="K99" s="193"/>
      <c r="L99" s="204" t="s">
        <v>12</v>
      </c>
      <c r="M99" s="369" t="s">
        <v>12</v>
      </c>
      <c r="N99" s="419" t="s">
        <v>12</v>
      </c>
      <c r="O99" s="463" t="s">
        <v>12</v>
      </c>
    </row>
    <row r="100" spans="1:15" s="106" customFormat="1" ht="16.5" customHeight="1" x14ac:dyDescent="0.2">
      <c r="A100" s="171" t="s">
        <v>58</v>
      </c>
      <c r="B100" s="20" t="s">
        <v>1791</v>
      </c>
      <c r="C100" s="207"/>
      <c r="D100" s="204"/>
      <c r="E100" s="207"/>
      <c r="F100" s="204"/>
      <c r="G100" s="211"/>
      <c r="H100" s="204">
        <v>96.49</v>
      </c>
      <c r="I100" s="193">
        <v>105.26</v>
      </c>
      <c r="J100" s="204">
        <v>114.04</v>
      </c>
      <c r="K100" s="204">
        <f t="shared" ref="K100:K103" si="22">SUM(N100/114*100)</f>
        <v>122.80701754385966</v>
      </c>
      <c r="L100" s="208">
        <f>K100*'Table of % increases'!$C$19</f>
        <v>17.192982456140353</v>
      </c>
      <c r="M100" s="218">
        <f t="shared" ref="M100:M103" si="23">K100+L100</f>
        <v>140</v>
      </c>
      <c r="N100" s="204">
        <v>140</v>
      </c>
      <c r="O100" s="469">
        <f t="shared" ref="O100:O105" si="24">ROUND((K100-J100)/J100*100,2)</f>
        <v>7.69</v>
      </c>
    </row>
    <row r="101" spans="1:15" s="106" customFormat="1" ht="16.5" customHeight="1" x14ac:dyDescent="0.2">
      <c r="A101" s="171" t="s">
        <v>59</v>
      </c>
      <c r="B101" s="20" t="s">
        <v>1539</v>
      </c>
      <c r="C101" s="207"/>
      <c r="D101" s="204"/>
      <c r="E101" s="207"/>
      <c r="F101" s="204"/>
      <c r="G101" s="211"/>
      <c r="H101" s="204">
        <v>96.49</v>
      </c>
      <c r="I101" s="193">
        <v>105.26</v>
      </c>
      <c r="J101" s="204">
        <v>114.04</v>
      </c>
      <c r="K101" s="204">
        <f t="shared" si="22"/>
        <v>122.80701754385966</v>
      </c>
      <c r="L101" s="208">
        <f>K101*'Table of % increases'!$C$19</f>
        <v>17.192982456140353</v>
      </c>
      <c r="M101" s="218">
        <f t="shared" si="23"/>
        <v>140</v>
      </c>
      <c r="N101" s="204">
        <v>140</v>
      </c>
      <c r="O101" s="469">
        <f t="shared" si="24"/>
        <v>7.69</v>
      </c>
    </row>
    <row r="102" spans="1:15" s="106" customFormat="1" ht="16.5" customHeight="1" x14ac:dyDescent="0.2">
      <c r="A102" s="171" t="s">
        <v>60</v>
      </c>
      <c r="B102" s="20" t="s">
        <v>1792</v>
      </c>
      <c r="C102" s="207"/>
      <c r="D102" s="204"/>
      <c r="E102" s="207"/>
      <c r="F102" s="204"/>
      <c r="G102" s="211"/>
      <c r="H102" s="204">
        <v>43.86</v>
      </c>
      <c r="I102" s="193">
        <v>46.49</v>
      </c>
      <c r="J102" s="204">
        <v>52.63</v>
      </c>
      <c r="K102" s="204">
        <f t="shared" si="22"/>
        <v>56.140350877192979</v>
      </c>
      <c r="L102" s="208">
        <f>K102*'Table of % increases'!$C$19</f>
        <v>7.859649122807018</v>
      </c>
      <c r="M102" s="218">
        <f t="shared" si="23"/>
        <v>64</v>
      </c>
      <c r="N102" s="204">
        <v>64</v>
      </c>
      <c r="O102" s="469">
        <f t="shared" si="24"/>
        <v>6.67</v>
      </c>
    </row>
    <row r="103" spans="1:15" s="106" customFormat="1" ht="16.5" customHeight="1" x14ac:dyDescent="0.2">
      <c r="A103" s="171" t="s">
        <v>62</v>
      </c>
      <c r="B103" s="20" t="s">
        <v>1793</v>
      </c>
      <c r="C103" s="207"/>
      <c r="D103" s="204"/>
      <c r="E103" s="207"/>
      <c r="F103" s="204"/>
      <c r="G103" s="211"/>
      <c r="H103" s="204">
        <v>96.49</v>
      </c>
      <c r="I103" s="193">
        <v>105.26</v>
      </c>
      <c r="J103" s="204">
        <v>114.04</v>
      </c>
      <c r="K103" s="204">
        <f t="shared" si="22"/>
        <v>122.80701754385966</v>
      </c>
      <c r="L103" s="208">
        <f>K103*'Table of % increases'!$C$19</f>
        <v>17.192982456140353</v>
      </c>
      <c r="M103" s="218">
        <f t="shared" si="23"/>
        <v>140</v>
      </c>
      <c r="N103" s="204">
        <v>140</v>
      </c>
      <c r="O103" s="469">
        <f t="shared" si="24"/>
        <v>7.69</v>
      </c>
    </row>
    <row r="104" spans="1:15" s="106" customFormat="1" ht="16.5" customHeight="1" x14ac:dyDescent="0.2">
      <c r="A104" s="171"/>
      <c r="B104" s="20"/>
      <c r="C104" s="207"/>
      <c r="D104" s="204"/>
      <c r="E104" s="207"/>
      <c r="F104" s="204"/>
      <c r="G104" s="211"/>
      <c r="H104" s="204"/>
      <c r="I104" s="193"/>
      <c r="J104" s="193"/>
      <c r="K104" s="193"/>
      <c r="L104" s="204"/>
      <c r="M104" s="369"/>
      <c r="N104" s="419"/>
      <c r="O104" s="463"/>
    </row>
    <row r="105" spans="1:15" s="106" customFormat="1" ht="16.5" customHeight="1" x14ac:dyDescent="0.2">
      <c r="A105" s="171" t="s">
        <v>1805</v>
      </c>
      <c r="B105" s="9" t="s">
        <v>973</v>
      </c>
      <c r="C105" s="207">
        <v>100</v>
      </c>
      <c r="D105" s="204">
        <v>108</v>
      </c>
      <c r="E105" s="207">
        <v>110</v>
      </c>
      <c r="F105" s="204">
        <f>SUM(E105-(E105*14/114))</f>
        <v>96.491228070175438</v>
      </c>
      <c r="G105" s="211">
        <v>105.26</v>
      </c>
      <c r="H105" s="204">
        <v>114.04</v>
      </c>
      <c r="I105" s="193">
        <v>122.81</v>
      </c>
      <c r="J105" s="204">
        <v>131.58000000000001</v>
      </c>
      <c r="K105" s="204">
        <f t="shared" ref="K105" si="25">SUM(N105/114*100)</f>
        <v>140.35087719298244</v>
      </c>
      <c r="L105" s="208">
        <f>K105*'Table of % increases'!$C$19</f>
        <v>19.649122807017545</v>
      </c>
      <c r="M105" s="218">
        <f>K105+L105</f>
        <v>159.99999999999997</v>
      </c>
      <c r="N105" s="204">
        <v>160</v>
      </c>
      <c r="O105" s="469">
        <f t="shared" si="24"/>
        <v>6.67</v>
      </c>
    </row>
    <row r="106" spans="1:15" s="106" customFormat="1" ht="16.5" customHeight="1" x14ac:dyDescent="0.2">
      <c r="A106" s="171"/>
      <c r="B106" s="9"/>
      <c r="C106" s="207"/>
      <c r="D106" s="204"/>
      <c r="E106" s="207"/>
      <c r="F106" s="204"/>
      <c r="G106" s="211"/>
      <c r="H106" s="204"/>
      <c r="I106" s="193"/>
      <c r="J106" s="204"/>
      <c r="K106" s="204"/>
      <c r="L106" s="208"/>
      <c r="M106" s="218"/>
      <c r="N106" s="249"/>
      <c r="O106" s="463"/>
    </row>
    <row r="107" spans="1:15" s="106" customFormat="1" ht="16.5" customHeight="1" x14ac:dyDescent="0.2">
      <c r="A107" s="171" t="s">
        <v>1806</v>
      </c>
      <c r="B107" s="9" t="s">
        <v>982</v>
      </c>
      <c r="C107" s="207"/>
      <c r="D107" s="204" t="s">
        <v>12</v>
      </c>
      <c r="E107" s="207" t="s">
        <v>12</v>
      </c>
      <c r="F107" s="204" t="s">
        <v>12</v>
      </c>
      <c r="G107" s="211" t="s">
        <v>12</v>
      </c>
      <c r="H107" s="204" t="s">
        <v>12</v>
      </c>
      <c r="I107" s="204"/>
      <c r="J107" s="204"/>
      <c r="K107" s="204"/>
      <c r="L107" s="204"/>
      <c r="M107" s="369"/>
      <c r="N107" s="419"/>
      <c r="O107" s="463"/>
    </row>
    <row r="108" spans="1:15" s="106" customFormat="1" ht="16.5" customHeight="1" x14ac:dyDescent="0.2">
      <c r="A108" s="171"/>
      <c r="B108" s="9" t="s">
        <v>983</v>
      </c>
      <c r="C108" s="207">
        <v>110</v>
      </c>
      <c r="D108" s="204">
        <v>118.8</v>
      </c>
      <c r="E108" s="207">
        <v>130</v>
      </c>
      <c r="F108" s="204">
        <f>SUM(E108-(E108*14/114))</f>
        <v>114.03508771929825</v>
      </c>
      <c r="G108" s="211">
        <v>122.81</v>
      </c>
      <c r="H108" s="204">
        <v>131.58000000000001</v>
      </c>
      <c r="I108" s="193">
        <v>140.35</v>
      </c>
      <c r="J108" s="204">
        <v>149.12</v>
      </c>
      <c r="K108" s="204">
        <f t="shared" ref="K108" si="26">SUM(N108/114*100)</f>
        <v>159.64912280701756</v>
      </c>
      <c r="L108" s="208">
        <f>K108*'Table of % increases'!$C$19</f>
        <v>22.350877192982463</v>
      </c>
      <c r="M108" s="218">
        <f>K108+L108</f>
        <v>182.00000000000003</v>
      </c>
      <c r="N108" s="204">
        <v>182</v>
      </c>
      <c r="O108" s="469">
        <f>ROUND((K108-J108)/J108*100,2)</f>
        <v>7.06</v>
      </c>
    </row>
    <row r="109" spans="1:15" s="106" customFormat="1" ht="16.5" customHeight="1" x14ac:dyDescent="0.2">
      <c r="A109" s="171"/>
      <c r="B109" s="9"/>
      <c r="C109" s="207"/>
      <c r="D109" s="204"/>
      <c r="E109" s="207"/>
      <c r="F109" s="204"/>
      <c r="G109" s="211"/>
      <c r="H109" s="204"/>
      <c r="I109" s="193"/>
      <c r="J109" s="193"/>
      <c r="K109" s="193"/>
      <c r="L109" s="204"/>
      <c r="M109" s="369"/>
      <c r="N109" s="419"/>
      <c r="O109" s="463"/>
    </row>
    <row r="110" spans="1:15" s="106" customFormat="1" ht="16.5" customHeight="1" x14ac:dyDescent="0.2">
      <c r="A110" s="171" t="s">
        <v>1807</v>
      </c>
      <c r="B110" s="9" t="s">
        <v>984</v>
      </c>
      <c r="C110" s="207"/>
      <c r="D110" s="204" t="s">
        <v>12</v>
      </c>
      <c r="E110" s="207" t="s">
        <v>12</v>
      </c>
      <c r="F110" s="204" t="s">
        <v>12</v>
      </c>
      <c r="G110" s="211" t="s">
        <v>12</v>
      </c>
      <c r="H110" s="204">
        <v>780.7</v>
      </c>
      <c r="I110" s="193">
        <v>828.95</v>
      </c>
      <c r="J110" s="204">
        <v>877.19</v>
      </c>
      <c r="K110" s="204">
        <f t="shared" ref="K110" si="27">SUM(N110/114*100)</f>
        <v>936.84210526315792</v>
      </c>
      <c r="L110" s="208">
        <f>K110*'Table of % increases'!$C$19</f>
        <v>131.15789473684211</v>
      </c>
      <c r="M110" s="218">
        <f>K110+L110</f>
        <v>1068</v>
      </c>
      <c r="N110" s="204">
        <v>1068</v>
      </c>
      <c r="O110" s="469">
        <f>ROUND((K110-J110)/J110*100,2)</f>
        <v>6.8</v>
      </c>
    </row>
    <row r="111" spans="1:15" s="106" customFormat="1" x14ac:dyDescent="0.2">
      <c r="A111" s="581"/>
      <c r="B111" s="186"/>
      <c r="C111" s="254"/>
      <c r="D111" s="215"/>
      <c r="E111" s="254"/>
      <c r="F111" s="215"/>
      <c r="G111" s="255"/>
      <c r="H111" s="215"/>
      <c r="I111" s="225"/>
      <c r="J111" s="225"/>
      <c r="K111" s="225"/>
      <c r="L111" s="215"/>
      <c r="M111" s="377"/>
      <c r="N111" s="635"/>
      <c r="O111" s="464"/>
    </row>
    <row r="112" spans="1:15" s="106" customFormat="1" ht="16.5" customHeight="1" x14ac:dyDescent="0.2">
      <c r="A112" s="171">
        <v>17.3</v>
      </c>
      <c r="B112" s="773" t="s">
        <v>1804</v>
      </c>
      <c r="C112" s="207"/>
      <c r="D112" s="204" t="s">
        <v>12</v>
      </c>
      <c r="E112" s="207" t="s">
        <v>12</v>
      </c>
      <c r="F112" s="204"/>
      <c r="G112" s="211"/>
      <c r="H112" s="210"/>
      <c r="I112" s="210"/>
      <c r="J112" s="210"/>
      <c r="K112" s="210"/>
      <c r="L112" s="204"/>
      <c r="M112" s="369"/>
      <c r="N112" s="419"/>
      <c r="O112" s="463"/>
    </row>
    <row r="113" spans="1:15" s="106" customFormat="1" ht="16.5" customHeight="1" x14ac:dyDescent="0.2">
      <c r="A113" s="171"/>
      <c r="B113" s="9"/>
      <c r="C113" s="207"/>
      <c r="D113" s="204"/>
      <c r="E113" s="207"/>
      <c r="F113" s="204"/>
      <c r="G113" s="211"/>
      <c r="H113" s="210"/>
      <c r="I113" s="210"/>
      <c r="J113" s="210"/>
      <c r="K113" s="210"/>
      <c r="L113" s="204"/>
      <c r="M113" s="369"/>
      <c r="N113" s="419"/>
      <c r="O113" s="463"/>
    </row>
    <row r="114" spans="1:15" s="106" customFormat="1" ht="16.5" customHeight="1" x14ac:dyDescent="0.2">
      <c r="A114" s="171" t="s">
        <v>12</v>
      </c>
      <c r="B114" s="20" t="s">
        <v>957</v>
      </c>
      <c r="C114" s="207"/>
      <c r="D114" s="204" t="s">
        <v>12</v>
      </c>
      <c r="E114" s="207" t="s">
        <v>12</v>
      </c>
      <c r="F114" s="204"/>
      <c r="G114" s="211"/>
      <c r="H114" s="210"/>
      <c r="I114" s="210"/>
      <c r="J114" s="210"/>
      <c r="K114" s="210"/>
      <c r="L114" s="204"/>
      <c r="M114" s="369"/>
      <c r="N114" s="419"/>
      <c r="O114" s="463"/>
    </row>
    <row r="115" spans="1:15" s="106" customFormat="1" ht="16.5" customHeight="1" x14ac:dyDescent="0.2">
      <c r="A115" s="171" t="s">
        <v>979</v>
      </c>
      <c r="B115" s="9" t="s">
        <v>959</v>
      </c>
      <c r="C115" s="207"/>
      <c r="D115" s="204" t="s">
        <v>12</v>
      </c>
      <c r="E115" s="207" t="s">
        <v>12</v>
      </c>
      <c r="F115" s="204"/>
      <c r="G115" s="211"/>
      <c r="H115" s="210"/>
      <c r="I115" s="210"/>
      <c r="J115" s="210"/>
      <c r="K115" s="210"/>
      <c r="L115" s="204"/>
      <c r="M115" s="369"/>
      <c r="N115" s="419"/>
      <c r="O115" s="463"/>
    </row>
    <row r="116" spans="1:15" s="106" customFormat="1" ht="16.5" customHeight="1" x14ac:dyDescent="0.2">
      <c r="A116" s="171"/>
      <c r="B116" s="9" t="s">
        <v>960</v>
      </c>
      <c r="C116" s="207">
        <v>200</v>
      </c>
      <c r="D116" s="204">
        <v>216</v>
      </c>
      <c r="E116" s="207">
        <v>230</v>
      </c>
      <c r="F116" s="204">
        <f>SUM(E116-(E116*14/114))</f>
        <v>201.75438596491227</v>
      </c>
      <c r="G116" s="211">
        <v>219.3</v>
      </c>
      <c r="H116" s="204" t="s">
        <v>12</v>
      </c>
      <c r="I116" s="193" t="s">
        <v>12</v>
      </c>
      <c r="J116" s="193" t="s">
        <v>12</v>
      </c>
      <c r="K116" s="193"/>
      <c r="L116" s="204" t="s">
        <v>12</v>
      </c>
      <c r="M116" s="369" t="s">
        <v>12</v>
      </c>
      <c r="N116" s="419" t="s">
        <v>12</v>
      </c>
      <c r="O116" s="463" t="s">
        <v>12</v>
      </c>
    </row>
    <row r="117" spans="1:15" s="106" customFormat="1" ht="16.5" customHeight="1" x14ac:dyDescent="0.2">
      <c r="A117" s="171" t="s">
        <v>58</v>
      </c>
      <c r="B117" s="20" t="s">
        <v>1791</v>
      </c>
      <c r="C117" s="207"/>
      <c r="D117" s="204"/>
      <c r="E117" s="207"/>
      <c r="F117" s="204"/>
      <c r="G117" s="211"/>
      <c r="H117" s="204">
        <v>192.98</v>
      </c>
      <c r="I117" s="193">
        <v>206.14</v>
      </c>
      <c r="J117" s="204">
        <v>219.3</v>
      </c>
      <c r="K117" s="204">
        <f t="shared" ref="K117:K121" si="28">SUM(N117/114*100)</f>
        <v>234.21052631578948</v>
      </c>
      <c r="L117" s="208">
        <f>K117*'Table of % increases'!$C$19</f>
        <v>32.789473684210527</v>
      </c>
      <c r="M117" s="218">
        <f t="shared" ref="M117:M121" si="29">K117+L117</f>
        <v>267</v>
      </c>
      <c r="N117" s="204">
        <v>267</v>
      </c>
      <c r="O117" s="469">
        <f>ROUND((K117-J117)/J117*100,2)</f>
        <v>6.8</v>
      </c>
    </row>
    <row r="118" spans="1:15" s="106" customFormat="1" ht="16.5" customHeight="1" x14ac:dyDescent="0.2">
      <c r="A118" s="171" t="s">
        <v>59</v>
      </c>
      <c r="B118" s="20" t="s">
        <v>1539</v>
      </c>
      <c r="C118" s="207"/>
      <c r="D118" s="204"/>
      <c r="E118" s="207"/>
      <c r="F118" s="204"/>
      <c r="G118" s="211"/>
      <c r="H118" s="204">
        <v>359.65</v>
      </c>
      <c r="I118" s="193">
        <v>381.58</v>
      </c>
      <c r="J118" s="204">
        <v>403.51</v>
      </c>
      <c r="K118" s="204">
        <f t="shared" si="28"/>
        <v>430.70175438596488</v>
      </c>
      <c r="L118" s="208">
        <f>K118*'Table of % increases'!$C$19</f>
        <v>60.298245614035089</v>
      </c>
      <c r="M118" s="218">
        <f t="shared" si="29"/>
        <v>490.99999999999994</v>
      </c>
      <c r="N118" s="204">
        <v>491</v>
      </c>
      <c r="O118" s="469">
        <f>ROUND((K118-J118)/J118*100,2)</f>
        <v>6.74</v>
      </c>
    </row>
    <row r="119" spans="1:15" s="106" customFormat="1" ht="16.5" customHeight="1" x14ac:dyDescent="0.2">
      <c r="A119" s="171" t="s">
        <v>60</v>
      </c>
      <c r="B119" s="20" t="s">
        <v>1792</v>
      </c>
      <c r="C119" s="207"/>
      <c r="D119" s="204"/>
      <c r="E119" s="207"/>
      <c r="F119" s="204"/>
      <c r="G119" s="211"/>
      <c r="H119" s="204">
        <v>141.22999999999999</v>
      </c>
      <c r="I119" s="193">
        <v>149.12</v>
      </c>
      <c r="J119" s="204">
        <v>157.88999999999999</v>
      </c>
      <c r="K119" s="204">
        <f t="shared" si="28"/>
        <v>168.42105263157893</v>
      </c>
      <c r="L119" s="208">
        <f>K119*'Table of % increases'!$C$19</f>
        <v>23.578947368421051</v>
      </c>
      <c r="M119" s="218">
        <f t="shared" si="29"/>
        <v>191.99999999999997</v>
      </c>
      <c r="N119" s="204">
        <v>192</v>
      </c>
      <c r="O119" s="469">
        <f>ROUND((K119-J119)/J119*100,2)</f>
        <v>6.67</v>
      </c>
    </row>
    <row r="120" spans="1:15" s="106" customFormat="1" ht="16.5" customHeight="1" x14ac:dyDescent="0.2">
      <c r="A120" s="171" t="s">
        <v>62</v>
      </c>
      <c r="B120" s="20" t="s">
        <v>1793</v>
      </c>
      <c r="C120" s="207"/>
      <c r="D120" s="204"/>
      <c r="E120" s="207"/>
      <c r="F120" s="204"/>
      <c r="G120" s="211"/>
      <c r="H120" s="204">
        <v>342.11</v>
      </c>
      <c r="I120" s="193">
        <v>364.04</v>
      </c>
      <c r="J120" s="204">
        <v>381.58</v>
      </c>
      <c r="K120" s="204">
        <f t="shared" si="28"/>
        <v>407.8947368421052</v>
      </c>
      <c r="L120" s="208">
        <f>K120*'Table of % increases'!$C$19</f>
        <v>57.105263157894733</v>
      </c>
      <c r="M120" s="218">
        <f t="shared" si="29"/>
        <v>464.99999999999994</v>
      </c>
      <c r="N120" s="204">
        <v>465</v>
      </c>
      <c r="O120" s="469">
        <f>ROUND((K120-J120)/J120*100,2)</f>
        <v>6.9</v>
      </c>
    </row>
    <row r="121" spans="1:15" s="106" customFormat="1" ht="16.5" customHeight="1" x14ac:dyDescent="0.2">
      <c r="A121" s="171" t="s">
        <v>64</v>
      </c>
      <c r="B121" s="20" t="s">
        <v>1540</v>
      </c>
      <c r="C121" s="207"/>
      <c r="D121" s="204"/>
      <c r="E121" s="207"/>
      <c r="F121" s="204"/>
      <c r="G121" s="211"/>
      <c r="H121" s="204">
        <v>4074.56</v>
      </c>
      <c r="I121" s="193">
        <v>4315.79</v>
      </c>
      <c r="J121" s="204">
        <v>4530.7</v>
      </c>
      <c r="K121" s="204">
        <f t="shared" si="28"/>
        <v>4838.5964912280697</v>
      </c>
      <c r="L121" s="208">
        <f>K121*'Table of % increases'!$C$19</f>
        <v>677.40350877192986</v>
      </c>
      <c r="M121" s="218">
        <f t="shared" si="29"/>
        <v>5516</v>
      </c>
      <c r="N121" s="204">
        <v>5516</v>
      </c>
      <c r="O121" s="469">
        <f>ROUND((K121-J121)/J121*100,2)</f>
        <v>6.8</v>
      </c>
    </row>
    <row r="122" spans="1:15" s="106" customFormat="1" ht="16.5" customHeight="1" x14ac:dyDescent="0.2">
      <c r="A122" s="171"/>
      <c r="B122" s="20"/>
      <c r="C122" s="207"/>
      <c r="D122" s="204"/>
      <c r="E122" s="207"/>
      <c r="F122" s="204"/>
      <c r="G122" s="211"/>
      <c r="H122" s="204"/>
      <c r="I122" s="193"/>
      <c r="J122" s="193"/>
      <c r="K122" s="193"/>
      <c r="L122" s="204"/>
      <c r="M122" s="369"/>
      <c r="N122" s="419"/>
      <c r="O122" s="463"/>
    </row>
    <row r="123" spans="1:15" s="106" customFormat="1" ht="16.5" customHeight="1" x14ac:dyDescent="0.2">
      <c r="A123" s="171" t="s">
        <v>980</v>
      </c>
      <c r="B123" s="9" t="s">
        <v>962</v>
      </c>
      <c r="C123" s="207"/>
      <c r="D123" s="204" t="s">
        <v>12</v>
      </c>
      <c r="E123" s="207" t="s">
        <v>12</v>
      </c>
      <c r="F123" s="204"/>
      <c r="G123" s="211"/>
      <c r="H123" s="210"/>
      <c r="I123" s="210"/>
      <c r="J123" s="210"/>
      <c r="K123" s="210"/>
      <c r="L123" s="204"/>
      <c r="M123" s="369"/>
      <c r="N123" s="419"/>
      <c r="O123" s="463"/>
    </row>
    <row r="124" spans="1:15" s="106" customFormat="1" ht="16.5" customHeight="1" x14ac:dyDescent="0.2">
      <c r="A124" s="171"/>
      <c r="B124" s="9" t="s">
        <v>963</v>
      </c>
      <c r="C124" s="207">
        <v>200</v>
      </c>
      <c r="D124" s="204">
        <v>216</v>
      </c>
      <c r="E124" s="207">
        <v>230</v>
      </c>
      <c r="F124" s="204">
        <f>SUM(E124-(E124*14/114))</f>
        <v>201.75438596491227</v>
      </c>
      <c r="G124" s="211">
        <v>219.3</v>
      </c>
      <c r="H124" s="204" t="s">
        <v>12</v>
      </c>
      <c r="I124" s="193" t="s">
        <v>12</v>
      </c>
      <c r="J124" s="193" t="s">
        <v>12</v>
      </c>
      <c r="K124" s="193"/>
      <c r="L124" s="204" t="s">
        <v>12</v>
      </c>
      <c r="M124" s="369" t="s">
        <v>12</v>
      </c>
      <c r="N124" s="419" t="s">
        <v>12</v>
      </c>
      <c r="O124" s="463" t="s">
        <v>12</v>
      </c>
    </row>
    <row r="125" spans="1:15" s="106" customFormat="1" ht="16.5" customHeight="1" x14ac:dyDescent="0.2">
      <c r="A125" s="171" t="s">
        <v>58</v>
      </c>
      <c r="B125" s="20" t="s">
        <v>1791</v>
      </c>
      <c r="C125" s="207"/>
      <c r="D125" s="204"/>
      <c r="E125" s="207"/>
      <c r="F125" s="204"/>
      <c r="G125" s="211"/>
      <c r="H125" s="204">
        <v>328.95</v>
      </c>
      <c r="I125" s="193">
        <v>350.88</v>
      </c>
      <c r="J125" s="204">
        <v>368.42</v>
      </c>
      <c r="K125" s="204">
        <f t="shared" ref="K125:K129" si="30">SUM(N125/114*100)</f>
        <v>394.73684210526312</v>
      </c>
      <c r="L125" s="208">
        <f>K125*'Table of % increases'!$C$19</f>
        <v>55.263157894736842</v>
      </c>
      <c r="M125" s="218">
        <f t="shared" ref="M125:M129" si="31">K125+L125</f>
        <v>449.99999999999994</v>
      </c>
      <c r="N125" s="204">
        <v>450</v>
      </c>
      <c r="O125" s="469">
        <f>ROUND((K125-J125)/J125*100,2)</f>
        <v>7.14</v>
      </c>
    </row>
    <row r="126" spans="1:15" s="106" customFormat="1" ht="16.5" customHeight="1" x14ac:dyDescent="0.2">
      <c r="A126" s="171" t="s">
        <v>59</v>
      </c>
      <c r="B126" s="20" t="s">
        <v>1539</v>
      </c>
      <c r="C126" s="207"/>
      <c r="D126" s="204"/>
      <c r="E126" s="207"/>
      <c r="F126" s="204"/>
      <c r="G126" s="211"/>
      <c r="H126" s="204">
        <v>561.4</v>
      </c>
      <c r="I126" s="193">
        <v>596.49</v>
      </c>
      <c r="J126" s="204">
        <v>631.58000000000004</v>
      </c>
      <c r="K126" s="204">
        <f t="shared" si="30"/>
        <v>674.56140350877195</v>
      </c>
      <c r="L126" s="208">
        <f>K126*'Table of % increases'!$C$19</f>
        <v>94.438596491228083</v>
      </c>
      <c r="M126" s="218">
        <f t="shared" si="31"/>
        <v>769</v>
      </c>
      <c r="N126" s="204">
        <v>769</v>
      </c>
      <c r="O126" s="469">
        <f>ROUND((K126-J126)/J126*100,2)</f>
        <v>6.81</v>
      </c>
    </row>
    <row r="127" spans="1:15" s="106" customFormat="1" ht="16.5" customHeight="1" x14ac:dyDescent="0.2">
      <c r="A127" s="171" t="s">
        <v>60</v>
      </c>
      <c r="B127" s="20" t="s">
        <v>1792</v>
      </c>
      <c r="C127" s="207"/>
      <c r="D127" s="204"/>
      <c r="E127" s="207"/>
      <c r="F127" s="204"/>
      <c r="G127" s="211"/>
      <c r="H127" s="204">
        <v>219.3</v>
      </c>
      <c r="I127" s="193">
        <v>232.46</v>
      </c>
      <c r="J127" s="204">
        <v>245.61</v>
      </c>
      <c r="K127" s="204">
        <f t="shared" si="30"/>
        <v>263.15789473684214</v>
      </c>
      <c r="L127" s="208">
        <f>K127*'Table of % increases'!$C$19</f>
        <v>36.842105263157904</v>
      </c>
      <c r="M127" s="218">
        <f t="shared" si="31"/>
        <v>300.00000000000006</v>
      </c>
      <c r="N127" s="204">
        <v>300</v>
      </c>
      <c r="O127" s="469">
        <f>ROUND((K127-J127)/J127*100,2)</f>
        <v>7.14</v>
      </c>
    </row>
    <row r="128" spans="1:15" s="106" customFormat="1" ht="16.5" customHeight="1" x14ac:dyDescent="0.2">
      <c r="A128" s="171" t="s">
        <v>62</v>
      </c>
      <c r="B128" s="20" t="s">
        <v>1793</v>
      </c>
      <c r="C128" s="207"/>
      <c r="D128" s="204"/>
      <c r="E128" s="207"/>
      <c r="F128" s="204"/>
      <c r="G128" s="211"/>
      <c r="H128" s="204">
        <v>412.28</v>
      </c>
      <c r="I128" s="193">
        <v>438.6</v>
      </c>
      <c r="J128" s="204">
        <v>460.53</v>
      </c>
      <c r="K128" s="204">
        <f t="shared" si="30"/>
        <v>492.1052631578948</v>
      </c>
      <c r="L128" s="208">
        <f>K128*'Table of % increases'!$C$19</f>
        <v>68.894736842105274</v>
      </c>
      <c r="M128" s="218">
        <f t="shared" si="31"/>
        <v>561.00000000000011</v>
      </c>
      <c r="N128" s="204">
        <v>561</v>
      </c>
      <c r="O128" s="469">
        <f>ROUND((K128-J128)/J128*100,2)</f>
        <v>6.86</v>
      </c>
    </row>
    <row r="129" spans="1:15" s="106" customFormat="1" ht="16.5" customHeight="1" x14ac:dyDescent="0.2">
      <c r="A129" s="171" t="s">
        <v>64</v>
      </c>
      <c r="B129" s="20" t="s">
        <v>1540</v>
      </c>
      <c r="C129" s="207"/>
      <c r="D129" s="204"/>
      <c r="E129" s="207"/>
      <c r="F129" s="204"/>
      <c r="G129" s="211"/>
      <c r="H129" s="204">
        <v>4074.56</v>
      </c>
      <c r="I129" s="193">
        <v>4315.79</v>
      </c>
      <c r="J129" s="204">
        <v>4530.7</v>
      </c>
      <c r="K129" s="204">
        <f t="shared" si="30"/>
        <v>4838.5964912280697</v>
      </c>
      <c r="L129" s="208">
        <f>K129*'Table of % increases'!$C$19</f>
        <v>677.40350877192986</v>
      </c>
      <c r="M129" s="218">
        <f t="shared" si="31"/>
        <v>5516</v>
      </c>
      <c r="N129" s="204">
        <v>5516</v>
      </c>
      <c r="O129" s="469">
        <f>ROUND((K129-J129)/J129*100,2)</f>
        <v>6.8</v>
      </c>
    </row>
    <row r="130" spans="1:15" s="106" customFormat="1" ht="16.5" customHeight="1" x14ac:dyDescent="0.2">
      <c r="A130" s="171"/>
      <c r="B130" s="20"/>
      <c r="C130" s="207"/>
      <c r="D130" s="204"/>
      <c r="E130" s="207"/>
      <c r="F130" s="204"/>
      <c r="G130" s="211"/>
      <c r="H130" s="204"/>
      <c r="I130" s="193"/>
      <c r="J130" s="193"/>
      <c r="K130" s="193"/>
      <c r="L130" s="204"/>
      <c r="M130" s="369"/>
      <c r="N130" s="419"/>
      <c r="O130" s="463"/>
    </row>
    <row r="131" spans="1:15" s="106" customFormat="1" ht="16.5" customHeight="1" x14ac:dyDescent="0.2">
      <c r="A131" s="171" t="s">
        <v>981</v>
      </c>
      <c r="B131" s="9" t="s">
        <v>964</v>
      </c>
      <c r="C131" s="207"/>
      <c r="D131" s="204" t="s">
        <v>12</v>
      </c>
      <c r="E131" s="207" t="s">
        <v>12</v>
      </c>
      <c r="F131" s="204"/>
      <c r="G131" s="211"/>
      <c r="H131" s="210"/>
      <c r="I131" s="210"/>
      <c r="J131" s="210"/>
      <c r="K131" s="210"/>
      <c r="L131" s="204"/>
      <c r="M131" s="369"/>
      <c r="N131" s="419"/>
      <c r="O131" s="463"/>
    </row>
    <row r="132" spans="1:15" s="106" customFormat="1" ht="16.5" customHeight="1" x14ac:dyDescent="0.2">
      <c r="A132" s="171"/>
      <c r="B132" s="9" t="s">
        <v>965</v>
      </c>
      <c r="C132" s="207">
        <v>200</v>
      </c>
      <c r="D132" s="204">
        <v>216</v>
      </c>
      <c r="E132" s="207">
        <v>230</v>
      </c>
      <c r="F132" s="204">
        <f>SUM(E132-(E132*14/114))</f>
        <v>201.75438596491227</v>
      </c>
      <c r="G132" s="211">
        <v>219.3</v>
      </c>
      <c r="H132" s="204" t="s">
        <v>12</v>
      </c>
      <c r="I132" s="193" t="s">
        <v>12</v>
      </c>
      <c r="J132" s="193" t="s">
        <v>12</v>
      </c>
      <c r="K132" s="193"/>
      <c r="L132" s="204" t="s">
        <v>12</v>
      </c>
      <c r="M132" s="369" t="s">
        <v>12</v>
      </c>
      <c r="N132" s="419" t="s">
        <v>12</v>
      </c>
      <c r="O132" s="463" t="s">
        <v>12</v>
      </c>
    </row>
    <row r="133" spans="1:15" s="106" customFormat="1" ht="16.5" customHeight="1" x14ac:dyDescent="0.2">
      <c r="A133" s="171" t="s">
        <v>58</v>
      </c>
      <c r="B133" s="20" t="s">
        <v>1791</v>
      </c>
      <c r="C133" s="207"/>
      <c r="D133" s="204"/>
      <c r="E133" s="207"/>
      <c r="F133" s="204"/>
      <c r="G133" s="211"/>
      <c r="H133" s="204">
        <v>80.7</v>
      </c>
      <c r="I133" s="193">
        <v>87.72</v>
      </c>
      <c r="J133" s="204">
        <v>96.49</v>
      </c>
      <c r="K133" s="204">
        <f t="shared" ref="K133:K136" si="32">SUM(N133/114*100)</f>
        <v>103.50877192982458</v>
      </c>
      <c r="L133" s="208">
        <f>K133*'Table of % increases'!$C$19</f>
        <v>14.491228070175442</v>
      </c>
      <c r="M133" s="218">
        <f t="shared" ref="M133:M136" si="33">K133+L133</f>
        <v>118.00000000000001</v>
      </c>
      <c r="N133" s="204">
        <v>118</v>
      </c>
      <c r="O133" s="469">
        <f>ROUND((K133-J133)/J133*100,2)</f>
        <v>7.27</v>
      </c>
    </row>
    <row r="134" spans="1:15" s="106" customFormat="1" ht="16.5" customHeight="1" x14ac:dyDescent="0.2">
      <c r="A134" s="171" t="s">
        <v>59</v>
      </c>
      <c r="B134" s="20" t="s">
        <v>1539</v>
      </c>
      <c r="C134" s="207"/>
      <c r="D134" s="204"/>
      <c r="E134" s="207"/>
      <c r="F134" s="204"/>
      <c r="G134" s="211"/>
      <c r="H134" s="204">
        <v>80.7</v>
      </c>
      <c r="I134" s="193">
        <v>87.72</v>
      </c>
      <c r="J134" s="204">
        <v>96.49</v>
      </c>
      <c r="K134" s="204">
        <f t="shared" si="32"/>
        <v>103.50877192982458</v>
      </c>
      <c r="L134" s="208">
        <f>K134*'Table of % increases'!$C$19</f>
        <v>14.491228070175442</v>
      </c>
      <c r="M134" s="218">
        <f t="shared" si="33"/>
        <v>118.00000000000001</v>
      </c>
      <c r="N134" s="204">
        <v>118</v>
      </c>
      <c r="O134" s="469">
        <f>ROUND((K134-J134)/J134*100,2)</f>
        <v>7.27</v>
      </c>
    </row>
    <row r="135" spans="1:15" s="106" customFormat="1" ht="16.5" customHeight="1" x14ac:dyDescent="0.2">
      <c r="A135" s="171" t="s">
        <v>60</v>
      </c>
      <c r="B135" s="20" t="s">
        <v>1792</v>
      </c>
      <c r="C135" s="207"/>
      <c r="D135" s="204"/>
      <c r="E135" s="207"/>
      <c r="F135" s="204"/>
      <c r="G135" s="211"/>
      <c r="H135" s="204">
        <v>30.7</v>
      </c>
      <c r="I135" s="193">
        <v>32.46</v>
      </c>
      <c r="J135" s="204">
        <v>35.090000000000003</v>
      </c>
      <c r="K135" s="204">
        <f t="shared" si="32"/>
        <v>37.719298245614034</v>
      </c>
      <c r="L135" s="208">
        <f>K135*'Table of % increases'!$C$19</f>
        <v>5.2807017543859649</v>
      </c>
      <c r="M135" s="218">
        <f t="shared" si="33"/>
        <v>43</v>
      </c>
      <c r="N135" s="204">
        <v>43</v>
      </c>
      <c r="O135" s="469">
        <f>ROUND((K135-J135)/J135*100,2)</f>
        <v>7.49</v>
      </c>
    </row>
    <row r="136" spans="1:15" s="106" customFormat="1" ht="16.5" customHeight="1" x14ac:dyDescent="0.2">
      <c r="A136" s="171" t="s">
        <v>62</v>
      </c>
      <c r="B136" s="20" t="s">
        <v>1793</v>
      </c>
      <c r="C136" s="207"/>
      <c r="D136" s="204"/>
      <c r="E136" s="207"/>
      <c r="F136" s="204"/>
      <c r="G136" s="211"/>
      <c r="H136" s="204">
        <v>43.86</v>
      </c>
      <c r="I136" s="193">
        <v>46.49</v>
      </c>
      <c r="J136" s="204">
        <v>52.63</v>
      </c>
      <c r="K136" s="204">
        <f t="shared" si="32"/>
        <v>56.140350877192979</v>
      </c>
      <c r="L136" s="208">
        <f>K136*'Table of % increases'!$C$19</f>
        <v>7.859649122807018</v>
      </c>
      <c r="M136" s="218">
        <f t="shared" si="33"/>
        <v>64</v>
      </c>
      <c r="N136" s="204">
        <v>64</v>
      </c>
      <c r="O136" s="469">
        <f>ROUND((K136-J136)/J136*100,2)</f>
        <v>6.67</v>
      </c>
    </row>
    <row r="137" spans="1:15" s="106" customFormat="1" ht="16.5" customHeight="1" x14ac:dyDescent="0.2">
      <c r="A137" s="171"/>
      <c r="B137" s="20"/>
      <c r="C137" s="207"/>
      <c r="D137" s="204"/>
      <c r="E137" s="207"/>
      <c r="F137" s="204"/>
      <c r="G137" s="211"/>
      <c r="H137" s="204"/>
      <c r="I137" s="193"/>
      <c r="J137" s="193"/>
      <c r="K137" s="193"/>
      <c r="L137" s="204"/>
      <c r="M137" s="369"/>
      <c r="N137" s="419"/>
      <c r="O137" s="463"/>
    </row>
    <row r="138" spans="1:15" s="106" customFormat="1" ht="16.5" customHeight="1" x14ac:dyDescent="0.2">
      <c r="A138" s="171" t="s">
        <v>1794</v>
      </c>
      <c r="B138" s="9" t="s">
        <v>966</v>
      </c>
      <c r="C138" s="207"/>
      <c r="D138" s="204" t="s">
        <v>12</v>
      </c>
      <c r="E138" s="207" t="s">
        <v>12</v>
      </c>
      <c r="F138" s="204"/>
      <c r="G138" s="211"/>
      <c r="H138" s="210"/>
      <c r="I138" s="210"/>
      <c r="J138" s="210"/>
      <c r="K138" s="210"/>
      <c r="L138" s="204"/>
      <c r="M138" s="369"/>
      <c r="N138" s="419"/>
      <c r="O138" s="463"/>
    </row>
    <row r="139" spans="1:15" s="106" customFormat="1" ht="16.5" customHeight="1" x14ac:dyDescent="0.2">
      <c r="A139" s="171"/>
      <c r="B139" s="9" t="s">
        <v>967</v>
      </c>
      <c r="C139" s="207">
        <v>200</v>
      </c>
      <c r="D139" s="204">
        <v>216</v>
      </c>
      <c r="E139" s="207">
        <v>230</v>
      </c>
      <c r="F139" s="204">
        <f>SUM(E139-(E139*14/114))</f>
        <v>201.75438596491227</v>
      </c>
      <c r="G139" s="211">
        <v>219.3</v>
      </c>
      <c r="H139" s="204" t="s">
        <v>12</v>
      </c>
      <c r="I139" s="193" t="s">
        <v>12</v>
      </c>
      <c r="J139" s="193" t="s">
        <v>12</v>
      </c>
      <c r="K139" s="193"/>
      <c r="L139" s="204" t="s">
        <v>12</v>
      </c>
      <c r="M139" s="369" t="s">
        <v>12</v>
      </c>
      <c r="N139" s="419" t="s">
        <v>12</v>
      </c>
      <c r="O139" s="463" t="s">
        <v>12</v>
      </c>
    </row>
    <row r="140" spans="1:15" s="106" customFormat="1" ht="16.5" customHeight="1" x14ac:dyDescent="0.2">
      <c r="A140" s="171" t="s">
        <v>58</v>
      </c>
      <c r="B140" s="20" t="s">
        <v>1791</v>
      </c>
      <c r="C140" s="207"/>
      <c r="D140" s="204"/>
      <c r="E140" s="207"/>
      <c r="F140" s="204"/>
      <c r="G140" s="211"/>
      <c r="H140" s="204">
        <v>96.49</v>
      </c>
      <c r="I140" s="193">
        <v>105.26</v>
      </c>
      <c r="J140" s="204">
        <v>114.04</v>
      </c>
      <c r="K140" s="204">
        <f t="shared" ref="K140:K143" si="34">SUM(N140/114*100)</f>
        <v>122.80701754385966</v>
      </c>
      <c r="L140" s="208">
        <f>K140*'Table of % increases'!$C$19</f>
        <v>17.192982456140353</v>
      </c>
      <c r="M140" s="218">
        <f t="shared" ref="M140:M143" si="35">K140+L140</f>
        <v>140</v>
      </c>
      <c r="N140" s="204">
        <v>140</v>
      </c>
      <c r="O140" s="469">
        <f>ROUND((K140-J140)/J140*100,2)</f>
        <v>7.69</v>
      </c>
    </row>
    <row r="141" spans="1:15" s="106" customFormat="1" ht="16.5" customHeight="1" x14ac:dyDescent="0.2">
      <c r="A141" s="171" t="s">
        <v>59</v>
      </c>
      <c r="B141" s="20" t="s">
        <v>1539</v>
      </c>
      <c r="C141" s="207"/>
      <c r="D141" s="204"/>
      <c r="E141" s="207"/>
      <c r="F141" s="204"/>
      <c r="G141" s="211"/>
      <c r="H141" s="204">
        <v>96.49</v>
      </c>
      <c r="I141" s="193">
        <v>105.26</v>
      </c>
      <c r="J141" s="204">
        <v>114.04</v>
      </c>
      <c r="K141" s="204">
        <f t="shared" si="34"/>
        <v>122.80701754385966</v>
      </c>
      <c r="L141" s="208">
        <f>K141*'Table of % increases'!$C$19</f>
        <v>17.192982456140353</v>
      </c>
      <c r="M141" s="218">
        <f t="shared" si="35"/>
        <v>140</v>
      </c>
      <c r="N141" s="204">
        <v>140</v>
      </c>
      <c r="O141" s="469">
        <f>ROUND((K141-J141)/J141*100,2)</f>
        <v>7.69</v>
      </c>
    </row>
    <row r="142" spans="1:15" s="106" customFormat="1" ht="16.5" customHeight="1" x14ac:dyDescent="0.2">
      <c r="A142" s="171" t="s">
        <v>60</v>
      </c>
      <c r="B142" s="20" t="s">
        <v>1792</v>
      </c>
      <c r="C142" s="207"/>
      <c r="D142" s="204"/>
      <c r="E142" s="207"/>
      <c r="F142" s="204"/>
      <c r="G142" s="211"/>
      <c r="H142" s="204">
        <v>43.86</v>
      </c>
      <c r="I142" s="193">
        <v>46.49</v>
      </c>
      <c r="J142" s="204">
        <v>52.63</v>
      </c>
      <c r="K142" s="204">
        <f t="shared" si="34"/>
        <v>56.140350877192979</v>
      </c>
      <c r="L142" s="208">
        <f>K142*'Table of % increases'!$C$19</f>
        <v>7.859649122807018</v>
      </c>
      <c r="M142" s="218">
        <f t="shared" si="35"/>
        <v>64</v>
      </c>
      <c r="N142" s="204">
        <v>64</v>
      </c>
      <c r="O142" s="469">
        <f>ROUND((K142-J142)/J142*100,2)</f>
        <v>6.67</v>
      </c>
    </row>
    <row r="143" spans="1:15" s="106" customFormat="1" ht="16.5" customHeight="1" x14ac:dyDescent="0.2">
      <c r="A143" s="171" t="s">
        <v>62</v>
      </c>
      <c r="B143" s="20" t="s">
        <v>1793</v>
      </c>
      <c r="C143" s="207"/>
      <c r="D143" s="204"/>
      <c r="E143" s="207"/>
      <c r="F143" s="204"/>
      <c r="G143" s="211"/>
      <c r="H143" s="204">
        <v>96.49</v>
      </c>
      <c r="I143" s="193">
        <v>105.26</v>
      </c>
      <c r="J143" s="204">
        <v>114.04</v>
      </c>
      <c r="K143" s="204">
        <f t="shared" si="34"/>
        <v>122.80701754385966</v>
      </c>
      <c r="L143" s="208">
        <f>K143*'Table of % increases'!$C$19</f>
        <v>17.192982456140353</v>
      </c>
      <c r="M143" s="218">
        <f t="shared" si="35"/>
        <v>140</v>
      </c>
      <c r="N143" s="204">
        <v>140</v>
      </c>
      <c r="O143" s="469">
        <f>ROUND((K143-J143)/J143*100,2)</f>
        <v>7.69</v>
      </c>
    </row>
    <row r="144" spans="1:15" s="106" customFormat="1" ht="16.5" customHeight="1" x14ac:dyDescent="0.2">
      <c r="A144" s="171"/>
      <c r="B144" s="20"/>
      <c r="C144" s="207"/>
      <c r="D144" s="204"/>
      <c r="E144" s="207"/>
      <c r="F144" s="204"/>
      <c r="G144" s="211"/>
      <c r="H144" s="204"/>
      <c r="I144" s="193"/>
      <c r="J144" s="193"/>
      <c r="K144" s="193"/>
      <c r="L144" s="204"/>
      <c r="M144" s="369"/>
      <c r="N144" s="419"/>
      <c r="O144" s="463"/>
    </row>
    <row r="145" spans="1:15" s="106" customFormat="1" ht="16.5" customHeight="1" x14ac:dyDescent="0.2">
      <c r="A145" s="171" t="s">
        <v>1795</v>
      </c>
      <c r="B145" s="9" t="s">
        <v>1800</v>
      </c>
      <c r="C145" s="207"/>
      <c r="D145" s="204" t="s">
        <v>12</v>
      </c>
      <c r="E145" s="207" t="s">
        <v>12</v>
      </c>
      <c r="F145" s="204"/>
      <c r="G145" s="211"/>
      <c r="H145" s="210"/>
      <c r="I145" s="210"/>
      <c r="J145" s="210"/>
      <c r="K145" s="210"/>
      <c r="L145" s="204"/>
      <c r="M145" s="369"/>
      <c r="N145" s="419"/>
      <c r="O145" s="463"/>
    </row>
    <row r="146" spans="1:15" s="106" customFormat="1" ht="16.5" customHeight="1" x14ac:dyDescent="0.2">
      <c r="A146" s="171"/>
      <c r="B146" s="9" t="s">
        <v>1799</v>
      </c>
      <c r="C146" s="207"/>
      <c r="D146" s="204"/>
      <c r="E146" s="207"/>
      <c r="F146" s="204"/>
      <c r="G146" s="211"/>
      <c r="H146" s="210"/>
      <c r="I146" s="210"/>
      <c r="J146" s="210"/>
      <c r="K146" s="210"/>
      <c r="L146" s="204"/>
      <c r="M146" s="369"/>
      <c r="N146" s="419"/>
      <c r="O146" s="463"/>
    </row>
    <row r="147" spans="1:15" s="106" customFormat="1" ht="16.5" customHeight="1" x14ac:dyDescent="0.2">
      <c r="A147" s="171"/>
      <c r="B147" s="9" t="s">
        <v>12</v>
      </c>
      <c r="C147" s="207">
        <v>200</v>
      </c>
      <c r="D147" s="204">
        <v>216</v>
      </c>
      <c r="E147" s="207">
        <v>230</v>
      </c>
      <c r="F147" s="204">
        <f>SUM(E147-(E147*14/114))</f>
        <v>201.75438596491227</v>
      </c>
      <c r="G147" s="211">
        <v>219.3</v>
      </c>
      <c r="H147" s="204" t="s">
        <v>12</v>
      </c>
      <c r="I147" s="193" t="s">
        <v>12</v>
      </c>
      <c r="J147" s="193" t="s">
        <v>12</v>
      </c>
      <c r="K147" s="193"/>
      <c r="L147" s="204" t="s">
        <v>12</v>
      </c>
      <c r="M147" s="369" t="s">
        <v>12</v>
      </c>
      <c r="N147" s="419" t="s">
        <v>12</v>
      </c>
      <c r="O147" s="463" t="s">
        <v>12</v>
      </c>
    </row>
    <row r="148" spans="1:15" s="106" customFormat="1" ht="16.5" customHeight="1" x14ac:dyDescent="0.2">
      <c r="A148" s="171" t="s">
        <v>58</v>
      </c>
      <c r="B148" s="20" t="s">
        <v>1791</v>
      </c>
      <c r="C148" s="207"/>
      <c r="D148" s="204"/>
      <c r="E148" s="207"/>
      <c r="F148" s="204"/>
      <c r="G148" s="211"/>
      <c r="H148" s="204">
        <v>429.82</v>
      </c>
      <c r="I148" s="193">
        <v>456.14</v>
      </c>
      <c r="J148" s="204">
        <v>478.95</v>
      </c>
      <c r="K148" s="204">
        <f t="shared" ref="K148:K151" si="36">SUM(N148/114*100)</f>
        <v>511.40350877192981</v>
      </c>
      <c r="L148" s="208">
        <f>K148*'Table of % increases'!$C$19</f>
        <v>71.596491228070178</v>
      </c>
      <c r="M148" s="218">
        <f t="shared" ref="M148:M151" si="37">K148+L148</f>
        <v>583</v>
      </c>
      <c r="N148" s="204">
        <v>583</v>
      </c>
      <c r="O148" s="469">
        <f>ROUND((K148-J148)/J148*100,2)</f>
        <v>6.78</v>
      </c>
    </row>
    <row r="149" spans="1:15" s="106" customFormat="1" ht="16.5" customHeight="1" x14ac:dyDescent="0.2">
      <c r="A149" s="171" t="s">
        <v>59</v>
      </c>
      <c r="B149" s="20" t="s">
        <v>1539</v>
      </c>
      <c r="C149" s="207"/>
      <c r="D149" s="204"/>
      <c r="E149" s="207"/>
      <c r="F149" s="204"/>
      <c r="G149" s="211"/>
      <c r="H149" s="204">
        <v>736.84</v>
      </c>
      <c r="I149" s="193">
        <v>780.7</v>
      </c>
      <c r="J149" s="204">
        <v>820.18</v>
      </c>
      <c r="K149" s="204">
        <f t="shared" si="36"/>
        <v>877.19298245614038</v>
      </c>
      <c r="L149" s="208">
        <f>K149*'Table of % increases'!$C$19</f>
        <v>122.80701754385967</v>
      </c>
      <c r="M149" s="218">
        <f t="shared" si="37"/>
        <v>1000</v>
      </c>
      <c r="N149" s="204">
        <v>1000</v>
      </c>
      <c r="O149" s="469">
        <f>ROUND((K149-J149)/J149*100,2)</f>
        <v>6.95</v>
      </c>
    </row>
    <row r="150" spans="1:15" s="106" customFormat="1" ht="16.5" customHeight="1" x14ac:dyDescent="0.2">
      <c r="A150" s="171" t="s">
        <v>60</v>
      </c>
      <c r="B150" s="20" t="s">
        <v>1792</v>
      </c>
      <c r="C150" s="207"/>
      <c r="D150" s="204"/>
      <c r="E150" s="207"/>
      <c r="F150" s="204"/>
      <c r="G150" s="211"/>
      <c r="H150" s="204">
        <v>236.84</v>
      </c>
      <c r="I150" s="193">
        <v>250.88</v>
      </c>
      <c r="J150" s="204">
        <v>263.16000000000003</v>
      </c>
      <c r="K150" s="204">
        <f t="shared" si="36"/>
        <v>280.70175438596488</v>
      </c>
      <c r="L150" s="208">
        <f>K150*'Table of % increases'!$C$19</f>
        <v>39.298245614035089</v>
      </c>
      <c r="M150" s="218">
        <f t="shared" si="37"/>
        <v>319.99999999999994</v>
      </c>
      <c r="N150" s="204">
        <v>320</v>
      </c>
      <c r="O150" s="469">
        <f>ROUND((K150-J150)/J150*100,2)</f>
        <v>6.67</v>
      </c>
    </row>
    <row r="151" spans="1:15" s="106" customFormat="1" ht="16.5" customHeight="1" x14ac:dyDescent="0.2">
      <c r="A151" s="171" t="s">
        <v>62</v>
      </c>
      <c r="B151" s="20" t="s">
        <v>1793</v>
      </c>
      <c r="C151" s="207"/>
      <c r="D151" s="204"/>
      <c r="E151" s="207"/>
      <c r="F151" s="204"/>
      <c r="G151" s="211"/>
      <c r="H151" s="204">
        <v>491.23</v>
      </c>
      <c r="I151" s="193">
        <v>521.92999999999995</v>
      </c>
      <c r="J151" s="204">
        <v>548.25</v>
      </c>
      <c r="K151" s="204">
        <f t="shared" si="36"/>
        <v>585.9649122807017</v>
      </c>
      <c r="L151" s="208">
        <f>K151*'Table of % increases'!$C$19</f>
        <v>82.035087719298247</v>
      </c>
      <c r="M151" s="218">
        <f t="shared" si="37"/>
        <v>668</v>
      </c>
      <c r="N151" s="204">
        <v>668</v>
      </c>
      <c r="O151" s="469">
        <f>ROUND((K151-J151)/J151*100,2)</f>
        <v>6.88</v>
      </c>
    </row>
    <row r="152" spans="1:15" s="106" customFormat="1" ht="16.5" customHeight="1" x14ac:dyDescent="0.2">
      <c r="A152" s="171"/>
      <c r="B152" s="20"/>
      <c r="C152" s="207"/>
      <c r="D152" s="204"/>
      <c r="E152" s="207"/>
      <c r="F152" s="204"/>
      <c r="G152" s="211"/>
      <c r="H152" s="204"/>
      <c r="I152" s="193"/>
      <c r="J152" s="193"/>
      <c r="K152" s="193"/>
      <c r="L152" s="204"/>
      <c r="M152" s="369"/>
      <c r="N152" s="419"/>
      <c r="O152" s="463"/>
    </row>
    <row r="153" spans="1:15" s="106" customFormat="1" ht="16.5" customHeight="1" x14ac:dyDescent="0.2">
      <c r="A153" s="171"/>
      <c r="B153" s="20"/>
      <c r="C153" s="207"/>
      <c r="D153" s="204"/>
      <c r="E153" s="207"/>
      <c r="F153" s="204"/>
      <c r="G153" s="211"/>
      <c r="H153" s="204"/>
      <c r="I153" s="193"/>
      <c r="J153" s="193"/>
      <c r="K153" s="193"/>
      <c r="L153" s="204"/>
      <c r="M153" s="369"/>
      <c r="N153" s="419"/>
      <c r="O153" s="463"/>
    </row>
    <row r="154" spans="1:15" s="106" customFormat="1" ht="16.5" customHeight="1" x14ac:dyDescent="0.2">
      <c r="A154" s="171"/>
      <c r="B154" s="20"/>
      <c r="C154" s="207"/>
      <c r="D154" s="204"/>
      <c r="E154" s="207"/>
      <c r="F154" s="204"/>
      <c r="G154" s="211"/>
      <c r="H154" s="204"/>
      <c r="I154" s="193"/>
      <c r="J154" s="193"/>
      <c r="K154" s="193"/>
      <c r="L154" s="204"/>
      <c r="M154" s="369"/>
      <c r="N154" s="419"/>
      <c r="O154" s="463"/>
    </row>
    <row r="155" spans="1:15" s="106" customFormat="1" ht="16.5" customHeight="1" x14ac:dyDescent="0.2">
      <c r="A155" s="171" t="s">
        <v>1796</v>
      </c>
      <c r="B155" s="9" t="s">
        <v>973</v>
      </c>
      <c r="C155" s="207">
        <v>100</v>
      </c>
      <c r="D155" s="204">
        <v>108</v>
      </c>
      <c r="E155" s="207">
        <v>110</v>
      </c>
      <c r="F155" s="204">
        <f>SUM(E155-(E155*14/114))</f>
        <v>96.491228070175438</v>
      </c>
      <c r="G155" s="211">
        <v>105.26</v>
      </c>
      <c r="H155" s="204">
        <v>114.04</v>
      </c>
      <c r="I155" s="193">
        <v>122.81</v>
      </c>
      <c r="J155" s="204">
        <v>131.58000000000001</v>
      </c>
      <c r="K155" s="204">
        <f t="shared" ref="K155" si="38">SUM(N155/114*100)</f>
        <v>140.35087719298244</v>
      </c>
      <c r="L155" s="208">
        <f>K155*'Table of % increases'!$C$19</f>
        <v>19.649122807017545</v>
      </c>
      <c r="M155" s="218">
        <f>K155+L155</f>
        <v>159.99999999999997</v>
      </c>
      <c r="N155" s="204">
        <v>160</v>
      </c>
      <c r="O155" s="469">
        <f>ROUND((K155-J155)/J155*100,2)</f>
        <v>6.67</v>
      </c>
    </row>
    <row r="156" spans="1:15" s="106" customFormat="1" ht="16.5" customHeight="1" x14ac:dyDescent="0.2">
      <c r="A156" s="171"/>
      <c r="B156" s="9"/>
      <c r="C156" s="207"/>
      <c r="D156" s="204"/>
      <c r="E156" s="207"/>
      <c r="F156" s="204"/>
      <c r="G156" s="211"/>
      <c r="H156" s="204"/>
      <c r="I156" s="193"/>
      <c r="J156" s="204"/>
      <c r="K156" s="204"/>
      <c r="L156" s="208"/>
      <c r="M156" s="218"/>
      <c r="N156" s="249"/>
      <c r="O156" s="463"/>
    </row>
    <row r="157" spans="1:15" s="106" customFormat="1" ht="16.5" customHeight="1" x14ac:dyDescent="0.2">
      <c r="A157" s="171" t="s">
        <v>1797</v>
      </c>
      <c r="B157" s="9" t="s">
        <v>982</v>
      </c>
      <c r="C157" s="207"/>
      <c r="D157" s="204" t="s">
        <v>12</v>
      </c>
      <c r="E157" s="207" t="s">
        <v>12</v>
      </c>
      <c r="F157" s="204" t="s">
        <v>12</v>
      </c>
      <c r="G157" s="211" t="s">
        <v>12</v>
      </c>
      <c r="H157" s="204" t="s">
        <v>12</v>
      </c>
      <c r="I157" s="204"/>
      <c r="J157" s="204"/>
      <c r="K157" s="204"/>
      <c r="L157" s="204"/>
      <c r="M157" s="369"/>
      <c r="N157" s="419"/>
      <c r="O157" s="463"/>
    </row>
    <row r="158" spans="1:15" s="106" customFormat="1" ht="16.5" customHeight="1" x14ac:dyDescent="0.2">
      <c r="A158" s="171"/>
      <c r="B158" s="9" t="s">
        <v>983</v>
      </c>
      <c r="C158" s="207">
        <v>110</v>
      </c>
      <c r="D158" s="204">
        <v>118.8</v>
      </c>
      <c r="E158" s="207">
        <v>130</v>
      </c>
      <c r="F158" s="204">
        <f>SUM(E158-(E158*14/114))</f>
        <v>114.03508771929825</v>
      </c>
      <c r="G158" s="211">
        <v>122.81</v>
      </c>
      <c r="H158" s="204">
        <v>131.58000000000001</v>
      </c>
      <c r="I158" s="193">
        <v>140.35</v>
      </c>
      <c r="J158" s="204">
        <v>149.12</v>
      </c>
      <c r="K158" s="204">
        <f t="shared" ref="K158" si="39">SUM(N158/114*100)</f>
        <v>159.64912280701756</v>
      </c>
      <c r="L158" s="208">
        <f>K158*'Table of % increases'!$C$19</f>
        <v>22.350877192982463</v>
      </c>
      <c r="M158" s="218">
        <f>K158+L158</f>
        <v>182.00000000000003</v>
      </c>
      <c r="N158" s="204">
        <v>182</v>
      </c>
      <c r="O158" s="469">
        <f>ROUND((K158-J158)/J158*100,2)</f>
        <v>7.06</v>
      </c>
    </row>
    <row r="159" spans="1:15" s="106" customFormat="1" ht="16.5" customHeight="1" x14ac:dyDescent="0.2">
      <c r="A159" s="171"/>
      <c r="B159" s="9"/>
      <c r="C159" s="207"/>
      <c r="D159" s="204"/>
      <c r="E159" s="207"/>
      <c r="F159" s="204"/>
      <c r="G159" s="211"/>
      <c r="H159" s="204"/>
      <c r="I159" s="193"/>
      <c r="J159" s="193"/>
      <c r="K159" s="193"/>
      <c r="L159" s="204"/>
      <c r="M159" s="369"/>
      <c r="N159" s="419"/>
      <c r="O159" s="463"/>
    </row>
    <row r="160" spans="1:15" s="106" customFormat="1" ht="16.5" customHeight="1" x14ac:dyDescent="0.2">
      <c r="A160" s="171" t="s">
        <v>1798</v>
      </c>
      <c r="B160" s="9" t="s">
        <v>984</v>
      </c>
      <c r="C160" s="207"/>
      <c r="D160" s="204" t="s">
        <v>12</v>
      </c>
      <c r="E160" s="207" t="s">
        <v>12</v>
      </c>
      <c r="F160" s="204" t="s">
        <v>12</v>
      </c>
      <c r="G160" s="211" t="s">
        <v>12</v>
      </c>
      <c r="H160" s="204">
        <v>780.7</v>
      </c>
      <c r="I160" s="193">
        <v>828.95</v>
      </c>
      <c r="J160" s="204">
        <v>877.19</v>
      </c>
      <c r="K160" s="204">
        <f t="shared" ref="K160" si="40">SUM(N160/114*100)</f>
        <v>936.84210526315792</v>
      </c>
      <c r="L160" s="208">
        <f>K160*'Table of % increases'!$C$19</f>
        <v>131.15789473684211</v>
      </c>
      <c r="M160" s="218">
        <f>K160+L160</f>
        <v>1068</v>
      </c>
      <c r="N160" s="204">
        <v>1068</v>
      </c>
      <c r="O160" s="469">
        <f>ROUND((K160-J160)/J160*100,2)</f>
        <v>6.8</v>
      </c>
    </row>
    <row r="161" spans="1:15" s="106" customFormat="1" x14ac:dyDescent="0.2">
      <c r="A161" s="581"/>
      <c r="B161" s="186"/>
      <c r="C161" s="254"/>
      <c r="D161" s="215"/>
      <c r="E161" s="254"/>
      <c r="F161" s="215"/>
      <c r="G161" s="255"/>
      <c r="H161" s="215"/>
      <c r="I161" s="225"/>
      <c r="J161" s="225"/>
      <c r="K161" s="225"/>
      <c r="L161" s="215"/>
      <c r="M161" s="377"/>
      <c r="N161" s="635"/>
      <c r="O161" s="464"/>
    </row>
    <row r="162" spans="1:15" s="106" customFormat="1" ht="16.5" customHeight="1" x14ac:dyDescent="0.2">
      <c r="A162" s="171">
        <v>17.399999999999999</v>
      </c>
      <c r="B162" s="773" t="s">
        <v>1803</v>
      </c>
      <c r="C162" s="207"/>
      <c r="D162" s="204" t="s">
        <v>12</v>
      </c>
      <c r="E162" s="207" t="s">
        <v>12</v>
      </c>
      <c r="F162" s="204"/>
      <c r="G162" s="211"/>
      <c r="H162" s="210"/>
      <c r="I162" s="210"/>
      <c r="J162" s="210"/>
      <c r="K162" s="210"/>
      <c r="L162" s="204"/>
      <c r="M162" s="369"/>
      <c r="N162" s="419"/>
      <c r="O162" s="463"/>
    </row>
    <row r="163" spans="1:15" s="106" customFormat="1" ht="16.5" customHeight="1" x14ac:dyDescent="0.2">
      <c r="A163" s="171"/>
      <c r="B163" s="9"/>
      <c r="C163" s="207"/>
      <c r="D163" s="204"/>
      <c r="E163" s="207"/>
      <c r="F163" s="204"/>
      <c r="G163" s="211"/>
      <c r="H163" s="210"/>
      <c r="I163" s="210"/>
      <c r="J163" s="210"/>
      <c r="K163" s="210"/>
      <c r="L163" s="204"/>
      <c r="M163" s="369"/>
      <c r="N163" s="419"/>
      <c r="O163" s="463"/>
    </row>
    <row r="164" spans="1:15" s="106" customFormat="1" ht="16.5" customHeight="1" x14ac:dyDescent="0.2">
      <c r="A164" s="171" t="s">
        <v>12</v>
      </c>
      <c r="B164" s="20" t="s">
        <v>957</v>
      </c>
      <c r="C164" s="207"/>
      <c r="D164" s="204" t="s">
        <v>12</v>
      </c>
      <c r="E164" s="207" t="s">
        <v>12</v>
      </c>
      <c r="F164" s="204"/>
      <c r="G164" s="211"/>
      <c r="H164" s="210"/>
      <c r="I164" s="210"/>
      <c r="J164" s="210"/>
      <c r="K164" s="210"/>
      <c r="L164" s="204"/>
      <c r="M164" s="369"/>
      <c r="N164" s="419"/>
      <c r="O164" s="463"/>
    </row>
    <row r="165" spans="1:15" s="106" customFormat="1" ht="16.5" customHeight="1" x14ac:dyDescent="0.2">
      <c r="A165" s="171" t="s">
        <v>1808</v>
      </c>
      <c r="B165" s="9" t="s">
        <v>959</v>
      </c>
      <c r="C165" s="207"/>
      <c r="D165" s="204" t="s">
        <v>12</v>
      </c>
      <c r="E165" s="207" t="s">
        <v>12</v>
      </c>
      <c r="F165" s="204"/>
      <c r="G165" s="211"/>
      <c r="H165" s="210"/>
      <c r="I165" s="210"/>
      <c r="J165" s="210"/>
      <c r="K165" s="210"/>
      <c r="L165" s="204"/>
      <c r="M165" s="369"/>
      <c r="N165" s="419"/>
      <c r="O165" s="463"/>
    </row>
    <row r="166" spans="1:15" s="106" customFormat="1" ht="16.5" customHeight="1" x14ac:dyDescent="0.2">
      <c r="A166" s="171"/>
      <c r="B166" s="9" t="s">
        <v>960</v>
      </c>
      <c r="C166" s="207">
        <v>200</v>
      </c>
      <c r="D166" s="204">
        <v>216</v>
      </c>
      <c r="E166" s="207">
        <v>230</v>
      </c>
      <c r="F166" s="204">
        <f>SUM(E166-(E166*14/114))</f>
        <v>201.75438596491227</v>
      </c>
      <c r="G166" s="211">
        <v>219.3</v>
      </c>
      <c r="H166" s="204" t="s">
        <v>12</v>
      </c>
      <c r="I166" s="193" t="s">
        <v>12</v>
      </c>
      <c r="J166" s="193" t="s">
        <v>12</v>
      </c>
      <c r="K166" s="193"/>
      <c r="L166" s="204" t="s">
        <v>12</v>
      </c>
      <c r="M166" s="369" t="s">
        <v>12</v>
      </c>
      <c r="N166" s="419" t="s">
        <v>12</v>
      </c>
      <c r="O166" s="463" t="s">
        <v>12</v>
      </c>
    </row>
    <row r="167" spans="1:15" s="106" customFormat="1" ht="16.5" customHeight="1" x14ac:dyDescent="0.2">
      <c r="A167" s="171" t="s">
        <v>58</v>
      </c>
      <c r="B167" s="20" t="s">
        <v>1791</v>
      </c>
      <c r="C167" s="207"/>
      <c r="D167" s="204"/>
      <c r="E167" s="207"/>
      <c r="F167" s="204"/>
      <c r="G167" s="211"/>
      <c r="H167" s="204">
        <v>131.58000000000001</v>
      </c>
      <c r="I167" s="193">
        <v>140.35</v>
      </c>
      <c r="J167" s="204">
        <v>149.12</v>
      </c>
      <c r="K167" s="204">
        <f t="shared" ref="K167:K171" si="41">SUM(N167/114*100)</f>
        <v>159.64912280701756</v>
      </c>
      <c r="L167" s="208">
        <f>K167*'Table of % increases'!$C$19</f>
        <v>22.350877192982463</v>
      </c>
      <c r="M167" s="218">
        <f t="shared" ref="M167:M171" si="42">K167+L167</f>
        <v>182.00000000000003</v>
      </c>
      <c r="N167" s="204">
        <v>182</v>
      </c>
      <c r="O167" s="469">
        <f>ROUND((K167-J167)/J167*100,2)</f>
        <v>7.06</v>
      </c>
    </row>
    <row r="168" spans="1:15" s="106" customFormat="1" ht="16.5" customHeight="1" x14ac:dyDescent="0.2">
      <c r="A168" s="171" t="s">
        <v>59</v>
      </c>
      <c r="B168" s="20" t="s">
        <v>1539</v>
      </c>
      <c r="C168" s="207"/>
      <c r="D168" s="204"/>
      <c r="E168" s="207"/>
      <c r="F168" s="204"/>
      <c r="G168" s="211"/>
      <c r="H168" s="204">
        <v>307.02</v>
      </c>
      <c r="I168" s="193">
        <v>324.56</v>
      </c>
      <c r="J168" s="204">
        <v>342.11</v>
      </c>
      <c r="K168" s="204">
        <f t="shared" si="41"/>
        <v>364.91228070175436</v>
      </c>
      <c r="L168" s="208">
        <f>K168*'Table of % increases'!$C$19</f>
        <v>51.087719298245617</v>
      </c>
      <c r="M168" s="218">
        <f t="shared" si="42"/>
        <v>416</v>
      </c>
      <c r="N168" s="204">
        <v>416</v>
      </c>
      <c r="O168" s="469">
        <f>ROUND((K168-J168)/J168*100,2)</f>
        <v>6.67</v>
      </c>
    </row>
    <row r="169" spans="1:15" s="106" customFormat="1" ht="16.5" customHeight="1" x14ac:dyDescent="0.2">
      <c r="A169" s="171" t="s">
        <v>60</v>
      </c>
      <c r="B169" s="20" t="s">
        <v>1792</v>
      </c>
      <c r="C169" s="207"/>
      <c r="D169" s="204"/>
      <c r="E169" s="207"/>
      <c r="F169" s="204"/>
      <c r="G169" s="211"/>
      <c r="H169" s="204">
        <v>114.04</v>
      </c>
      <c r="I169" s="193">
        <v>122.81</v>
      </c>
      <c r="J169" s="204">
        <v>131.58000000000001</v>
      </c>
      <c r="K169" s="204">
        <f t="shared" si="41"/>
        <v>140.35087719298244</v>
      </c>
      <c r="L169" s="208">
        <f>K169*'Table of % increases'!$C$19</f>
        <v>19.649122807017545</v>
      </c>
      <c r="M169" s="218">
        <f t="shared" si="42"/>
        <v>159.99999999999997</v>
      </c>
      <c r="N169" s="204">
        <v>160</v>
      </c>
      <c r="O169" s="469">
        <f>ROUND((K169-J169)/J169*100,2)</f>
        <v>6.67</v>
      </c>
    </row>
    <row r="170" spans="1:15" s="106" customFormat="1" ht="16.5" customHeight="1" x14ac:dyDescent="0.2">
      <c r="A170" s="171" t="s">
        <v>62</v>
      </c>
      <c r="B170" s="20" t="s">
        <v>1793</v>
      </c>
      <c r="C170" s="207"/>
      <c r="D170" s="204"/>
      <c r="E170" s="207"/>
      <c r="F170" s="204"/>
      <c r="G170" s="211"/>
      <c r="H170" s="204">
        <v>342.11</v>
      </c>
      <c r="I170" s="193">
        <v>364.04</v>
      </c>
      <c r="J170" s="204">
        <v>381.58</v>
      </c>
      <c r="K170" s="204">
        <f t="shared" si="41"/>
        <v>407.8947368421052</v>
      </c>
      <c r="L170" s="208">
        <f>K170*'Table of % increases'!$C$19</f>
        <v>57.105263157894733</v>
      </c>
      <c r="M170" s="218">
        <f t="shared" si="42"/>
        <v>464.99999999999994</v>
      </c>
      <c r="N170" s="204">
        <v>465</v>
      </c>
      <c r="O170" s="469">
        <f>ROUND((K170-J170)/J170*100,2)</f>
        <v>6.9</v>
      </c>
    </row>
    <row r="171" spans="1:15" s="106" customFormat="1" ht="16.5" customHeight="1" x14ac:dyDescent="0.2">
      <c r="A171" s="171" t="s">
        <v>64</v>
      </c>
      <c r="B171" s="20" t="s">
        <v>1540</v>
      </c>
      <c r="C171" s="207"/>
      <c r="D171" s="204"/>
      <c r="E171" s="207"/>
      <c r="F171" s="204"/>
      <c r="G171" s="211"/>
      <c r="H171" s="204">
        <v>3894.74</v>
      </c>
      <c r="I171" s="193">
        <v>4122.8100000000004</v>
      </c>
      <c r="J171" s="204">
        <v>4385.96</v>
      </c>
      <c r="K171" s="204">
        <f t="shared" si="41"/>
        <v>4684.21052631579</v>
      </c>
      <c r="L171" s="208">
        <f>K171*'Table of % increases'!$C$19</f>
        <v>655.78947368421063</v>
      </c>
      <c r="M171" s="218">
        <f t="shared" si="42"/>
        <v>5340.0000000000009</v>
      </c>
      <c r="N171" s="204">
        <v>5340</v>
      </c>
      <c r="O171" s="469">
        <f>ROUND((K171-J171)/J171*100,2)</f>
        <v>6.8</v>
      </c>
    </row>
    <row r="172" spans="1:15" s="106" customFormat="1" ht="16.5" customHeight="1" x14ac:dyDescent="0.2">
      <c r="A172" s="171"/>
      <c r="B172" s="20"/>
      <c r="C172" s="207"/>
      <c r="D172" s="204"/>
      <c r="E172" s="207"/>
      <c r="F172" s="204"/>
      <c r="G172" s="211"/>
      <c r="H172" s="204"/>
      <c r="I172" s="193"/>
      <c r="J172" s="193"/>
      <c r="K172" s="193"/>
      <c r="L172" s="204"/>
      <c r="M172" s="369"/>
      <c r="N172" s="419"/>
      <c r="O172" s="463"/>
    </row>
    <row r="173" spans="1:15" s="106" customFormat="1" ht="16.5" customHeight="1" x14ac:dyDescent="0.2">
      <c r="A173" s="171" t="s">
        <v>1809</v>
      </c>
      <c r="B173" s="9" t="s">
        <v>962</v>
      </c>
      <c r="C173" s="207"/>
      <c r="D173" s="204" t="s">
        <v>12</v>
      </c>
      <c r="E173" s="207" t="s">
        <v>12</v>
      </c>
      <c r="F173" s="204"/>
      <c r="G173" s="211"/>
      <c r="H173" s="210"/>
      <c r="I173" s="210"/>
      <c r="J173" s="210"/>
      <c r="K173" s="210"/>
      <c r="L173" s="204"/>
      <c r="M173" s="369"/>
      <c r="N173" s="419"/>
      <c r="O173" s="463"/>
    </row>
    <row r="174" spans="1:15" s="106" customFormat="1" ht="16.5" customHeight="1" x14ac:dyDescent="0.2">
      <c r="A174" s="171"/>
      <c r="B174" s="9" t="s">
        <v>963</v>
      </c>
      <c r="C174" s="207">
        <v>200</v>
      </c>
      <c r="D174" s="204">
        <v>216</v>
      </c>
      <c r="E174" s="207">
        <v>230</v>
      </c>
      <c r="F174" s="204">
        <f>SUM(E174-(E174*14/114))</f>
        <v>201.75438596491227</v>
      </c>
      <c r="G174" s="211">
        <v>219.3</v>
      </c>
      <c r="H174" s="204" t="s">
        <v>12</v>
      </c>
      <c r="I174" s="193" t="s">
        <v>12</v>
      </c>
      <c r="J174" s="193" t="s">
        <v>12</v>
      </c>
      <c r="K174" s="193"/>
      <c r="L174" s="204" t="s">
        <v>12</v>
      </c>
      <c r="M174" s="369" t="s">
        <v>12</v>
      </c>
      <c r="N174" s="419" t="s">
        <v>12</v>
      </c>
      <c r="O174" s="463" t="s">
        <v>12</v>
      </c>
    </row>
    <row r="175" spans="1:15" s="106" customFormat="1" ht="16.5" customHeight="1" x14ac:dyDescent="0.2">
      <c r="A175" s="171" t="s">
        <v>58</v>
      </c>
      <c r="B175" s="20" t="s">
        <v>1791</v>
      </c>
      <c r="C175" s="207"/>
      <c r="D175" s="204"/>
      <c r="E175" s="207"/>
      <c r="F175" s="204"/>
      <c r="G175" s="211"/>
      <c r="H175" s="204">
        <v>192.98</v>
      </c>
      <c r="I175" s="193">
        <v>204.39</v>
      </c>
      <c r="J175" s="204">
        <v>219.3</v>
      </c>
      <c r="K175" s="204">
        <f t="shared" ref="K175:K179" si="43">SUM(N175/114*100)</f>
        <v>234.21052631578948</v>
      </c>
      <c r="L175" s="208">
        <f>K175*'Table of % increases'!$C$19</f>
        <v>32.789473684210527</v>
      </c>
      <c r="M175" s="218">
        <f t="shared" ref="M175:M179" si="44">K175+L175</f>
        <v>267</v>
      </c>
      <c r="N175" s="204">
        <v>267</v>
      </c>
      <c r="O175" s="469">
        <f>ROUND((K175-J175)/J175*100,2)</f>
        <v>6.8</v>
      </c>
    </row>
    <row r="176" spans="1:15" s="106" customFormat="1" ht="16.5" customHeight="1" x14ac:dyDescent="0.2">
      <c r="A176" s="171" t="s">
        <v>59</v>
      </c>
      <c r="B176" s="20" t="s">
        <v>1539</v>
      </c>
      <c r="C176" s="207"/>
      <c r="D176" s="204"/>
      <c r="E176" s="207"/>
      <c r="F176" s="204"/>
      <c r="G176" s="211"/>
      <c r="H176" s="204">
        <v>412.28</v>
      </c>
      <c r="I176" s="193">
        <v>438.6</v>
      </c>
      <c r="J176" s="204">
        <v>464.91</v>
      </c>
      <c r="K176" s="204">
        <f t="shared" si="43"/>
        <v>496.49122807017545</v>
      </c>
      <c r="L176" s="208">
        <f>K176*'Table of % increases'!$C$19</f>
        <v>69.508771929824576</v>
      </c>
      <c r="M176" s="218">
        <f t="shared" si="44"/>
        <v>566</v>
      </c>
      <c r="N176" s="204">
        <v>566</v>
      </c>
      <c r="O176" s="469">
        <f>ROUND((K176-J176)/J176*100,2)</f>
        <v>6.79</v>
      </c>
    </row>
    <row r="177" spans="1:15" s="106" customFormat="1" ht="16.5" customHeight="1" x14ac:dyDescent="0.2">
      <c r="A177" s="171" t="s">
        <v>60</v>
      </c>
      <c r="B177" s="20" t="s">
        <v>1792</v>
      </c>
      <c r="C177" s="207"/>
      <c r="D177" s="204"/>
      <c r="E177" s="207"/>
      <c r="F177" s="204"/>
      <c r="G177" s="211"/>
      <c r="H177" s="204">
        <v>166.67</v>
      </c>
      <c r="I177" s="193">
        <v>175.44</v>
      </c>
      <c r="J177" s="204">
        <v>184.21</v>
      </c>
      <c r="K177" s="204">
        <f t="shared" si="43"/>
        <v>197.36842105263156</v>
      </c>
      <c r="L177" s="208">
        <f>K177*'Table of % increases'!$C$19</f>
        <v>27.631578947368421</v>
      </c>
      <c r="M177" s="218">
        <f t="shared" si="44"/>
        <v>224.99999999999997</v>
      </c>
      <c r="N177" s="204">
        <v>225</v>
      </c>
      <c r="O177" s="469">
        <f>ROUND((K177-J177)/J177*100,2)</f>
        <v>7.14</v>
      </c>
    </row>
    <row r="178" spans="1:15" s="106" customFormat="1" ht="16.5" customHeight="1" x14ac:dyDescent="0.2">
      <c r="A178" s="171" t="s">
        <v>62</v>
      </c>
      <c r="B178" s="20" t="s">
        <v>1793</v>
      </c>
      <c r="C178" s="207"/>
      <c r="D178" s="204"/>
      <c r="E178" s="207"/>
      <c r="F178" s="204"/>
      <c r="G178" s="211"/>
      <c r="H178" s="204">
        <v>412.28</v>
      </c>
      <c r="I178" s="193">
        <v>438.6</v>
      </c>
      <c r="J178" s="204">
        <v>460.53</v>
      </c>
      <c r="K178" s="204">
        <f t="shared" si="43"/>
        <v>492.1052631578948</v>
      </c>
      <c r="L178" s="208">
        <f>K178*'Table of % increases'!$C$19</f>
        <v>68.894736842105274</v>
      </c>
      <c r="M178" s="218">
        <f t="shared" si="44"/>
        <v>561.00000000000011</v>
      </c>
      <c r="N178" s="204">
        <v>561</v>
      </c>
      <c r="O178" s="469">
        <f>ROUND((K178-J178)/J178*100,2)</f>
        <v>6.86</v>
      </c>
    </row>
    <row r="179" spans="1:15" s="106" customFormat="1" ht="16.5" customHeight="1" x14ac:dyDescent="0.2">
      <c r="A179" s="171" t="s">
        <v>64</v>
      </c>
      <c r="B179" s="20" t="s">
        <v>1540</v>
      </c>
      <c r="C179" s="207"/>
      <c r="D179" s="204"/>
      <c r="E179" s="207"/>
      <c r="F179" s="204"/>
      <c r="G179" s="211"/>
      <c r="H179" s="204">
        <v>3894.74</v>
      </c>
      <c r="I179" s="193">
        <v>4122.8100000000004</v>
      </c>
      <c r="J179" s="204">
        <v>4385.96</v>
      </c>
      <c r="K179" s="204">
        <f t="shared" si="43"/>
        <v>4684.21052631579</v>
      </c>
      <c r="L179" s="208">
        <f>K179*'Table of % increases'!$C$19</f>
        <v>655.78947368421063</v>
      </c>
      <c r="M179" s="218">
        <f t="shared" si="44"/>
        <v>5340.0000000000009</v>
      </c>
      <c r="N179" s="204">
        <v>5340</v>
      </c>
      <c r="O179" s="469">
        <f>ROUND((K179-J179)/J179*100,2)</f>
        <v>6.8</v>
      </c>
    </row>
    <row r="180" spans="1:15" s="106" customFormat="1" ht="16.5" customHeight="1" x14ac:dyDescent="0.2">
      <c r="A180" s="171"/>
      <c r="B180" s="20"/>
      <c r="C180" s="207"/>
      <c r="D180" s="204"/>
      <c r="E180" s="207"/>
      <c r="F180" s="204"/>
      <c r="G180" s="211"/>
      <c r="H180" s="204"/>
      <c r="I180" s="193"/>
      <c r="J180" s="193"/>
      <c r="K180" s="193"/>
      <c r="L180" s="204"/>
      <c r="M180" s="369"/>
      <c r="N180" s="419"/>
      <c r="O180" s="463"/>
    </row>
    <row r="181" spans="1:15" s="106" customFormat="1" ht="16.5" customHeight="1" x14ac:dyDescent="0.2">
      <c r="A181" s="171" t="s">
        <v>1813</v>
      </c>
      <c r="B181" s="9" t="s">
        <v>964</v>
      </c>
      <c r="C181" s="207"/>
      <c r="D181" s="204" t="s">
        <v>12</v>
      </c>
      <c r="E181" s="207" t="s">
        <v>12</v>
      </c>
      <c r="F181" s="204"/>
      <c r="G181" s="211"/>
      <c r="H181" s="210"/>
      <c r="I181" s="210"/>
      <c r="J181" s="210"/>
      <c r="K181" s="210"/>
      <c r="L181" s="204"/>
      <c r="M181" s="369"/>
      <c r="N181" s="419"/>
      <c r="O181" s="463"/>
    </row>
    <row r="182" spans="1:15" s="106" customFormat="1" ht="16.5" customHeight="1" x14ac:dyDescent="0.2">
      <c r="A182" s="171"/>
      <c r="B182" s="9" t="s">
        <v>965</v>
      </c>
      <c r="C182" s="207">
        <v>200</v>
      </c>
      <c r="D182" s="204">
        <v>216</v>
      </c>
      <c r="E182" s="207">
        <v>230</v>
      </c>
      <c r="F182" s="204">
        <f>SUM(E182-(E182*14/114))</f>
        <v>201.75438596491227</v>
      </c>
      <c r="G182" s="211">
        <v>219.3</v>
      </c>
      <c r="H182" s="204" t="s">
        <v>12</v>
      </c>
      <c r="I182" s="193" t="s">
        <v>12</v>
      </c>
      <c r="J182" s="193" t="s">
        <v>12</v>
      </c>
      <c r="K182" s="193"/>
      <c r="L182" s="204" t="s">
        <v>12</v>
      </c>
      <c r="M182" s="369" t="s">
        <v>12</v>
      </c>
      <c r="N182" s="419" t="s">
        <v>12</v>
      </c>
      <c r="O182" s="463" t="s">
        <v>12</v>
      </c>
    </row>
    <row r="183" spans="1:15" s="106" customFormat="1" ht="16.5" customHeight="1" x14ac:dyDescent="0.2">
      <c r="A183" s="171" t="s">
        <v>58</v>
      </c>
      <c r="B183" s="20" t="s">
        <v>1791</v>
      </c>
      <c r="C183" s="207"/>
      <c r="D183" s="204"/>
      <c r="E183" s="207"/>
      <c r="F183" s="204"/>
      <c r="G183" s="211"/>
      <c r="H183" s="204">
        <v>80.7</v>
      </c>
      <c r="I183" s="193">
        <v>87.72</v>
      </c>
      <c r="J183" s="204">
        <v>96.49</v>
      </c>
      <c r="K183" s="204">
        <f t="shared" ref="K183:K186" si="45">SUM(N183/114*100)</f>
        <v>103.50877192982458</v>
      </c>
      <c r="L183" s="208">
        <f>K183*'Table of % increases'!$C$19</f>
        <v>14.491228070175442</v>
      </c>
      <c r="M183" s="218">
        <f t="shared" ref="M183:M186" si="46">K183+L183</f>
        <v>118.00000000000001</v>
      </c>
      <c r="N183" s="204">
        <v>118</v>
      </c>
      <c r="O183" s="469">
        <f>ROUND((K183-J183)/J183*100,2)</f>
        <v>7.27</v>
      </c>
    </row>
    <row r="184" spans="1:15" s="106" customFormat="1" ht="16.5" customHeight="1" x14ac:dyDescent="0.2">
      <c r="A184" s="171" t="s">
        <v>59</v>
      </c>
      <c r="B184" s="20" t="s">
        <v>1539</v>
      </c>
      <c r="C184" s="207"/>
      <c r="D184" s="204"/>
      <c r="E184" s="207"/>
      <c r="F184" s="204"/>
      <c r="G184" s="211"/>
      <c r="H184" s="204">
        <v>80.7</v>
      </c>
      <c r="I184" s="193">
        <v>87.72</v>
      </c>
      <c r="J184" s="204">
        <v>96.49</v>
      </c>
      <c r="K184" s="204">
        <f t="shared" si="45"/>
        <v>103.50877192982458</v>
      </c>
      <c r="L184" s="208">
        <f>K184*'Table of % increases'!$C$19</f>
        <v>14.491228070175442</v>
      </c>
      <c r="M184" s="218">
        <f t="shared" si="46"/>
        <v>118.00000000000001</v>
      </c>
      <c r="N184" s="204">
        <v>118</v>
      </c>
      <c r="O184" s="469">
        <f>ROUND((K184-J184)/J184*100,2)</f>
        <v>7.27</v>
      </c>
    </row>
    <row r="185" spans="1:15" s="106" customFormat="1" ht="16.5" customHeight="1" x14ac:dyDescent="0.2">
      <c r="A185" s="171" t="s">
        <v>60</v>
      </c>
      <c r="B185" s="20" t="s">
        <v>1792</v>
      </c>
      <c r="C185" s="207"/>
      <c r="D185" s="204"/>
      <c r="E185" s="207"/>
      <c r="F185" s="204"/>
      <c r="G185" s="211"/>
      <c r="H185" s="204">
        <v>30.7</v>
      </c>
      <c r="I185" s="193">
        <v>32.46</v>
      </c>
      <c r="J185" s="204">
        <v>35.090000000000003</v>
      </c>
      <c r="K185" s="204">
        <f t="shared" si="45"/>
        <v>37.719298245614034</v>
      </c>
      <c r="L185" s="208">
        <f>K185*'Table of % increases'!$C$19</f>
        <v>5.2807017543859649</v>
      </c>
      <c r="M185" s="218">
        <f t="shared" si="46"/>
        <v>43</v>
      </c>
      <c r="N185" s="204">
        <v>43</v>
      </c>
      <c r="O185" s="469">
        <f>ROUND((K185-J185)/J185*100,2)</f>
        <v>7.49</v>
      </c>
    </row>
    <row r="186" spans="1:15" s="106" customFormat="1" ht="16.5" customHeight="1" x14ac:dyDescent="0.2">
      <c r="A186" s="171" t="s">
        <v>62</v>
      </c>
      <c r="B186" s="20" t="s">
        <v>1793</v>
      </c>
      <c r="C186" s="207"/>
      <c r="D186" s="204"/>
      <c r="E186" s="207"/>
      <c r="F186" s="204"/>
      <c r="G186" s="211"/>
      <c r="H186" s="204">
        <v>43.86</v>
      </c>
      <c r="I186" s="193">
        <v>46.49</v>
      </c>
      <c r="J186" s="204">
        <v>52.63</v>
      </c>
      <c r="K186" s="204">
        <f t="shared" si="45"/>
        <v>56.140350877192979</v>
      </c>
      <c r="L186" s="208">
        <f>K186*'Table of % increases'!$C$19</f>
        <v>7.859649122807018</v>
      </c>
      <c r="M186" s="218">
        <f t="shared" si="46"/>
        <v>64</v>
      </c>
      <c r="N186" s="204">
        <v>64</v>
      </c>
      <c r="O186" s="469">
        <f>ROUND((K186-J186)/J186*100,2)</f>
        <v>6.67</v>
      </c>
    </row>
    <row r="187" spans="1:15" s="106" customFormat="1" ht="16.5" customHeight="1" x14ac:dyDescent="0.2">
      <c r="A187" s="171"/>
      <c r="B187" s="20"/>
      <c r="C187" s="207"/>
      <c r="D187" s="204"/>
      <c r="E187" s="207"/>
      <c r="F187" s="204"/>
      <c r="G187" s="211"/>
      <c r="H187" s="204"/>
      <c r="I187" s="193"/>
      <c r="J187" s="193"/>
      <c r="K187" s="193"/>
      <c r="L187" s="204"/>
      <c r="M187" s="369"/>
      <c r="N187" s="419"/>
      <c r="O187" s="463"/>
    </row>
    <row r="188" spans="1:15" s="106" customFormat="1" ht="16.5" customHeight="1" x14ac:dyDescent="0.2">
      <c r="A188" s="171" t="s">
        <v>1810</v>
      </c>
      <c r="B188" s="9" t="s">
        <v>966</v>
      </c>
      <c r="C188" s="207"/>
      <c r="D188" s="204" t="s">
        <v>12</v>
      </c>
      <c r="E188" s="207" t="s">
        <v>12</v>
      </c>
      <c r="F188" s="204"/>
      <c r="G188" s="211"/>
      <c r="H188" s="210"/>
      <c r="I188" s="210"/>
      <c r="J188" s="210"/>
      <c r="K188" s="210"/>
      <c r="L188" s="204"/>
      <c r="M188" s="369"/>
      <c r="N188" s="419"/>
      <c r="O188" s="463"/>
    </row>
    <row r="189" spans="1:15" s="106" customFormat="1" ht="16.5" customHeight="1" x14ac:dyDescent="0.2">
      <c r="A189" s="171"/>
      <c r="B189" s="9" t="s">
        <v>967</v>
      </c>
      <c r="C189" s="207">
        <v>200</v>
      </c>
      <c r="D189" s="204">
        <v>216</v>
      </c>
      <c r="E189" s="207">
        <v>230</v>
      </c>
      <c r="F189" s="204">
        <f>SUM(E189-(E189*14/114))</f>
        <v>201.75438596491227</v>
      </c>
      <c r="G189" s="211">
        <v>219.3</v>
      </c>
      <c r="H189" s="204" t="s">
        <v>12</v>
      </c>
      <c r="I189" s="193" t="s">
        <v>12</v>
      </c>
      <c r="J189" s="193" t="s">
        <v>12</v>
      </c>
      <c r="K189" s="193"/>
      <c r="L189" s="204" t="s">
        <v>12</v>
      </c>
      <c r="M189" s="369" t="s">
        <v>12</v>
      </c>
      <c r="N189" s="419" t="s">
        <v>12</v>
      </c>
      <c r="O189" s="463" t="s">
        <v>12</v>
      </c>
    </row>
    <row r="190" spans="1:15" s="106" customFormat="1" ht="16.5" customHeight="1" x14ac:dyDescent="0.2">
      <c r="A190" s="171" t="s">
        <v>58</v>
      </c>
      <c r="B190" s="20" t="s">
        <v>1791</v>
      </c>
      <c r="C190" s="207"/>
      <c r="D190" s="204"/>
      <c r="E190" s="207"/>
      <c r="F190" s="204"/>
      <c r="G190" s="211"/>
      <c r="H190" s="204">
        <v>96.49</v>
      </c>
      <c r="I190" s="193">
        <v>105.26</v>
      </c>
      <c r="J190" s="204">
        <v>114.04</v>
      </c>
      <c r="K190" s="204">
        <f t="shared" ref="K190:K193" si="47">SUM(N190/114*100)</f>
        <v>122.80701754385966</v>
      </c>
      <c r="L190" s="208">
        <f>K190*'Table of % increases'!$C$19</f>
        <v>17.192982456140353</v>
      </c>
      <c r="M190" s="218">
        <f t="shared" ref="M190:M193" si="48">K190+L190</f>
        <v>140</v>
      </c>
      <c r="N190" s="249">
        <v>140</v>
      </c>
      <c r="O190" s="463">
        <f>ROUND((K190-J190)/J190*100,2)</f>
        <v>7.69</v>
      </c>
    </row>
    <row r="191" spans="1:15" s="106" customFormat="1" ht="16.5" customHeight="1" x14ac:dyDescent="0.2">
      <c r="A191" s="171" t="s">
        <v>59</v>
      </c>
      <c r="B191" s="20" t="s">
        <v>1539</v>
      </c>
      <c r="C191" s="207"/>
      <c r="D191" s="204"/>
      <c r="E191" s="207"/>
      <c r="F191" s="204"/>
      <c r="G191" s="211"/>
      <c r="H191" s="204">
        <v>96.49</v>
      </c>
      <c r="I191" s="193">
        <v>105.26</v>
      </c>
      <c r="J191" s="204">
        <v>114.04</v>
      </c>
      <c r="K191" s="204">
        <f t="shared" si="47"/>
        <v>122.80701754385966</v>
      </c>
      <c r="L191" s="208">
        <f>K191*'Table of % increases'!$C$19</f>
        <v>17.192982456140353</v>
      </c>
      <c r="M191" s="218">
        <f t="shared" si="48"/>
        <v>140</v>
      </c>
      <c r="N191" s="249">
        <v>140</v>
      </c>
      <c r="O191" s="463">
        <f>ROUND((K191-J191)/J191*100,2)</f>
        <v>7.69</v>
      </c>
    </row>
    <row r="192" spans="1:15" s="106" customFormat="1" ht="16.5" customHeight="1" x14ac:dyDescent="0.2">
      <c r="A192" s="171" t="s">
        <v>60</v>
      </c>
      <c r="B192" s="20" t="s">
        <v>1792</v>
      </c>
      <c r="C192" s="207"/>
      <c r="D192" s="204"/>
      <c r="E192" s="207"/>
      <c r="F192" s="204"/>
      <c r="G192" s="211"/>
      <c r="H192" s="204">
        <v>43.86</v>
      </c>
      <c r="I192" s="193">
        <v>46.49</v>
      </c>
      <c r="J192" s="204">
        <v>52.63</v>
      </c>
      <c r="K192" s="204">
        <f t="shared" si="47"/>
        <v>56.140350877192979</v>
      </c>
      <c r="L192" s="208">
        <f>K192*'Table of % increases'!$C$19</f>
        <v>7.859649122807018</v>
      </c>
      <c r="M192" s="218">
        <f t="shared" si="48"/>
        <v>64</v>
      </c>
      <c r="N192" s="249">
        <v>64</v>
      </c>
      <c r="O192" s="463">
        <f>ROUND((K192-J192)/J192*100,2)</f>
        <v>6.67</v>
      </c>
    </row>
    <row r="193" spans="1:15" s="106" customFormat="1" ht="16.5" customHeight="1" x14ac:dyDescent="0.2">
      <c r="A193" s="171" t="s">
        <v>62</v>
      </c>
      <c r="B193" s="20" t="s">
        <v>1793</v>
      </c>
      <c r="C193" s="207"/>
      <c r="D193" s="204"/>
      <c r="E193" s="207"/>
      <c r="F193" s="204"/>
      <c r="G193" s="211"/>
      <c r="H193" s="204">
        <v>96.49</v>
      </c>
      <c r="I193" s="193">
        <v>105.26</v>
      </c>
      <c r="J193" s="204">
        <v>114.04</v>
      </c>
      <c r="K193" s="204">
        <f t="shared" si="47"/>
        <v>122.80701754385966</v>
      </c>
      <c r="L193" s="208">
        <f>K193*'Table of % increases'!$C$19</f>
        <v>17.192982456140353</v>
      </c>
      <c r="M193" s="218">
        <f t="shared" si="48"/>
        <v>140</v>
      </c>
      <c r="N193" s="249">
        <v>140</v>
      </c>
      <c r="O193" s="463">
        <f>ROUND((K193-J193)/J193*100,2)</f>
        <v>7.69</v>
      </c>
    </row>
    <row r="194" spans="1:15" s="106" customFormat="1" ht="16.5" customHeight="1" x14ac:dyDescent="0.2">
      <c r="A194" s="171"/>
      <c r="B194" s="20"/>
      <c r="C194" s="207"/>
      <c r="D194" s="204"/>
      <c r="E194" s="207"/>
      <c r="F194" s="204"/>
      <c r="G194" s="211"/>
      <c r="H194" s="204"/>
      <c r="I194" s="193"/>
      <c r="J194" s="193"/>
      <c r="K194" s="193"/>
      <c r="L194" s="204"/>
      <c r="M194" s="369"/>
      <c r="N194" s="419"/>
      <c r="O194" s="463"/>
    </row>
    <row r="195" spans="1:15" s="106" customFormat="1" ht="16.5" customHeight="1" x14ac:dyDescent="0.2">
      <c r="A195" s="171" t="s">
        <v>1811</v>
      </c>
      <c r="B195" s="9" t="s">
        <v>1801</v>
      </c>
      <c r="C195" s="207"/>
      <c r="D195" s="204" t="s">
        <v>12</v>
      </c>
      <c r="E195" s="207" t="s">
        <v>12</v>
      </c>
      <c r="F195" s="204"/>
      <c r="G195" s="211"/>
      <c r="H195" s="210"/>
      <c r="I195" s="210"/>
      <c r="J195" s="210"/>
      <c r="K195" s="210"/>
      <c r="L195" s="204"/>
      <c r="M195" s="369"/>
      <c r="N195" s="419"/>
      <c r="O195" s="463"/>
    </row>
    <row r="196" spans="1:15" s="106" customFormat="1" ht="16.5" customHeight="1" x14ac:dyDescent="0.2">
      <c r="A196" s="171"/>
      <c r="B196" s="9" t="s">
        <v>1799</v>
      </c>
      <c r="C196" s="207"/>
      <c r="D196" s="204"/>
      <c r="E196" s="207"/>
      <c r="F196" s="204"/>
      <c r="G196" s="211"/>
      <c r="H196" s="210"/>
      <c r="I196" s="210"/>
      <c r="J196" s="210"/>
      <c r="K196" s="210"/>
      <c r="L196" s="204"/>
      <c r="M196" s="369"/>
      <c r="N196" s="419"/>
      <c r="O196" s="463"/>
    </row>
    <row r="197" spans="1:15" s="106" customFormat="1" ht="16.5" customHeight="1" x14ac:dyDescent="0.2">
      <c r="A197" s="171"/>
      <c r="B197" s="9" t="s">
        <v>12</v>
      </c>
      <c r="C197" s="207">
        <v>200</v>
      </c>
      <c r="D197" s="204">
        <v>216</v>
      </c>
      <c r="E197" s="207">
        <v>230</v>
      </c>
      <c r="F197" s="204">
        <f>SUM(E197-(E197*14/114))</f>
        <v>201.75438596491227</v>
      </c>
      <c r="G197" s="211">
        <v>219.3</v>
      </c>
      <c r="H197" s="204" t="s">
        <v>12</v>
      </c>
      <c r="I197" s="193" t="s">
        <v>12</v>
      </c>
      <c r="J197" s="193" t="s">
        <v>12</v>
      </c>
      <c r="K197" s="193"/>
      <c r="L197" s="204" t="s">
        <v>12</v>
      </c>
      <c r="M197" s="369" t="s">
        <v>12</v>
      </c>
      <c r="N197" s="419" t="s">
        <v>12</v>
      </c>
      <c r="O197" s="463" t="s">
        <v>12</v>
      </c>
    </row>
    <row r="198" spans="1:15" s="106" customFormat="1" ht="16.5" customHeight="1" x14ac:dyDescent="0.2">
      <c r="A198" s="171" t="s">
        <v>58</v>
      </c>
      <c r="B198" s="20" t="s">
        <v>1791</v>
      </c>
      <c r="C198" s="207"/>
      <c r="D198" s="204"/>
      <c r="E198" s="207"/>
      <c r="F198" s="204"/>
      <c r="G198" s="211"/>
      <c r="H198" s="204">
        <v>254.39</v>
      </c>
      <c r="I198" s="193">
        <v>271.93</v>
      </c>
      <c r="J198" s="204">
        <v>289.47000000000003</v>
      </c>
      <c r="K198" s="204">
        <f t="shared" ref="K198:K201" si="49">SUM(N198/114*100)</f>
        <v>309.64912280701753</v>
      </c>
      <c r="L198" s="208">
        <f>K198*'Table of % increases'!$C$19</f>
        <v>43.350877192982459</v>
      </c>
      <c r="M198" s="218">
        <f t="shared" ref="M198:M201" si="50">K198+L198</f>
        <v>353</v>
      </c>
      <c r="N198" s="204">
        <v>353</v>
      </c>
      <c r="O198" s="469">
        <f>ROUND((K198-J198)/J198*100,2)</f>
        <v>6.97</v>
      </c>
    </row>
    <row r="199" spans="1:15" s="106" customFormat="1" ht="16.5" customHeight="1" x14ac:dyDescent="0.2">
      <c r="A199" s="171" t="s">
        <v>59</v>
      </c>
      <c r="B199" s="20" t="s">
        <v>1539</v>
      </c>
      <c r="C199" s="207"/>
      <c r="D199" s="204"/>
      <c r="E199" s="207"/>
      <c r="F199" s="204"/>
      <c r="G199" s="211"/>
      <c r="H199" s="204">
        <v>641.23</v>
      </c>
      <c r="I199" s="193">
        <v>679.82</v>
      </c>
      <c r="J199" s="204">
        <v>719.3</v>
      </c>
      <c r="K199" s="204">
        <f t="shared" si="49"/>
        <v>768.42105263157896</v>
      </c>
      <c r="L199" s="208">
        <f>K199*'Table of % increases'!$C$19</f>
        <v>107.57894736842107</v>
      </c>
      <c r="M199" s="218">
        <f t="shared" si="50"/>
        <v>876</v>
      </c>
      <c r="N199" s="204">
        <v>876</v>
      </c>
      <c r="O199" s="469">
        <f>ROUND((K199-J199)/J199*100,2)</f>
        <v>6.83</v>
      </c>
    </row>
    <row r="200" spans="1:15" s="106" customFormat="1" ht="16.5" customHeight="1" x14ac:dyDescent="0.2">
      <c r="A200" s="171" t="s">
        <v>60</v>
      </c>
      <c r="B200" s="20" t="s">
        <v>1792</v>
      </c>
      <c r="C200" s="207"/>
      <c r="D200" s="204"/>
      <c r="E200" s="207"/>
      <c r="F200" s="204"/>
      <c r="G200" s="211"/>
      <c r="H200" s="204">
        <v>184.21</v>
      </c>
      <c r="I200" s="193">
        <v>195.61</v>
      </c>
      <c r="J200" s="204">
        <v>210.53</v>
      </c>
      <c r="K200" s="204">
        <f t="shared" si="49"/>
        <v>224.56140350877192</v>
      </c>
      <c r="L200" s="208">
        <f>K200*'Table of % increases'!$C$19</f>
        <v>31.438596491228072</v>
      </c>
      <c r="M200" s="218">
        <f t="shared" si="50"/>
        <v>256</v>
      </c>
      <c r="N200" s="204">
        <v>256</v>
      </c>
      <c r="O200" s="469">
        <f>ROUND((K200-J200)/J200*100,2)</f>
        <v>6.66</v>
      </c>
    </row>
    <row r="201" spans="1:15" s="106" customFormat="1" ht="16.5" customHeight="1" x14ac:dyDescent="0.2">
      <c r="A201" s="171" t="s">
        <v>62</v>
      </c>
      <c r="B201" s="20" t="s">
        <v>1793</v>
      </c>
      <c r="C201" s="207"/>
      <c r="D201" s="204"/>
      <c r="E201" s="207"/>
      <c r="F201" s="204"/>
      <c r="G201" s="211"/>
      <c r="H201" s="204">
        <v>491.23</v>
      </c>
      <c r="I201" s="193">
        <v>521.92999999999995</v>
      </c>
      <c r="J201" s="204">
        <v>548.25</v>
      </c>
      <c r="K201" s="204">
        <f t="shared" si="49"/>
        <v>585.9649122807017</v>
      </c>
      <c r="L201" s="208">
        <f>K201*'Table of % increases'!$C$19</f>
        <v>82.035087719298247</v>
      </c>
      <c r="M201" s="218">
        <f t="shared" si="50"/>
        <v>668</v>
      </c>
      <c r="N201" s="204">
        <v>668</v>
      </c>
      <c r="O201" s="469">
        <f>ROUND((K201-J201)/J201*100,2)</f>
        <v>6.88</v>
      </c>
    </row>
    <row r="202" spans="1:15" s="106" customFormat="1" ht="16.5" customHeight="1" x14ac:dyDescent="0.2">
      <c r="A202" s="171"/>
      <c r="B202" s="20"/>
      <c r="C202" s="207"/>
      <c r="D202" s="204"/>
      <c r="E202" s="207"/>
      <c r="F202" s="204"/>
      <c r="G202" s="211"/>
      <c r="H202" s="204"/>
      <c r="I202" s="193"/>
      <c r="J202" s="193"/>
      <c r="K202" s="193"/>
      <c r="L202" s="204"/>
      <c r="M202" s="369"/>
      <c r="N202" s="419"/>
      <c r="O202" s="463"/>
    </row>
    <row r="203" spans="1:15" s="106" customFormat="1" ht="16.5" customHeight="1" x14ac:dyDescent="0.2">
      <c r="A203" s="171" t="s">
        <v>1814</v>
      </c>
      <c r="B203" s="9" t="s">
        <v>973</v>
      </c>
      <c r="C203" s="207">
        <v>100</v>
      </c>
      <c r="D203" s="204">
        <v>108</v>
      </c>
      <c r="E203" s="207">
        <v>110</v>
      </c>
      <c r="F203" s="204">
        <f>SUM(E203-(E203*14/114))</f>
        <v>96.491228070175438</v>
      </c>
      <c r="G203" s="211">
        <v>105.26</v>
      </c>
      <c r="H203" s="204">
        <v>114.04</v>
      </c>
      <c r="I203" s="193">
        <v>122.81</v>
      </c>
      <c r="J203" s="204">
        <v>131.58000000000001</v>
      </c>
      <c r="K203" s="204">
        <f t="shared" ref="K203" si="51">SUM(N203/114*100)</f>
        <v>140.35087719298244</v>
      </c>
      <c r="L203" s="208">
        <f>K203*'Table of % increases'!$C$19</f>
        <v>19.649122807017545</v>
      </c>
      <c r="M203" s="218">
        <f>K203+L203</f>
        <v>159.99999999999997</v>
      </c>
      <c r="N203" s="204">
        <v>160</v>
      </c>
      <c r="O203" s="469">
        <f>ROUND((K203-J203)/J203*100,2)</f>
        <v>6.67</v>
      </c>
    </row>
    <row r="204" spans="1:15" s="106" customFormat="1" ht="16.5" customHeight="1" x14ac:dyDescent="0.2">
      <c r="A204" s="171"/>
      <c r="B204" s="9"/>
      <c r="C204" s="207"/>
      <c r="D204" s="204"/>
      <c r="E204" s="207"/>
      <c r="F204" s="204"/>
      <c r="G204" s="211"/>
      <c r="H204" s="204"/>
      <c r="I204" s="193"/>
      <c r="J204" s="204"/>
      <c r="K204" s="204"/>
      <c r="L204" s="208"/>
      <c r="M204" s="218"/>
      <c r="N204" s="249"/>
      <c r="O204" s="463"/>
    </row>
    <row r="205" spans="1:15" s="106" customFormat="1" ht="16.5" customHeight="1" x14ac:dyDescent="0.2">
      <c r="A205" s="171" t="s">
        <v>1812</v>
      </c>
      <c r="B205" s="9" t="s">
        <v>982</v>
      </c>
      <c r="C205" s="207"/>
      <c r="D205" s="204" t="s">
        <v>12</v>
      </c>
      <c r="E205" s="207" t="s">
        <v>12</v>
      </c>
      <c r="F205" s="204" t="s">
        <v>12</v>
      </c>
      <c r="G205" s="211" t="s">
        <v>12</v>
      </c>
      <c r="H205" s="204" t="s">
        <v>12</v>
      </c>
      <c r="I205" s="204"/>
      <c r="J205" s="204"/>
      <c r="K205" s="204"/>
      <c r="L205" s="204"/>
      <c r="M205" s="369"/>
      <c r="N205" s="419"/>
      <c r="O205" s="463"/>
    </row>
    <row r="206" spans="1:15" s="106" customFormat="1" ht="16.5" customHeight="1" x14ac:dyDescent="0.2">
      <c r="A206" s="171"/>
      <c r="B206" s="9" t="s">
        <v>983</v>
      </c>
      <c r="C206" s="207">
        <v>110</v>
      </c>
      <c r="D206" s="204">
        <v>118.8</v>
      </c>
      <c r="E206" s="207">
        <v>130</v>
      </c>
      <c r="F206" s="204">
        <f>SUM(E206-(E206*14/114))</f>
        <v>114.03508771929825</v>
      </c>
      <c r="G206" s="211">
        <v>122.81</v>
      </c>
      <c r="H206" s="204">
        <v>131.58000000000001</v>
      </c>
      <c r="I206" s="193">
        <v>140.35</v>
      </c>
      <c r="J206" s="204">
        <v>149.12</v>
      </c>
      <c r="K206" s="204">
        <f t="shared" ref="K206" si="52">SUM(N206/114*100)</f>
        <v>159.64912280701756</v>
      </c>
      <c r="L206" s="208">
        <f>K206*'Table of % increases'!$C$19</f>
        <v>22.350877192982463</v>
      </c>
      <c r="M206" s="218">
        <f>K206+L206</f>
        <v>182.00000000000003</v>
      </c>
      <c r="N206" s="204">
        <v>182</v>
      </c>
      <c r="O206" s="469">
        <f>ROUND((K206-J206)/J206*100,2)</f>
        <v>7.06</v>
      </c>
    </row>
    <row r="207" spans="1:15" s="106" customFormat="1" ht="16.5" customHeight="1" x14ac:dyDescent="0.2">
      <c r="A207" s="672"/>
      <c r="B207" s="186"/>
      <c r="C207" s="254"/>
      <c r="D207" s="215"/>
      <c r="E207" s="254"/>
      <c r="F207" s="215"/>
      <c r="G207" s="255"/>
      <c r="H207" s="215"/>
      <c r="I207" s="225"/>
      <c r="J207" s="225"/>
      <c r="K207" s="225"/>
      <c r="L207" s="215"/>
      <c r="M207" s="377"/>
      <c r="N207" s="635"/>
      <c r="O207" s="464"/>
    </row>
    <row r="208" spans="1:15" s="106" customFormat="1" ht="16.5" customHeight="1" x14ac:dyDescent="0.2">
      <c r="A208" s="171">
        <v>17.5</v>
      </c>
      <c r="B208" s="773" t="s">
        <v>1643</v>
      </c>
      <c r="C208" s="207"/>
      <c r="D208" s="204" t="s">
        <v>12</v>
      </c>
      <c r="E208" s="207" t="s">
        <v>12</v>
      </c>
      <c r="F208" s="204"/>
      <c r="G208" s="211"/>
      <c r="H208" s="210"/>
      <c r="I208" s="210"/>
      <c r="J208" s="210"/>
      <c r="K208" s="210"/>
      <c r="L208" s="204"/>
      <c r="M208" s="369"/>
      <c r="N208" s="419"/>
      <c r="O208" s="463"/>
    </row>
    <row r="209" spans="1:15" s="106" customFormat="1" ht="16.5" customHeight="1" x14ac:dyDescent="0.2">
      <c r="A209" s="171"/>
      <c r="B209" s="9"/>
      <c r="C209" s="207"/>
      <c r="D209" s="204"/>
      <c r="E209" s="207"/>
      <c r="F209" s="204"/>
      <c r="G209" s="211"/>
      <c r="H209" s="210"/>
      <c r="I209" s="210"/>
      <c r="J209" s="210"/>
      <c r="K209" s="210"/>
      <c r="L209" s="204"/>
      <c r="M209" s="369"/>
      <c r="N209" s="419"/>
      <c r="O209" s="463"/>
    </row>
    <row r="210" spans="1:15" s="106" customFormat="1" ht="16.5" customHeight="1" x14ac:dyDescent="0.2">
      <c r="A210" s="171" t="s">
        <v>12</v>
      </c>
      <c r="B210" s="20" t="s">
        <v>957</v>
      </c>
      <c r="C210" s="207"/>
      <c r="D210" s="204" t="s">
        <v>12</v>
      </c>
      <c r="E210" s="207" t="s">
        <v>12</v>
      </c>
      <c r="F210" s="204"/>
      <c r="G210" s="211"/>
      <c r="H210" s="210"/>
      <c r="I210" s="210"/>
      <c r="J210" s="210"/>
      <c r="K210" s="210"/>
      <c r="L210" s="204"/>
      <c r="M210" s="369"/>
      <c r="N210" s="419"/>
      <c r="O210" s="463"/>
    </row>
    <row r="211" spans="1:15" s="106" customFormat="1" ht="16.5" customHeight="1" x14ac:dyDescent="0.2">
      <c r="A211" s="171" t="s">
        <v>1815</v>
      </c>
      <c r="B211" s="9" t="s">
        <v>959</v>
      </c>
      <c r="C211" s="207"/>
      <c r="D211" s="204" t="s">
        <v>12</v>
      </c>
      <c r="E211" s="207" t="s">
        <v>12</v>
      </c>
      <c r="F211" s="204"/>
      <c r="G211" s="211"/>
      <c r="H211" s="210"/>
      <c r="I211" s="210"/>
      <c r="J211" s="210"/>
      <c r="K211" s="210"/>
      <c r="L211" s="204"/>
      <c r="M211" s="369"/>
      <c r="N211" s="419"/>
      <c r="O211" s="463"/>
    </row>
    <row r="212" spans="1:15" s="106" customFormat="1" ht="16.5" customHeight="1" x14ac:dyDescent="0.2">
      <c r="A212" s="171"/>
      <c r="B212" s="9" t="s">
        <v>960</v>
      </c>
      <c r="C212" s="207">
        <v>200</v>
      </c>
      <c r="D212" s="204">
        <v>216</v>
      </c>
      <c r="E212" s="207">
        <v>230</v>
      </c>
      <c r="F212" s="204">
        <f>SUM(E212-(E212*14/114))</f>
        <v>201.75438596491227</v>
      </c>
      <c r="G212" s="211">
        <v>219.3</v>
      </c>
      <c r="H212" s="204" t="s">
        <v>12</v>
      </c>
      <c r="I212" s="193" t="s">
        <v>12</v>
      </c>
      <c r="J212" s="193" t="s">
        <v>12</v>
      </c>
      <c r="K212" s="193"/>
      <c r="L212" s="204" t="s">
        <v>12</v>
      </c>
      <c r="M212" s="369" t="s">
        <v>12</v>
      </c>
      <c r="N212" s="419" t="s">
        <v>12</v>
      </c>
      <c r="O212" s="463" t="s">
        <v>12</v>
      </c>
    </row>
    <row r="213" spans="1:15" s="106" customFormat="1" ht="16.5" customHeight="1" x14ac:dyDescent="0.2">
      <c r="A213" s="171" t="s">
        <v>58</v>
      </c>
      <c r="B213" s="20" t="s">
        <v>1791</v>
      </c>
      <c r="C213" s="207"/>
      <c r="D213" s="204"/>
      <c r="E213" s="207"/>
      <c r="F213" s="204"/>
      <c r="G213" s="211"/>
      <c r="H213" s="204">
        <v>166.67</v>
      </c>
      <c r="I213" s="193">
        <v>175.44</v>
      </c>
      <c r="J213" s="204">
        <v>184.21</v>
      </c>
      <c r="K213" s="204">
        <f t="shared" ref="K213:K217" si="53">SUM(N213/114*100)</f>
        <v>197.36842105263156</v>
      </c>
      <c r="L213" s="208">
        <f>K213*'Table of % increases'!$C$19</f>
        <v>27.631578947368421</v>
      </c>
      <c r="M213" s="218">
        <f t="shared" ref="M213:M217" si="54">K213+L213</f>
        <v>224.99999999999997</v>
      </c>
      <c r="N213" s="204">
        <v>225</v>
      </c>
      <c r="O213" s="469">
        <f>ROUND((K213-J213)/J213*100,2)</f>
        <v>7.14</v>
      </c>
    </row>
    <row r="214" spans="1:15" s="106" customFormat="1" ht="16.5" customHeight="1" x14ac:dyDescent="0.2">
      <c r="A214" s="171" t="s">
        <v>59</v>
      </c>
      <c r="B214" s="20" t="s">
        <v>1539</v>
      </c>
      <c r="C214" s="207"/>
      <c r="D214" s="204"/>
      <c r="E214" s="207"/>
      <c r="F214" s="204"/>
      <c r="G214" s="211"/>
      <c r="H214" s="204">
        <v>342.11</v>
      </c>
      <c r="I214" s="193">
        <v>364.04</v>
      </c>
      <c r="J214" s="204">
        <v>385.96</v>
      </c>
      <c r="K214" s="204">
        <f t="shared" si="53"/>
        <v>412.28070175438597</v>
      </c>
      <c r="L214" s="208">
        <f>K214*'Table of % increases'!$C$19</f>
        <v>57.719298245614041</v>
      </c>
      <c r="M214" s="218">
        <f t="shared" si="54"/>
        <v>470</v>
      </c>
      <c r="N214" s="204">
        <v>470</v>
      </c>
      <c r="O214" s="469">
        <f>ROUND((K214-J214)/J214*100,2)</f>
        <v>6.82</v>
      </c>
    </row>
    <row r="215" spans="1:15" s="106" customFormat="1" ht="16.5" customHeight="1" x14ac:dyDescent="0.2">
      <c r="A215" s="171" t="s">
        <v>60</v>
      </c>
      <c r="B215" s="20" t="s">
        <v>1792</v>
      </c>
      <c r="C215" s="207"/>
      <c r="D215" s="204"/>
      <c r="E215" s="207"/>
      <c r="F215" s="204"/>
      <c r="G215" s="211"/>
      <c r="H215" s="204">
        <v>131.58000000000001</v>
      </c>
      <c r="I215" s="193">
        <v>140.35</v>
      </c>
      <c r="J215" s="204">
        <v>149.12</v>
      </c>
      <c r="K215" s="204">
        <f t="shared" si="53"/>
        <v>159.64912280701756</v>
      </c>
      <c r="L215" s="208">
        <f>K215*'Table of % increases'!$C$19</f>
        <v>22.350877192982463</v>
      </c>
      <c r="M215" s="218">
        <f t="shared" si="54"/>
        <v>182.00000000000003</v>
      </c>
      <c r="N215" s="204">
        <v>182</v>
      </c>
      <c r="O215" s="469">
        <f>ROUND((K215-J215)/J215*100,2)</f>
        <v>7.06</v>
      </c>
    </row>
    <row r="216" spans="1:15" s="106" customFormat="1" ht="16.5" customHeight="1" x14ac:dyDescent="0.2">
      <c r="A216" s="171" t="s">
        <v>62</v>
      </c>
      <c r="B216" s="20" t="s">
        <v>1793</v>
      </c>
      <c r="C216" s="207"/>
      <c r="D216" s="204"/>
      <c r="E216" s="207"/>
      <c r="F216" s="204"/>
      <c r="G216" s="211"/>
      <c r="H216" s="204">
        <v>342.11</v>
      </c>
      <c r="I216" s="193">
        <v>364.04</v>
      </c>
      <c r="J216" s="204">
        <v>381.58</v>
      </c>
      <c r="K216" s="204">
        <f t="shared" si="53"/>
        <v>407.8947368421052</v>
      </c>
      <c r="L216" s="208">
        <f>K216*'Table of % increases'!$C$19</f>
        <v>57.105263157894733</v>
      </c>
      <c r="M216" s="218">
        <f t="shared" si="54"/>
        <v>464.99999999999994</v>
      </c>
      <c r="N216" s="204">
        <v>465</v>
      </c>
      <c r="O216" s="469">
        <f>ROUND((K216-J216)/J216*100,2)</f>
        <v>6.9</v>
      </c>
    </row>
    <row r="217" spans="1:15" s="106" customFormat="1" ht="16.5" customHeight="1" x14ac:dyDescent="0.2">
      <c r="A217" s="171" t="s">
        <v>64</v>
      </c>
      <c r="B217" s="20" t="s">
        <v>1540</v>
      </c>
      <c r="C217" s="207"/>
      <c r="D217" s="204"/>
      <c r="E217" s="207"/>
      <c r="F217" s="204"/>
      <c r="G217" s="211"/>
      <c r="H217" s="204">
        <v>4074.56</v>
      </c>
      <c r="I217" s="193">
        <v>4315.79</v>
      </c>
      <c r="J217" s="204">
        <v>4530.7</v>
      </c>
      <c r="K217" s="204">
        <f t="shared" si="53"/>
        <v>4838.5964912280697</v>
      </c>
      <c r="L217" s="208">
        <f>K217*'Table of % increases'!$C$19</f>
        <v>677.40350877192986</v>
      </c>
      <c r="M217" s="218">
        <f t="shared" si="54"/>
        <v>5516</v>
      </c>
      <c r="N217" s="204">
        <v>5516</v>
      </c>
      <c r="O217" s="469">
        <f>ROUND((K217-J217)/J217*100,2)</f>
        <v>6.8</v>
      </c>
    </row>
    <row r="218" spans="1:15" s="106" customFormat="1" ht="16.5" customHeight="1" x14ac:dyDescent="0.2">
      <c r="A218" s="171"/>
      <c r="B218" s="20"/>
      <c r="C218" s="207"/>
      <c r="D218" s="204"/>
      <c r="E218" s="207"/>
      <c r="F218" s="204"/>
      <c r="G218" s="211"/>
      <c r="H218" s="204"/>
      <c r="I218" s="193"/>
      <c r="J218" s="193"/>
      <c r="K218" s="193"/>
      <c r="L218" s="204"/>
      <c r="M218" s="369"/>
      <c r="N218" s="419"/>
      <c r="O218" s="463"/>
    </row>
    <row r="219" spans="1:15" s="106" customFormat="1" ht="16.5" customHeight="1" x14ac:dyDescent="0.2">
      <c r="A219" s="171" t="s">
        <v>1816</v>
      </c>
      <c r="B219" s="9" t="s">
        <v>962</v>
      </c>
      <c r="C219" s="207"/>
      <c r="D219" s="204" t="s">
        <v>12</v>
      </c>
      <c r="E219" s="207" t="s">
        <v>12</v>
      </c>
      <c r="F219" s="204"/>
      <c r="G219" s="211"/>
      <c r="H219" s="210"/>
      <c r="I219" s="210"/>
      <c r="J219" s="210"/>
      <c r="K219" s="210"/>
      <c r="L219" s="204"/>
      <c r="M219" s="369"/>
      <c r="N219" s="419"/>
      <c r="O219" s="463"/>
    </row>
    <row r="220" spans="1:15" s="106" customFormat="1" ht="16.5" customHeight="1" x14ac:dyDescent="0.2">
      <c r="A220" s="171"/>
      <c r="B220" s="9" t="s">
        <v>963</v>
      </c>
      <c r="C220" s="207">
        <v>200</v>
      </c>
      <c r="D220" s="204">
        <v>216</v>
      </c>
      <c r="E220" s="207">
        <v>230</v>
      </c>
      <c r="F220" s="204">
        <f>SUM(E220-(E220*14/114))</f>
        <v>201.75438596491227</v>
      </c>
      <c r="G220" s="211">
        <v>219.3</v>
      </c>
      <c r="H220" s="204" t="s">
        <v>12</v>
      </c>
      <c r="I220" s="193" t="s">
        <v>12</v>
      </c>
      <c r="J220" s="193" t="s">
        <v>12</v>
      </c>
      <c r="K220" s="193"/>
      <c r="L220" s="204" t="s">
        <v>12</v>
      </c>
      <c r="M220" s="369" t="s">
        <v>12</v>
      </c>
      <c r="N220" s="419" t="s">
        <v>12</v>
      </c>
      <c r="O220" s="463" t="s">
        <v>12</v>
      </c>
    </row>
    <row r="221" spans="1:15" s="106" customFormat="1" ht="16.5" customHeight="1" x14ac:dyDescent="0.2">
      <c r="A221" s="171" t="s">
        <v>58</v>
      </c>
      <c r="B221" s="20" t="s">
        <v>1791</v>
      </c>
      <c r="C221" s="207"/>
      <c r="D221" s="204"/>
      <c r="E221" s="207"/>
      <c r="F221" s="204"/>
      <c r="G221" s="211"/>
      <c r="H221" s="204">
        <v>254.39</v>
      </c>
      <c r="I221" s="193">
        <v>271.93</v>
      </c>
      <c r="J221" s="204">
        <v>289.47000000000003</v>
      </c>
      <c r="K221" s="204">
        <f t="shared" ref="K221:K225" si="55">SUM(N221/114*100)</f>
        <v>309.64912280701753</v>
      </c>
      <c r="L221" s="208">
        <f>K221*'Table of % increases'!$C$19</f>
        <v>43.350877192982459</v>
      </c>
      <c r="M221" s="218">
        <f t="shared" ref="M221:M225" si="56">K221+L221</f>
        <v>353</v>
      </c>
      <c r="N221" s="204">
        <v>353</v>
      </c>
      <c r="O221" s="469">
        <f>ROUND((K221-J221)/J221*100,2)</f>
        <v>6.97</v>
      </c>
    </row>
    <row r="222" spans="1:15" s="106" customFormat="1" ht="16.5" customHeight="1" x14ac:dyDescent="0.2">
      <c r="A222" s="171" t="s">
        <v>59</v>
      </c>
      <c r="B222" s="20" t="s">
        <v>1539</v>
      </c>
      <c r="C222" s="207"/>
      <c r="D222" s="204"/>
      <c r="E222" s="207"/>
      <c r="F222" s="204"/>
      <c r="G222" s="211"/>
      <c r="H222" s="204">
        <v>491.23</v>
      </c>
      <c r="I222" s="193">
        <v>521.92999999999995</v>
      </c>
      <c r="J222" s="204">
        <v>552.63</v>
      </c>
      <c r="K222" s="204">
        <f t="shared" si="55"/>
        <v>590.35087719298247</v>
      </c>
      <c r="L222" s="208">
        <f>K222*'Table of % increases'!$C$19</f>
        <v>82.649122807017548</v>
      </c>
      <c r="M222" s="218">
        <f t="shared" si="56"/>
        <v>673</v>
      </c>
      <c r="N222" s="204">
        <v>673</v>
      </c>
      <c r="O222" s="469">
        <f>ROUND((K222-J222)/J222*100,2)</f>
        <v>6.83</v>
      </c>
    </row>
    <row r="223" spans="1:15" s="106" customFormat="1" ht="16.5" customHeight="1" x14ac:dyDescent="0.2">
      <c r="A223" s="171" t="s">
        <v>60</v>
      </c>
      <c r="B223" s="20" t="s">
        <v>1792</v>
      </c>
      <c r="C223" s="207"/>
      <c r="D223" s="204"/>
      <c r="E223" s="207"/>
      <c r="F223" s="204"/>
      <c r="G223" s="211"/>
      <c r="H223" s="204">
        <v>184.21</v>
      </c>
      <c r="I223" s="193">
        <v>195.61</v>
      </c>
      <c r="J223" s="204">
        <v>206.14</v>
      </c>
      <c r="K223" s="204">
        <f t="shared" si="55"/>
        <v>220.17543859649123</v>
      </c>
      <c r="L223" s="208">
        <f>K223*'Table of % increases'!$C$19</f>
        <v>30.824561403508774</v>
      </c>
      <c r="M223" s="218">
        <f t="shared" si="56"/>
        <v>251</v>
      </c>
      <c r="N223" s="204">
        <v>251</v>
      </c>
      <c r="O223" s="469">
        <f>ROUND((K223-J223)/J223*100,2)</f>
        <v>6.81</v>
      </c>
    </row>
    <row r="224" spans="1:15" s="106" customFormat="1" ht="16.5" customHeight="1" x14ac:dyDescent="0.2">
      <c r="A224" s="171" t="s">
        <v>62</v>
      </c>
      <c r="B224" s="20" t="s">
        <v>1793</v>
      </c>
      <c r="C224" s="207"/>
      <c r="D224" s="204"/>
      <c r="E224" s="207"/>
      <c r="F224" s="204"/>
      <c r="G224" s="211"/>
      <c r="H224" s="204">
        <v>412.28</v>
      </c>
      <c r="I224" s="193">
        <v>438.6</v>
      </c>
      <c r="J224" s="204">
        <v>460.53</v>
      </c>
      <c r="K224" s="204">
        <f t="shared" si="55"/>
        <v>492.1052631578948</v>
      </c>
      <c r="L224" s="208">
        <f>K224*'Table of % increases'!$C$19</f>
        <v>68.894736842105274</v>
      </c>
      <c r="M224" s="218">
        <f t="shared" si="56"/>
        <v>561.00000000000011</v>
      </c>
      <c r="N224" s="204">
        <v>561</v>
      </c>
      <c r="O224" s="469">
        <f>ROUND((K224-J224)/J224*100,2)</f>
        <v>6.86</v>
      </c>
    </row>
    <row r="225" spans="1:15" s="106" customFormat="1" ht="16.5" customHeight="1" x14ac:dyDescent="0.2">
      <c r="A225" s="171" t="s">
        <v>64</v>
      </c>
      <c r="B225" s="20" t="s">
        <v>1540</v>
      </c>
      <c r="C225" s="207"/>
      <c r="D225" s="204"/>
      <c r="E225" s="207"/>
      <c r="F225" s="204"/>
      <c r="G225" s="211"/>
      <c r="H225" s="204">
        <v>4074.56</v>
      </c>
      <c r="I225" s="193">
        <v>4315.79</v>
      </c>
      <c r="J225" s="204">
        <v>4530.7</v>
      </c>
      <c r="K225" s="204">
        <f t="shared" si="55"/>
        <v>4838.5964912280697</v>
      </c>
      <c r="L225" s="208">
        <f>K225*'Table of % increases'!$C$19</f>
        <v>677.40350877192986</v>
      </c>
      <c r="M225" s="218">
        <f t="shared" si="56"/>
        <v>5516</v>
      </c>
      <c r="N225" s="204">
        <v>5516</v>
      </c>
      <c r="O225" s="469">
        <f>ROUND((K225-J225)/J225*100,2)</f>
        <v>6.8</v>
      </c>
    </row>
    <row r="226" spans="1:15" s="106" customFormat="1" ht="16.5" customHeight="1" x14ac:dyDescent="0.2">
      <c r="A226" s="171"/>
      <c r="B226" s="20"/>
      <c r="C226" s="207"/>
      <c r="D226" s="204"/>
      <c r="E226" s="207"/>
      <c r="F226" s="204"/>
      <c r="G226" s="211"/>
      <c r="H226" s="204"/>
      <c r="I226" s="193"/>
      <c r="J226" s="193"/>
      <c r="K226" s="193"/>
      <c r="L226" s="204"/>
      <c r="M226" s="369"/>
      <c r="N226" s="419"/>
      <c r="O226" s="463"/>
    </row>
    <row r="227" spans="1:15" s="106" customFormat="1" ht="16.5" customHeight="1" x14ac:dyDescent="0.2">
      <c r="A227" s="171" t="s">
        <v>1820</v>
      </c>
      <c r="B227" s="9" t="s">
        <v>964</v>
      </c>
      <c r="C227" s="207"/>
      <c r="D227" s="204" t="s">
        <v>12</v>
      </c>
      <c r="E227" s="207" t="s">
        <v>12</v>
      </c>
      <c r="F227" s="204"/>
      <c r="G227" s="211"/>
      <c r="H227" s="210"/>
      <c r="I227" s="210"/>
      <c r="J227" s="210"/>
      <c r="K227" s="210"/>
      <c r="L227" s="204"/>
      <c r="M227" s="369"/>
      <c r="N227" s="419"/>
      <c r="O227" s="463"/>
    </row>
    <row r="228" spans="1:15" s="106" customFormat="1" ht="16.5" customHeight="1" x14ac:dyDescent="0.2">
      <c r="A228" s="171"/>
      <c r="B228" s="9" t="s">
        <v>965</v>
      </c>
      <c r="C228" s="207">
        <v>200</v>
      </c>
      <c r="D228" s="204">
        <v>216</v>
      </c>
      <c r="E228" s="207">
        <v>230</v>
      </c>
      <c r="F228" s="204">
        <f>SUM(E228-(E228*14/114))</f>
        <v>201.75438596491227</v>
      </c>
      <c r="G228" s="211">
        <v>219.3</v>
      </c>
      <c r="H228" s="204" t="s">
        <v>12</v>
      </c>
      <c r="I228" s="193" t="s">
        <v>12</v>
      </c>
      <c r="J228" s="193" t="s">
        <v>12</v>
      </c>
      <c r="K228" s="193"/>
      <c r="L228" s="204" t="s">
        <v>12</v>
      </c>
      <c r="M228" s="369" t="s">
        <v>12</v>
      </c>
      <c r="N228" s="419" t="s">
        <v>12</v>
      </c>
      <c r="O228" s="463" t="s">
        <v>12</v>
      </c>
    </row>
    <row r="229" spans="1:15" s="106" customFormat="1" ht="16.5" customHeight="1" x14ac:dyDescent="0.2">
      <c r="A229" s="171" t="s">
        <v>58</v>
      </c>
      <c r="B229" s="20" t="s">
        <v>1791</v>
      </c>
      <c r="C229" s="207"/>
      <c r="D229" s="204"/>
      <c r="E229" s="207"/>
      <c r="F229" s="204"/>
      <c r="G229" s="211"/>
      <c r="H229" s="204">
        <v>80.7</v>
      </c>
      <c r="I229" s="193">
        <v>87.72</v>
      </c>
      <c r="J229" s="204">
        <v>96.49</v>
      </c>
      <c r="K229" s="204">
        <f t="shared" ref="K229:K232" si="57">SUM(N229/114*100)</f>
        <v>103.50877192982458</v>
      </c>
      <c r="L229" s="208">
        <f>K229*'Table of % increases'!$C$19</f>
        <v>14.491228070175442</v>
      </c>
      <c r="M229" s="218">
        <f t="shared" ref="M229:M232" si="58">K229+L229</f>
        <v>118.00000000000001</v>
      </c>
      <c r="N229" s="204">
        <v>118</v>
      </c>
      <c r="O229" s="469">
        <f>ROUND((K229-J229)/J229*100,2)</f>
        <v>7.27</v>
      </c>
    </row>
    <row r="230" spans="1:15" s="106" customFormat="1" ht="16.5" customHeight="1" x14ac:dyDescent="0.2">
      <c r="A230" s="171" t="s">
        <v>59</v>
      </c>
      <c r="B230" s="20" t="s">
        <v>1539</v>
      </c>
      <c r="C230" s="207"/>
      <c r="D230" s="204"/>
      <c r="E230" s="207"/>
      <c r="F230" s="204"/>
      <c r="G230" s="211"/>
      <c r="H230" s="204">
        <v>80.7</v>
      </c>
      <c r="I230" s="193">
        <v>87.72</v>
      </c>
      <c r="J230" s="204">
        <v>96.49</v>
      </c>
      <c r="K230" s="204">
        <f t="shared" si="57"/>
        <v>103.50877192982458</v>
      </c>
      <c r="L230" s="208">
        <f>K230*'Table of % increases'!$C$19</f>
        <v>14.491228070175442</v>
      </c>
      <c r="M230" s="218">
        <f t="shared" si="58"/>
        <v>118.00000000000001</v>
      </c>
      <c r="N230" s="204">
        <v>118</v>
      </c>
      <c r="O230" s="469">
        <f>ROUND((K230-J230)/J230*100,2)</f>
        <v>7.27</v>
      </c>
    </row>
    <row r="231" spans="1:15" s="106" customFormat="1" ht="16.5" customHeight="1" x14ac:dyDescent="0.2">
      <c r="A231" s="171" t="s">
        <v>60</v>
      </c>
      <c r="B231" s="20" t="s">
        <v>1792</v>
      </c>
      <c r="C231" s="207"/>
      <c r="D231" s="204"/>
      <c r="E231" s="207"/>
      <c r="F231" s="204"/>
      <c r="G231" s="211"/>
      <c r="H231" s="204">
        <v>30.7</v>
      </c>
      <c r="I231" s="193">
        <v>32.46</v>
      </c>
      <c r="J231" s="204">
        <v>35.090000000000003</v>
      </c>
      <c r="K231" s="204">
        <f t="shared" si="57"/>
        <v>37.719298245614034</v>
      </c>
      <c r="L231" s="208">
        <f>K231*'Table of % increases'!$C$19</f>
        <v>5.2807017543859649</v>
      </c>
      <c r="M231" s="218">
        <f t="shared" si="58"/>
        <v>43</v>
      </c>
      <c r="N231" s="204">
        <v>43</v>
      </c>
      <c r="O231" s="469">
        <f>ROUND((K231-J231)/J231*100,2)</f>
        <v>7.49</v>
      </c>
    </row>
    <row r="232" spans="1:15" s="106" customFormat="1" ht="16.5" customHeight="1" x14ac:dyDescent="0.2">
      <c r="A232" s="171" t="s">
        <v>62</v>
      </c>
      <c r="B232" s="20" t="s">
        <v>1793</v>
      </c>
      <c r="C232" s="207"/>
      <c r="D232" s="204"/>
      <c r="E232" s="207"/>
      <c r="F232" s="204"/>
      <c r="G232" s="211"/>
      <c r="H232" s="204">
        <v>39.47</v>
      </c>
      <c r="I232" s="193">
        <v>46.49</v>
      </c>
      <c r="J232" s="204">
        <v>52.63</v>
      </c>
      <c r="K232" s="204">
        <f t="shared" si="57"/>
        <v>56.140350877192979</v>
      </c>
      <c r="L232" s="208">
        <f>K232*'Table of % increases'!$C$19</f>
        <v>7.859649122807018</v>
      </c>
      <c r="M232" s="218">
        <f t="shared" si="58"/>
        <v>64</v>
      </c>
      <c r="N232" s="204">
        <v>64</v>
      </c>
      <c r="O232" s="469">
        <f>ROUND((K232-J232)/J232*100,2)</f>
        <v>6.67</v>
      </c>
    </row>
    <row r="233" spans="1:15" s="106" customFormat="1" ht="16.5" customHeight="1" x14ac:dyDescent="0.2">
      <c r="A233" s="171"/>
      <c r="B233" s="20"/>
      <c r="C233" s="207"/>
      <c r="D233" s="204"/>
      <c r="E233" s="207"/>
      <c r="F233" s="204"/>
      <c r="G233" s="211"/>
      <c r="H233" s="204"/>
      <c r="I233" s="193"/>
      <c r="J233" s="193"/>
      <c r="K233" s="193"/>
      <c r="L233" s="204"/>
      <c r="M233" s="369"/>
      <c r="N233" s="419"/>
      <c r="O233" s="463"/>
    </row>
    <row r="234" spans="1:15" s="106" customFormat="1" ht="16.5" customHeight="1" x14ac:dyDescent="0.2">
      <c r="A234" s="171" t="s">
        <v>1818</v>
      </c>
      <c r="B234" s="9" t="s">
        <v>966</v>
      </c>
      <c r="C234" s="207"/>
      <c r="D234" s="204" t="s">
        <v>12</v>
      </c>
      <c r="E234" s="207" t="s">
        <v>12</v>
      </c>
      <c r="F234" s="204"/>
      <c r="G234" s="211"/>
      <c r="H234" s="210"/>
      <c r="I234" s="210"/>
      <c r="J234" s="210"/>
      <c r="K234" s="210"/>
      <c r="L234" s="204"/>
      <c r="M234" s="369"/>
      <c r="N234" s="419"/>
      <c r="O234" s="463"/>
    </row>
    <row r="235" spans="1:15" s="106" customFormat="1" ht="16.5" customHeight="1" x14ac:dyDescent="0.2">
      <c r="A235" s="171"/>
      <c r="B235" s="9" t="s">
        <v>967</v>
      </c>
      <c r="C235" s="207">
        <v>200</v>
      </c>
      <c r="D235" s="204">
        <v>216</v>
      </c>
      <c r="E235" s="207">
        <v>230</v>
      </c>
      <c r="F235" s="204">
        <f>SUM(E235-(E235*14/114))</f>
        <v>201.75438596491227</v>
      </c>
      <c r="G235" s="211">
        <v>219.3</v>
      </c>
      <c r="H235" s="204" t="s">
        <v>12</v>
      </c>
      <c r="I235" s="193" t="s">
        <v>12</v>
      </c>
      <c r="J235" s="193" t="s">
        <v>12</v>
      </c>
      <c r="K235" s="193"/>
      <c r="L235" s="204" t="s">
        <v>12</v>
      </c>
      <c r="M235" s="369" t="s">
        <v>12</v>
      </c>
      <c r="N235" s="419" t="s">
        <v>12</v>
      </c>
      <c r="O235" s="463" t="s">
        <v>12</v>
      </c>
    </row>
    <row r="236" spans="1:15" s="106" customFormat="1" ht="16.5" customHeight="1" x14ac:dyDescent="0.2">
      <c r="A236" s="171" t="s">
        <v>58</v>
      </c>
      <c r="B236" s="20" t="s">
        <v>1791</v>
      </c>
      <c r="C236" s="207"/>
      <c r="D236" s="204"/>
      <c r="E236" s="207"/>
      <c r="F236" s="204"/>
      <c r="G236" s="211"/>
      <c r="H236" s="204">
        <v>96.49</v>
      </c>
      <c r="I236" s="193">
        <v>105.26</v>
      </c>
      <c r="J236" s="204">
        <v>114.04</v>
      </c>
      <c r="K236" s="204">
        <f t="shared" ref="K236:K239" si="59">SUM(N236/114*100)</f>
        <v>122.80701754385966</v>
      </c>
      <c r="L236" s="208">
        <f>K236*'Table of % increases'!$C$19</f>
        <v>17.192982456140353</v>
      </c>
      <c r="M236" s="218">
        <f t="shared" ref="M236:M239" si="60">K236+L236</f>
        <v>140</v>
      </c>
      <c r="N236" s="204">
        <v>140</v>
      </c>
      <c r="O236" s="469">
        <f>ROUND((K236-J236)/J236*100,2)</f>
        <v>7.69</v>
      </c>
    </row>
    <row r="237" spans="1:15" s="106" customFormat="1" ht="16.5" customHeight="1" x14ac:dyDescent="0.2">
      <c r="A237" s="171" t="s">
        <v>59</v>
      </c>
      <c r="B237" s="20" t="s">
        <v>1539</v>
      </c>
      <c r="C237" s="207"/>
      <c r="D237" s="204"/>
      <c r="E237" s="207"/>
      <c r="F237" s="204"/>
      <c r="G237" s="211"/>
      <c r="H237" s="204">
        <v>96.49</v>
      </c>
      <c r="I237" s="193">
        <v>105.26</v>
      </c>
      <c r="J237" s="204">
        <v>114.04</v>
      </c>
      <c r="K237" s="204">
        <f t="shared" si="59"/>
        <v>122.80701754385966</v>
      </c>
      <c r="L237" s="208">
        <f>K237*'Table of % increases'!$C$19</f>
        <v>17.192982456140353</v>
      </c>
      <c r="M237" s="218">
        <f t="shared" si="60"/>
        <v>140</v>
      </c>
      <c r="N237" s="204">
        <v>140</v>
      </c>
      <c r="O237" s="469">
        <f>ROUND((K237-J237)/J237*100,2)</f>
        <v>7.69</v>
      </c>
    </row>
    <row r="238" spans="1:15" s="106" customFormat="1" ht="16.5" customHeight="1" x14ac:dyDescent="0.2">
      <c r="A238" s="171" t="s">
        <v>60</v>
      </c>
      <c r="B238" s="20" t="s">
        <v>1792</v>
      </c>
      <c r="C238" s="207"/>
      <c r="D238" s="204"/>
      <c r="E238" s="207"/>
      <c r="F238" s="204"/>
      <c r="G238" s="211"/>
      <c r="H238" s="204">
        <v>43.86</v>
      </c>
      <c r="I238" s="193">
        <v>46.49</v>
      </c>
      <c r="J238" s="204">
        <v>52.63</v>
      </c>
      <c r="K238" s="204">
        <f t="shared" si="59"/>
        <v>56.140350877192979</v>
      </c>
      <c r="L238" s="208">
        <f>K238*'Table of % increases'!$C$19</f>
        <v>7.859649122807018</v>
      </c>
      <c r="M238" s="218">
        <f t="shared" si="60"/>
        <v>64</v>
      </c>
      <c r="N238" s="204">
        <v>64</v>
      </c>
      <c r="O238" s="469">
        <f>ROUND((K238-J238)/J238*100,2)</f>
        <v>6.67</v>
      </c>
    </row>
    <row r="239" spans="1:15" s="106" customFormat="1" ht="16.5" customHeight="1" x14ac:dyDescent="0.2">
      <c r="A239" s="171" t="s">
        <v>62</v>
      </c>
      <c r="B239" s="20" t="s">
        <v>1793</v>
      </c>
      <c r="C239" s="207"/>
      <c r="D239" s="204"/>
      <c r="E239" s="207"/>
      <c r="F239" s="204"/>
      <c r="G239" s="211"/>
      <c r="H239" s="204">
        <v>96.49</v>
      </c>
      <c r="I239" s="193">
        <v>105.26</v>
      </c>
      <c r="J239" s="204">
        <v>114.04</v>
      </c>
      <c r="K239" s="204">
        <f t="shared" si="59"/>
        <v>122.80701754385966</v>
      </c>
      <c r="L239" s="208">
        <f>K239*'Table of % increases'!$C$19</f>
        <v>17.192982456140353</v>
      </c>
      <c r="M239" s="218">
        <f t="shared" si="60"/>
        <v>140</v>
      </c>
      <c r="N239" s="204">
        <v>140</v>
      </c>
      <c r="O239" s="469">
        <f>ROUND((K239-J239)/J239*100,2)</f>
        <v>7.69</v>
      </c>
    </row>
    <row r="240" spans="1:15" s="106" customFormat="1" ht="16.5" customHeight="1" x14ac:dyDescent="0.2">
      <c r="A240" s="171"/>
      <c r="B240" s="20"/>
      <c r="C240" s="207"/>
      <c r="D240" s="204"/>
      <c r="E240" s="207"/>
      <c r="F240" s="204"/>
      <c r="G240" s="211"/>
      <c r="H240" s="204"/>
      <c r="I240" s="193"/>
      <c r="J240" s="193"/>
      <c r="K240" s="193"/>
      <c r="L240" s="204"/>
      <c r="M240" s="369"/>
      <c r="N240" s="419"/>
      <c r="O240" s="463"/>
    </row>
    <row r="241" spans="1:15" s="106" customFormat="1" ht="16.5" customHeight="1" x14ac:dyDescent="0.2">
      <c r="A241" s="171" t="s">
        <v>1817</v>
      </c>
      <c r="B241" s="9" t="s">
        <v>1801</v>
      </c>
      <c r="C241" s="207"/>
      <c r="D241" s="204" t="s">
        <v>12</v>
      </c>
      <c r="E241" s="207" t="s">
        <v>12</v>
      </c>
      <c r="F241" s="204"/>
      <c r="G241" s="211"/>
      <c r="H241" s="210"/>
      <c r="I241" s="210"/>
      <c r="J241" s="210"/>
      <c r="K241" s="210"/>
      <c r="L241" s="204"/>
      <c r="M241" s="369"/>
      <c r="N241" s="419"/>
      <c r="O241" s="463"/>
    </row>
    <row r="242" spans="1:15" s="106" customFormat="1" ht="16.5" customHeight="1" x14ac:dyDescent="0.2">
      <c r="A242" s="171"/>
      <c r="B242" s="9" t="s">
        <v>1799</v>
      </c>
      <c r="C242" s="207"/>
      <c r="D242" s="204"/>
      <c r="E242" s="207"/>
      <c r="F242" s="204"/>
      <c r="G242" s="211"/>
      <c r="H242" s="210"/>
      <c r="I242" s="210"/>
      <c r="J242" s="210"/>
      <c r="K242" s="210"/>
      <c r="L242" s="204"/>
      <c r="M242" s="369"/>
      <c r="N242" s="419"/>
      <c r="O242" s="463"/>
    </row>
    <row r="243" spans="1:15" s="106" customFormat="1" ht="16.5" customHeight="1" x14ac:dyDescent="0.2">
      <c r="A243" s="171"/>
      <c r="B243" s="9" t="s">
        <v>12</v>
      </c>
      <c r="C243" s="207">
        <v>200</v>
      </c>
      <c r="D243" s="204">
        <v>216</v>
      </c>
      <c r="E243" s="207">
        <v>230</v>
      </c>
      <c r="F243" s="204">
        <f>SUM(E243-(E243*14/114))</f>
        <v>201.75438596491227</v>
      </c>
      <c r="G243" s="211">
        <v>219.3</v>
      </c>
      <c r="H243" s="204" t="s">
        <v>12</v>
      </c>
      <c r="I243" s="193" t="s">
        <v>12</v>
      </c>
      <c r="J243" s="193" t="s">
        <v>12</v>
      </c>
      <c r="K243" s="193"/>
      <c r="L243" s="204" t="s">
        <v>12</v>
      </c>
      <c r="M243" s="369" t="s">
        <v>12</v>
      </c>
      <c r="N243" s="419" t="s">
        <v>12</v>
      </c>
      <c r="O243" s="463" t="s">
        <v>12</v>
      </c>
    </row>
    <row r="244" spans="1:15" s="106" customFormat="1" ht="16.5" customHeight="1" x14ac:dyDescent="0.2">
      <c r="A244" s="171" t="s">
        <v>58</v>
      </c>
      <c r="B244" s="20" t="s">
        <v>1791</v>
      </c>
      <c r="C244" s="207"/>
      <c r="D244" s="204"/>
      <c r="E244" s="207"/>
      <c r="F244" s="204"/>
      <c r="G244" s="211"/>
      <c r="H244" s="204">
        <v>328.95</v>
      </c>
      <c r="I244" s="193">
        <v>350.88</v>
      </c>
      <c r="J244" s="204">
        <v>368.42</v>
      </c>
      <c r="K244" s="204">
        <f t="shared" ref="K244:K247" si="61">SUM(N244/114*100)</f>
        <v>394.73684210526312</v>
      </c>
      <c r="L244" s="208">
        <f>K244*'Table of % increases'!$C$19</f>
        <v>55.263157894736842</v>
      </c>
      <c r="M244" s="218">
        <f t="shared" ref="M244:M247" si="62">K244+L244</f>
        <v>449.99999999999994</v>
      </c>
      <c r="N244" s="204">
        <v>450</v>
      </c>
      <c r="O244" s="469">
        <f>ROUND((K244-J244)/J244*100,2)</f>
        <v>7.14</v>
      </c>
    </row>
    <row r="245" spans="1:15" s="106" customFormat="1" ht="16.5" customHeight="1" x14ac:dyDescent="0.2">
      <c r="A245" s="171" t="s">
        <v>59</v>
      </c>
      <c r="B245" s="20" t="s">
        <v>1539</v>
      </c>
      <c r="C245" s="207"/>
      <c r="D245" s="204"/>
      <c r="E245" s="207"/>
      <c r="F245" s="204"/>
      <c r="G245" s="211"/>
      <c r="H245" s="204">
        <v>697.37</v>
      </c>
      <c r="I245" s="193">
        <v>741.23</v>
      </c>
      <c r="J245" s="204">
        <v>780.7</v>
      </c>
      <c r="K245" s="204">
        <f t="shared" si="61"/>
        <v>833.33333333333337</v>
      </c>
      <c r="L245" s="208">
        <f>K245*'Table of % increases'!$C$19</f>
        <v>116.66666666666669</v>
      </c>
      <c r="M245" s="218">
        <f t="shared" si="62"/>
        <v>950</v>
      </c>
      <c r="N245" s="204">
        <v>950</v>
      </c>
      <c r="O245" s="469">
        <f>ROUND((K245-J245)/J245*100,2)</f>
        <v>6.74</v>
      </c>
    </row>
    <row r="246" spans="1:15" s="106" customFormat="1" ht="16.5" customHeight="1" x14ac:dyDescent="0.2">
      <c r="A246" s="171" t="s">
        <v>60</v>
      </c>
      <c r="B246" s="20" t="s">
        <v>1792</v>
      </c>
      <c r="C246" s="207"/>
      <c r="D246" s="204"/>
      <c r="E246" s="207"/>
      <c r="F246" s="204"/>
      <c r="G246" s="211"/>
      <c r="H246" s="204">
        <v>219.3</v>
      </c>
      <c r="I246" s="193">
        <v>232.46</v>
      </c>
      <c r="J246" s="204">
        <v>245.61</v>
      </c>
      <c r="K246" s="204">
        <f t="shared" si="61"/>
        <v>263.15789473684214</v>
      </c>
      <c r="L246" s="208">
        <f>K246*'Table of % increases'!$C$19</f>
        <v>36.842105263157904</v>
      </c>
      <c r="M246" s="218">
        <f t="shared" si="62"/>
        <v>300.00000000000006</v>
      </c>
      <c r="N246" s="204">
        <v>300</v>
      </c>
      <c r="O246" s="469">
        <f>ROUND((K246-J246)/J246*100,2)</f>
        <v>7.14</v>
      </c>
    </row>
    <row r="247" spans="1:15" s="106" customFormat="1" ht="16.5" customHeight="1" x14ac:dyDescent="0.2">
      <c r="A247" s="171" t="s">
        <v>62</v>
      </c>
      <c r="B247" s="20" t="s">
        <v>1793</v>
      </c>
      <c r="C247" s="207"/>
      <c r="D247" s="204"/>
      <c r="E247" s="207"/>
      <c r="F247" s="204"/>
      <c r="G247" s="211"/>
      <c r="H247" s="204">
        <v>491.23</v>
      </c>
      <c r="I247" s="193">
        <v>521.92999999999995</v>
      </c>
      <c r="J247" s="204">
        <v>548.25</v>
      </c>
      <c r="K247" s="204">
        <f t="shared" si="61"/>
        <v>585.9649122807017</v>
      </c>
      <c r="L247" s="208">
        <f>K247*'Table of % increases'!$C$19</f>
        <v>82.035087719298247</v>
      </c>
      <c r="M247" s="218">
        <f t="shared" si="62"/>
        <v>668</v>
      </c>
      <c r="N247" s="204">
        <v>668</v>
      </c>
      <c r="O247" s="469">
        <f>ROUND((K247-J247)/J247*100,2)</f>
        <v>6.88</v>
      </c>
    </row>
    <row r="248" spans="1:15" s="106" customFormat="1" ht="16.5" customHeight="1" x14ac:dyDescent="0.2">
      <c r="A248" s="171"/>
      <c r="B248" s="20"/>
      <c r="C248" s="207"/>
      <c r="D248" s="204"/>
      <c r="E248" s="207"/>
      <c r="F248" s="204"/>
      <c r="G248" s="211"/>
      <c r="H248" s="204"/>
      <c r="I248" s="193"/>
      <c r="J248" s="193"/>
      <c r="K248" s="193"/>
      <c r="L248" s="204"/>
      <c r="M248" s="369"/>
      <c r="N248" s="419"/>
      <c r="O248" s="463"/>
    </row>
    <row r="249" spans="1:15" s="106" customFormat="1" ht="16.5" customHeight="1" x14ac:dyDescent="0.2">
      <c r="A249" s="171" t="s">
        <v>1821</v>
      </c>
      <c r="B249" s="9" t="s">
        <v>973</v>
      </c>
      <c r="C249" s="207">
        <v>100</v>
      </c>
      <c r="D249" s="204">
        <v>108</v>
      </c>
      <c r="E249" s="207">
        <v>110</v>
      </c>
      <c r="F249" s="204">
        <f>SUM(E249-(E249*14/114))</f>
        <v>96.491228070175438</v>
      </c>
      <c r="G249" s="211">
        <v>105.26</v>
      </c>
      <c r="H249" s="204">
        <v>114.04</v>
      </c>
      <c r="I249" s="193">
        <v>122.81</v>
      </c>
      <c r="J249" s="204">
        <v>131.58000000000001</v>
      </c>
      <c r="K249" s="204">
        <f t="shared" ref="K249" si="63">SUM(N249/114*100)</f>
        <v>140.35087719298244</v>
      </c>
      <c r="L249" s="208">
        <f>K249*'Table of % increases'!$C$19</f>
        <v>19.649122807017545</v>
      </c>
      <c r="M249" s="218">
        <f>K249+L249</f>
        <v>159.99999999999997</v>
      </c>
      <c r="N249" s="204">
        <v>160</v>
      </c>
      <c r="O249" s="469">
        <f>ROUND((K249-J249)/J249*100,2)</f>
        <v>6.67</v>
      </c>
    </row>
    <row r="250" spans="1:15" s="106" customFormat="1" ht="16.5" customHeight="1" x14ac:dyDescent="0.2">
      <c r="A250" s="171"/>
      <c r="B250" s="9"/>
      <c r="C250" s="207"/>
      <c r="D250" s="204"/>
      <c r="E250" s="207"/>
      <c r="F250" s="204"/>
      <c r="G250" s="211"/>
      <c r="H250" s="204"/>
      <c r="I250" s="193"/>
      <c r="J250" s="204"/>
      <c r="K250" s="204"/>
      <c r="L250" s="208"/>
      <c r="M250" s="218"/>
      <c r="N250" s="249"/>
      <c r="O250" s="463"/>
    </row>
    <row r="251" spans="1:15" s="106" customFormat="1" ht="16.5" customHeight="1" x14ac:dyDescent="0.2">
      <c r="A251" s="171" t="s">
        <v>1819</v>
      </c>
      <c r="B251" s="9" t="s">
        <v>982</v>
      </c>
      <c r="C251" s="207"/>
      <c r="D251" s="204" t="s">
        <v>12</v>
      </c>
      <c r="E251" s="207" t="s">
        <v>12</v>
      </c>
      <c r="F251" s="204" t="s">
        <v>12</v>
      </c>
      <c r="G251" s="211" t="s">
        <v>12</v>
      </c>
      <c r="H251" s="204" t="s">
        <v>12</v>
      </c>
      <c r="I251" s="204"/>
      <c r="J251" s="204"/>
      <c r="K251" s="204"/>
      <c r="L251" s="204"/>
      <c r="M251" s="369"/>
      <c r="N251" s="419"/>
      <c r="O251" s="463"/>
    </row>
    <row r="252" spans="1:15" s="106" customFormat="1" ht="16.5" customHeight="1" x14ac:dyDescent="0.2">
      <c r="A252" s="171"/>
      <c r="B252" s="9" t="s">
        <v>983</v>
      </c>
      <c r="C252" s="207">
        <v>110</v>
      </c>
      <c r="D252" s="204">
        <v>118.8</v>
      </c>
      <c r="E252" s="207">
        <v>130</v>
      </c>
      <c r="F252" s="204">
        <f>SUM(E252-(E252*14/114))</f>
        <v>114.03508771929825</v>
      </c>
      <c r="G252" s="211">
        <v>122.81</v>
      </c>
      <c r="H252" s="204">
        <v>131.58000000000001</v>
      </c>
      <c r="I252" s="193">
        <v>140.35</v>
      </c>
      <c r="J252" s="204">
        <v>149.12</v>
      </c>
      <c r="K252" s="204">
        <f t="shared" ref="K252" si="64">SUM(N252/114*100)</f>
        <v>159.64912280701756</v>
      </c>
      <c r="L252" s="208">
        <f>K252*'Table of % increases'!$C$19</f>
        <v>22.350877192982463</v>
      </c>
      <c r="M252" s="218">
        <f>K252+L252</f>
        <v>182.00000000000003</v>
      </c>
      <c r="N252" s="204">
        <v>182</v>
      </c>
      <c r="O252" s="469">
        <f>ROUND((K252-J252)/J252*100,2)</f>
        <v>7.06</v>
      </c>
    </row>
    <row r="253" spans="1:15" s="106" customFormat="1" ht="16.5" customHeight="1" x14ac:dyDescent="0.2">
      <c r="A253" s="672"/>
      <c r="B253" s="186"/>
      <c r="C253" s="254"/>
      <c r="D253" s="215"/>
      <c r="E253" s="254"/>
      <c r="F253" s="215"/>
      <c r="G253" s="255"/>
      <c r="H253" s="215"/>
      <c r="I253" s="225"/>
      <c r="J253" s="225"/>
      <c r="K253" s="225"/>
      <c r="L253" s="215"/>
      <c r="M253" s="377"/>
      <c r="N253" s="635"/>
      <c r="O253" s="464"/>
    </row>
  </sheetData>
  <mergeCells count="3">
    <mergeCell ref="A3:M3"/>
    <mergeCell ref="A1:N1"/>
    <mergeCell ref="A2:N2"/>
  </mergeCells>
  <pageMargins left="0.43307086614173229" right="0.23622047244094491" top="0.15748031496062992" bottom="0.31496062992125984" header="0.15748031496062992" footer="0.15748031496062992"/>
  <pageSetup paperSize="9" scale="70" orientation="portrait" r:id="rId1"/>
  <headerFooter>
    <oddFooter>Page &amp;P</oddFooter>
  </headerFooter>
  <rowBreaks count="4" manualBreakCount="4">
    <brk id="71" max="14" man="1"/>
    <brk id="111" max="14" man="1"/>
    <brk id="161" max="14" man="1"/>
    <brk id="207" max="14"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8"/>
  <sheetViews>
    <sheetView topLeftCell="F1" zoomScaleNormal="100" workbookViewId="0">
      <selection activeCell="P41" sqref="P41"/>
    </sheetView>
  </sheetViews>
  <sheetFormatPr defaultRowHeight="13.5" x14ac:dyDescent="0.25"/>
  <cols>
    <col min="1" max="1" width="6.140625" style="292" customWidth="1"/>
    <col min="2" max="2" width="9.140625" style="262"/>
    <col min="3" max="3" width="18.7109375" style="361" customWidth="1"/>
    <col min="4" max="4" width="12" style="362" bestFit="1" customWidth="1"/>
    <col min="5" max="5" width="12" style="362" hidden="1" customWidth="1"/>
    <col min="6" max="6" width="9.140625" style="364"/>
    <col min="7" max="7" width="9.140625" style="292"/>
    <col min="8" max="8" width="9.140625" style="364"/>
    <col min="9" max="9" width="9.140625" style="365"/>
    <col min="10" max="10" width="8.42578125" style="364" customWidth="1"/>
    <col min="11" max="21" width="9.140625" style="364"/>
    <col min="22" max="22" width="9.140625" style="306"/>
    <col min="23" max="27" width="9.140625" style="327"/>
    <col min="28" max="16384" width="9.140625" style="292"/>
  </cols>
  <sheetData>
    <row r="1" spans="1:27" s="261" customFormat="1" ht="14.25" thickBot="1" x14ac:dyDescent="0.3">
      <c r="B1" s="262"/>
      <c r="C1" s="263"/>
      <c r="D1" s="264"/>
      <c r="E1" s="264"/>
      <c r="I1" s="265"/>
      <c r="U1" s="266"/>
      <c r="V1" s="267"/>
      <c r="W1" s="267"/>
      <c r="X1" s="267"/>
      <c r="Y1" s="267"/>
      <c r="Z1" s="267"/>
      <c r="AA1" s="267"/>
    </row>
    <row r="2" spans="1:27" s="268" customFormat="1" ht="18" thickTop="1" x14ac:dyDescent="0.3">
      <c r="B2" s="269"/>
      <c r="C2" s="977" t="s">
        <v>1116</v>
      </c>
      <c r="D2" s="978"/>
      <c r="E2" s="978"/>
      <c r="F2" s="978"/>
      <c r="G2" s="978"/>
      <c r="H2" s="978"/>
      <c r="I2" s="978"/>
      <c r="J2" s="978"/>
      <c r="K2" s="978"/>
      <c r="L2" s="978"/>
      <c r="M2" s="978"/>
      <c r="N2" s="978"/>
      <c r="O2" s="978"/>
      <c r="P2" s="978"/>
      <c r="Q2" s="978"/>
      <c r="R2" s="978"/>
      <c r="S2" s="978"/>
      <c r="T2" s="978"/>
      <c r="U2" s="978"/>
      <c r="V2" s="978"/>
      <c r="W2" s="978"/>
      <c r="X2" s="978"/>
      <c r="Y2" s="978"/>
      <c r="Z2" s="979"/>
      <c r="AA2" s="270"/>
    </row>
    <row r="3" spans="1:27" s="268" customFormat="1" ht="18" thickBot="1" x14ac:dyDescent="0.35">
      <c r="B3" s="271"/>
      <c r="C3" s="980" t="s">
        <v>1885</v>
      </c>
      <c r="D3" s="981"/>
      <c r="E3" s="981"/>
      <c r="F3" s="981"/>
      <c r="G3" s="981"/>
      <c r="H3" s="981"/>
      <c r="I3" s="981"/>
      <c r="J3" s="981"/>
      <c r="K3" s="981"/>
      <c r="L3" s="981"/>
      <c r="M3" s="981"/>
      <c r="N3" s="981"/>
      <c r="O3" s="981"/>
      <c r="P3" s="981"/>
      <c r="Q3" s="981"/>
      <c r="R3" s="981"/>
      <c r="S3" s="981"/>
      <c r="T3" s="981"/>
      <c r="U3" s="981"/>
      <c r="V3" s="981"/>
      <c r="W3" s="981"/>
      <c r="X3" s="981"/>
      <c r="Y3" s="981"/>
      <c r="Z3" s="982"/>
      <c r="AA3" s="270"/>
    </row>
    <row r="4" spans="1:27" s="268" customFormat="1" ht="18.75" thickTop="1" thickBot="1" x14ac:dyDescent="0.35">
      <c r="B4" s="271"/>
      <c r="C4" s="272" t="s">
        <v>12</v>
      </c>
      <c r="D4" s="273"/>
      <c r="E4" s="273"/>
      <c r="I4" s="274"/>
      <c r="U4" s="275"/>
      <c r="V4" s="270"/>
      <c r="W4" s="270"/>
      <c r="X4" s="270"/>
      <c r="Y4" s="270"/>
      <c r="Z4" s="276"/>
      <c r="AA4" s="276"/>
    </row>
    <row r="5" spans="1:27" s="277" customFormat="1" ht="15.75" thickTop="1" x14ac:dyDescent="0.2">
      <c r="B5" s="278" t="s">
        <v>1117</v>
      </c>
      <c r="C5" s="279" t="s">
        <v>1118</v>
      </c>
      <c r="D5" s="280" t="s">
        <v>1119</v>
      </c>
      <c r="E5" s="280" t="s">
        <v>1119</v>
      </c>
      <c r="F5" s="983" t="s">
        <v>1120</v>
      </c>
      <c r="G5" s="983"/>
      <c r="H5" s="984"/>
      <c r="I5" s="985" t="s">
        <v>1121</v>
      </c>
      <c r="J5" s="983"/>
      <c r="K5" s="984"/>
      <c r="L5" s="985" t="s">
        <v>1122</v>
      </c>
      <c r="M5" s="983"/>
      <c r="N5" s="984"/>
      <c r="O5" s="985" t="s">
        <v>117</v>
      </c>
      <c r="P5" s="983"/>
      <c r="Q5" s="983"/>
      <c r="R5" s="986" t="s">
        <v>1123</v>
      </c>
      <c r="S5" s="987"/>
      <c r="T5" s="988"/>
      <c r="U5" s="986" t="s">
        <v>4</v>
      </c>
      <c r="V5" s="988"/>
      <c r="W5" s="986" t="s">
        <v>1124</v>
      </c>
      <c r="X5" s="988"/>
      <c r="Y5" s="281"/>
      <c r="Z5" s="987" t="s">
        <v>1125</v>
      </c>
      <c r="AA5" s="988"/>
    </row>
    <row r="6" spans="1:27" s="277" customFormat="1" ht="15" x14ac:dyDescent="0.2">
      <c r="B6" s="282"/>
      <c r="C6" s="283" t="s">
        <v>12</v>
      </c>
      <c r="D6" s="702" t="s">
        <v>12</v>
      </c>
      <c r="E6" s="702" t="s">
        <v>468</v>
      </c>
      <c r="F6" s="284" t="s">
        <v>1126</v>
      </c>
      <c r="G6" s="285" t="s">
        <v>468</v>
      </c>
      <c r="H6" s="286" t="s">
        <v>7</v>
      </c>
      <c r="I6" s="287" t="s">
        <v>1126</v>
      </c>
      <c r="J6" s="285" t="s">
        <v>468</v>
      </c>
      <c r="K6" s="286" t="s">
        <v>7</v>
      </c>
      <c r="L6" s="288" t="s">
        <v>1126</v>
      </c>
      <c r="M6" s="285" t="s">
        <v>468</v>
      </c>
      <c r="N6" s="286" t="s">
        <v>7</v>
      </c>
      <c r="O6" s="288" t="s">
        <v>1126</v>
      </c>
      <c r="P6" s="285" t="s">
        <v>468</v>
      </c>
      <c r="Q6" s="289" t="s">
        <v>7</v>
      </c>
      <c r="R6" s="288" t="s">
        <v>1126</v>
      </c>
      <c r="S6" s="285" t="s">
        <v>468</v>
      </c>
      <c r="T6" s="286" t="s">
        <v>7</v>
      </c>
      <c r="U6" s="288" t="s">
        <v>1126</v>
      </c>
      <c r="V6" s="285" t="s">
        <v>468</v>
      </c>
      <c r="W6" s="288" t="s">
        <v>1126</v>
      </c>
      <c r="X6" s="290" t="s">
        <v>468</v>
      </c>
      <c r="Y6" s="281"/>
      <c r="Z6" s="289" t="s">
        <v>1127</v>
      </c>
      <c r="AA6" s="291" t="s">
        <v>7</v>
      </c>
    </row>
    <row r="7" spans="1:27" x14ac:dyDescent="0.25">
      <c r="A7" s="331"/>
      <c r="B7" s="844"/>
      <c r="C7" s="293"/>
      <c r="D7" s="703"/>
      <c r="E7" s="703"/>
      <c r="F7" s="294"/>
      <c r="G7" s="295"/>
      <c r="H7" s="294"/>
      <c r="I7" s="296"/>
      <c r="J7" s="294"/>
      <c r="K7" s="297"/>
      <c r="L7" s="298"/>
      <c r="M7" s="294"/>
      <c r="N7" s="297"/>
      <c r="O7" s="298"/>
      <c r="P7" s="294"/>
      <c r="Q7" s="294"/>
      <c r="R7" s="298"/>
      <c r="S7" s="294"/>
      <c r="T7" s="297"/>
      <c r="U7" s="298"/>
      <c r="V7" s="297"/>
      <c r="W7" s="299"/>
      <c r="X7" s="300"/>
      <c r="Y7" s="301"/>
      <c r="Z7" s="295"/>
      <c r="AA7" s="300"/>
    </row>
    <row r="8" spans="1:27" s="302" customFormat="1" x14ac:dyDescent="0.25">
      <c r="A8" s="309"/>
      <c r="B8" s="845"/>
      <c r="C8" s="303"/>
      <c r="D8" s="304">
        <f>Rates!H10/100</f>
        <v>7.5260000000000006E-3</v>
      </c>
      <c r="E8" s="304">
        <f>Rates!F10/100</f>
        <v>7.6029999999999995E-3</v>
      </c>
      <c r="F8" s="305">
        <f>Rates!I10/100</f>
        <v>8.0377680000000007E-3</v>
      </c>
      <c r="G8" s="305"/>
      <c r="H8" s="306"/>
      <c r="I8" s="307">
        <f>Refuse!O15/100</f>
        <v>6.8900000000000003E-2</v>
      </c>
      <c r="J8" s="306">
        <v>121.06</v>
      </c>
      <c r="K8" s="308"/>
      <c r="L8" s="307"/>
      <c r="M8" s="305">
        <f>Sewerage!O16/100</f>
        <v>6.8600000000000008E-2</v>
      </c>
      <c r="N8" s="308">
        <v>191.67</v>
      </c>
      <c r="O8" s="307" t="s">
        <v>12</v>
      </c>
      <c r="P8" s="305">
        <f>Water!O27/100</f>
        <v>6.8000000000000005E-2</v>
      </c>
      <c r="Q8" s="305">
        <v>0</v>
      </c>
      <c r="R8" s="307" t="s">
        <v>12</v>
      </c>
      <c r="S8" s="305">
        <v>7.3999999999999996E-2</v>
      </c>
      <c r="T8" s="309"/>
      <c r="U8" s="307"/>
      <c r="V8" s="309"/>
      <c r="W8" s="307"/>
      <c r="X8" s="309"/>
      <c r="Y8" s="310"/>
      <c r="Z8" s="305"/>
      <c r="AA8" s="309"/>
    </row>
    <row r="9" spans="1:27" s="311" customFormat="1" ht="12.75" x14ac:dyDescent="0.2">
      <c r="A9" s="323"/>
      <c r="B9" s="846" t="s">
        <v>1128</v>
      </c>
      <c r="C9" s="312"/>
      <c r="D9" s="313"/>
      <c r="E9" s="313"/>
      <c r="F9" s="314"/>
      <c r="G9" s="315"/>
      <c r="H9" s="314"/>
      <c r="I9" s="316"/>
      <c r="J9" s="314"/>
      <c r="K9" s="317"/>
      <c r="L9" s="318"/>
      <c r="M9" s="314"/>
      <c r="N9" s="317"/>
      <c r="O9" s="318" t="s">
        <v>1129</v>
      </c>
      <c r="P9" s="314"/>
      <c r="Q9" s="314"/>
      <c r="R9" s="319">
        <v>400</v>
      </c>
      <c r="S9" s="320" t="s">
        <v>1130</v>
      </c>
      <c r="T9" s="321" t="s">
        <v>1131</v>
      </c>
      <c r="U9" s="318"/>
      <c r="V9" s="317"/>
      <c r="W9" s="322"/>
      <c r="X9" s="323"/>
      <c r="Y9" s="324"/>
      <c r="Z9" s="315"/>
      <c r="AA9" s="323"/>
    </row>
    <row r="10" spans="1:27" x14ac:dyDescent="0.25">
      <c r="A10" s="331"/>
      <c r="B10" s="847"/>
      <c r="C10" s="325"/>
      <c r="D10" s="326"/>
      <c r="E10" s="326"/>
      <c r="F10" s="306"/>
      <c r="G10" s="327"/>
      <c r="H10" s="306"/>
      <c r="I10" s="328"/>
      <c r="J10" s="306"/>
      <c r="K10" s="308"/>
      <c r="L10" s="329" t="s">
        <v>12</v>
      </c>
      <c r="M10" s="306" t="s">
        <v>12</v>
      </c>
      <c r="N10" s="308"/>
      <c r="O10" s="306"/>
      <c r="P10" s="306"/>
      <c r="Q10" s="306"/>
      <c r="R10" s="329"/>
      <c r="S10" s="306"/>
      <c r="T10" s="308"/>
      <c r="U10" s="329"/>
      <c r="V10" s="308"/>
      <c r="W10" s="330"/>
      <c r="X10" s="331"/>
      <c r="Y10" s="301"/>
      <c r="AA10" s="331"/>
    </row>
    <row r="11" spans="1:27" x14ac:dyDescent="0.25">
      <c r="A11" s="331"/>
      <c r="B11" s="847">
        <v>1006</v>
      </c>
      <c r="C11" s="325">
        <v>300010060015</v>
      </c>
      <c r="D11" s="326">
        <v>42000</v>
      </c>
      <c r="E11" s="326">
        <v>42000</v>
      </c>
      <c r="F11" s="306">
        <f>SUM((D11-15000)*$D$8)/12</f>
        <v>16.933500000000002</v>
      </c>
      <c r="G11" s="306">
        <f>((E11-15000)*$F$8)/12</f>
        <v>18.084978000000003</v>
      </c>
      <c r="H11" s="308">
        <f>ROUND((G11-F11)/F11*100,2)</f>
        <v>6.8</v>
      </c>
      <c r="I11" s="328">
        <f>$J$8</f>
        <v>121.06</v>
      </c>
      <c r="J11" s="306">
        <f>SUM((I11*$I$8)+I11)</f>
        <v>129.40103400000001</v>
      </c>
      <c r="K11" s="308">
        <f>ROUND((J11-I11)/I11*100,2)</f>
        <v>6.89</v>
      </c>
      <c r="L11" s="329">
        <f>$N$8</f>
        <v>191.67</v>
      </c>
      <c r="M11" s="306">
        <f>SUM(L11*$M$8)+L11</f>
        <v>204.81856199999999</v>
      </c>
      <c r="N11" s="308">
        <f>ROUND((M11-L11)/L11*100,2)</f>
        <v>6.86</v>
      </c>
      <c r="O11" s="306">
        <v>51.9</v>
      </c>
      <c r="P11" s="306">
        <f>SUM(O11*$P$8)+O11+$Q$8</f>
        <v>55.429200000000002</v>
      </c>
      <c r="Q11" s="306">
        <f>ROUND((P11-O11)/O11*100,2)</f>
        <v>6.8</v>
      </c>
      <c r="R11" s="329">
        <v>350.43</v>
      </c>
      <c r="S11" s="306">
        <f>SUM(R11*$S$8)+R11</f>
        <v>376.36182000000002</v>
      </c>
      <c r="T11" s="308">
        <f>ROUND((S11-R11)/R11*100,2)</f>
        <v>7.4</v>
      </c>
      <c r="U11" s="329">
        <f>SUM(I11+L11+O11+R11)*0.14</f>
        <v>100.1084</v>
      </c>
      <c r="V11" s="308">
        <f>SUM(J11+M11+P11+S11)*0.14</f>
        <v>107.24148624000001</v>
      </c>
      <c r="W11" s="329">
        <f>F11+I11+L11+O11+R11+U11</f>
        <v>832.1019</v>
      </c>
      <c r="X11" s="308">
        <f>G11+J11+M11+P11+S11+V11</f>
        <v>891.33708023999998</v>
      </c>
      <c r="Y11" s="301"/>
      <c r="Z11" s="306">
        <f>X11-W11</f>
        <v>59.235180239999977</v>
      </c>
      <c r="AA11" s="308">
        <f>ROUND((X11-W11)/W11*100,2)</f>
        <v>7.12</v>
      </c>
    </row>
    <row r="12" spans="1:27" x14ac:dyDescent="0.25">
      <c r="A12" s="331"/>
      <c r="B12" s="847">
        <v>477</v>
      </c>
      <c r="C12" s="325">
        <v>300004770007</v>
      </c>
      <c r="D12" s="326">
        <v>96000</v>
      </c>
      <c r="E12" s="326">
        <v>96000</v>
      </c>
      <c r="F12" s="306">
        <f>SUM((D12-15000)*$D$8)/12</f>
        <v>50.8005</v>
      </c>
      <c r="G12" s="306">
        <f>((E12-15000)*$F$8)/12</f>
        <v>54.254933999999999</v>
      </c>
      <c r="H12" s="308">
        <f t="shared" ref="H12:H75" si="0">ROUND((G12-F12)/F12*100,2)</f>
        <v>6.8</v>
      </c>
      <c r="I12" s="328">
        <f t="shared" ref="I12:I75" si="1">$J$8</f>
        <v>121.06</v>
      </c>
      <c r="J12" s="306">
        <f t="shared" ref="J12:J75" si="2">SUM((I12*$I$8)+I12)</f>
        <v>129.40103400000001</v>
      </c>
      <c r="K12" s="308">
        <f t="shared" ref="K12:K70" si="3">ROUND((J12-I12)/I12*100,2)</f>
        <v>6.89</v>
      </c>
      <c r="L12" s="329">
        <f t="shared" ref="L12:L75" si="4">$N$8</f>
        <v>191.67</v>
      </c>
      <c r="M12" s="306">
        <f t="shared" ref="M12:M75" si="5">SUM(L12*$M$8)+L12</f>
        <v>204.81856199999999</v>
      </c>
      <c r="N12" s="308">
        <f t="shared" ref="N12:N75" si="6">ROUND((M12-L12)/L12*100,2)</f>
        <v>6.86</v>
      </c>
      <c r="O12" s="306">
        <f>O11</f>
        <v>51.9</v>
      </c>
      <c r="P12" s="306">
        <f>SUM(O12*$P$8)+O12+$Q$8</f>
        <v>55.429200000000002</v>
      </c>
      <c r="Q12" s="306">
        <f>ROUND((P12-O12)/O12*100,2)</f>
        <v>6.8</v>
      </c>
      <c r="R12" s="329">
        <v>350.43</v>
      </c>
      <c r="S12" s="306">
        <f>S11</f>
        <v>376.36182000000002</v>
      </c>
      <c r="T12" s="308">
        <f>ROUND((S12-R12)/R12*100,2)</f>
        <v>7.4</v>
      </c>
      <c r="U12" s="329">
        <f t="shared" ref="U12:V75" si="7">SUM(I12+L12+O12+R12)*0.14</f>
        <v>100.1084</v>
      </c>
      <c r="V12" s="308">
        <f t="shared" si="7"/>
        <v>107.24148624000001</v>
      </c>
      <c r="W12" s="329">
        <f t="shared" ref="W12:X75" si="8">F12+I12+L12+O12+R12+U12</f>
        <v>865.96889999999996</v>
      </c>
      <c r="X12" s="308">
        <f t="shared" si="8"/>
        <v>927.50703623999993</v>
      </c>
      <c r="Y12" s="301"/>
      <c r="Z12" s="306">
        <f t="shared" ref="Z12:Z75" si="9">X12-W12</f>
        <v>61.538136239999972</v>
      </c>
      <c r="AA12" s="308">
        <f t="shared" ref="AA12:AA75" si="10">ROUND((X12-W12)/W12*100,2)</f>
        <v>7.11</v>
      </c>
    </row>
    <row r="13" spans="1:27" x14ac:dyDescent="0.25">
      <c r="A13" s="331"/>
      <c r="B13" s="847">
        <v>1180</v>
      </c>
      <c r="C13" s="325">
        <v>300011800106</v>
      </c>
      <c r="D13" s="326">
        <v>59000</v>
      </c>
      <c r="E13" s="326">
        <v>59000</v>
      </c>
      <c r="F13" s="306">
        <f>SUM((D13-15000)*$D$8)/12</f>
        <v>27.595333333333333</v>
      </c>
      <c r="G13" s="306">
        <f>((E13-15000)*$F$8)/12</f>
        <v>29.471816000000004</v>
      </c>
      <c r="H13" s="308">
        <f t="shared" si="0"/>
        <v>6.8</v>
      </c>
      <c r="I13" s="328">
        <f t="shared" si="1"/>
        <v>121.06</v>
      </c>
      <c r="J13" s="306">
        <f t="shared" si="2"/>
        <v>129.40103400000001</v>
      </c>
      <c r="K13" s="308">
        <f t="shared" si="3"/>
        <v>6.89</v>
      </c>
      <c r="L13" s="329">
        <f t="shared" si="4"/>
        <v>191.67</v>
      </c>
      <c r="M13" s="306">
        <f t="shared" si="5"/>
        <v>204.81856199999999</v>
      </c>
      <c r="N13" s="308">
        <f t="shared" si="6"/>
        <v>6.86</v>
      </c>
      <c r="O13" s="306">
        <f>O11</f>
        <v>51.9</v>
      </c>
      <c r="P13" s="306">
        <f>SUM(O13*$P$8)+O13+$Q$8</f>
        <v>55.429200000000002</v>
      </c>
      <c r="Q13" s="306">
        <f>ROUND((P13-O13)/O13*100,2)</f>
        <v>6.8</v>
      </c>
      <c r="R13" s="329">
        <v>350.43</v>
      </c>
      <c r="S13" s="306">
        <f>S11</f>
        <v>376.36182000000002</v>
      </c>
      <c r="T13" s="308">
        <f>ROUND((S13-R13)/R13*100,2)</f>
        <v>7.4</v>
      </c>
      <c r="U13" s="329">
        <f t="shared" si="7"/>
        <v>100.1084</v>
      </c>
      <c r="V13" s="308">
        <f t="shared" si="7"/>
        <v>107.24148624000001</v>
      </c>
      <c r="W13" s="329">
        <f t="shared" si="8"/>
        <v>842.76373333333333</v>
      </c>
      <c r="X13" s="308">
        <f t="shared" si="8"/>
        <v>902.72391823999999</v>
      </c>
      <c r="Y13" s="301"/>
      <c r="Z13" s="306">
        <f t="shared" si="9"/>
        <v>59.960184906666655</v>
      </c>
      <c r="AA13" s="308">
        <f t="shared" si="10"/>
        <v>7.11</v>
      </c>
    </row>
    <row r="14" spans="1:27" x14ac:dyDescent="0.25">
      <c r="A14" s="331"/>
      <c r="B14" s="847">
        <v>488</v>
      </c>
      <c r="C14" s="325">
        <v>300004880003</v>
      </c>
      <c r="D14" s="326">
        <v>196000</v>
      </c>
      <c r="E14" s="326">
        <v>196000</v>
      </c>
      <c r="F14" s="306">
        <f>SUM((D14-15000)*$D$8)/12</f>
        <v>113.51716666666668</v>
      </c>
      <c r="G14" s="306">
        <f>((E14-15000)*$F$8)/12</f>
        <v>121.23633400000001</v>
      </c>
      <c r="H14" s="308">
        <f t="shared" si="0"/>
        <v>6.8</v>
      </c>
      <c r="I14" s="328">
        <f t="shared" si="1"/>
        <v>121.06</v>
      </c>
      <c r="J14" s="306">
        <f t="shared" si="2"/>
        <v>129.40103400000001</v>
      </c>
      <c r="K14" s="308">
        <f t="shared" si="3"/>
        <v>6.89</v>
      </c>
      <c r="L14" s="329">
        <f t="shared" si="4"/>
        <v>191.67</v>
      </c>
      <c r="M14" s="306">
        <f t="shared" si="5"/>
        <v>204.81856199999999</v>
      </c>
      <c r="N14" s="308">
        <f t="shared" si="6"/>
        <v>6.86</v>
      </c>
      <c r="O14" s="306">
        <f>O11</f>
        <v>51.9</v>
      </c>
      <c r="P14" s="306">
        <f>SUM(O14*$P$8)+O14+$Q$8</f>
        <v>55.429200000000002</v>
      </c>
      <c r="Q14" s="306">
        <f>ROUND((P14-O14)/O14*100,2)</f>
        <v>6.8</v>
      </c>
      <c r="R14" s="329">
        <v>350.43</v>
      </c>
      <c r="S14" s="306">
        <f>S11</f>
        <v>376.36182000000002</v>
      </c>
      <c r="T14" s="308">
        <f>ROUND((S14-R14)/R14*100,2)</f>
        <v>7.4</v>
      </c>
      <c r="U14" s="329">
        <f t="shared" si="7"/>
        <v>100.1084</v>
      </c>
      <c r="V14" s="308">
        <f t="shared" si="7"/>
        <v>107.24148624000001</v>
      </c>
      <c r="W14" s="329">
        <f t="shared" si="8"/>
        <v>928.68556666666666</v>
      </c>
      <c r="X14" s="308">
        <f t="shared" si="8"/>
        <v>994.48843623999994</v>
      </c>
      <c r="Y14" s="301"/>
      <c r="Z14" s="306">
        <f t="shared" si="9"/>
        <v>65.802869573333282</v>
      </c>
      <c r="AA14" s="308">
        <f t="shared" si="10"/>
        <v>7.09</v>
      </c>
    </row>
    <row r="15" spans="1:27" x14ac:dyDescent="0.25">
      <c r="A15" s="331"/>
      <c r="B15" s="848"/>
      <c r="C15" s="332"/>
      <c r="D15" s="333"/>
      <c r="E15" s="333"/>
      <c r="F15" s="334"/>
      <c r="G15" s="334"/>
      <c r="H15" s="335"/>
      <c r="I15" s="336"/>
      <c r="J15" s="334"/>
      <c r="K15" s="335"/>
      <c r="L15" s="337"/>
      <c r="M15" s="334"/>
      <c r="N15" s="335"/>
      <c r="O15" s="337"/>
      <c r="P15" s="334"/>
      <c r="Q15" s="334"/>
      <c r="R15" s="337" t="s">
        <v>1090</v>
      </c>
      <c r="S15" s="334"/>
      <c r="T15" s="335"/>
      <c r="U15" s="337" t="s">
        <v>12</v>
      </c>
      <c r="V15" s="335" t="s">
        <v>12</v>
      </c>
      <c r="W15" s="337"/>
      <c r="X15" s="335"/>
      <c r="Y15" s="301"/>
      <c r="Z15" s="334"/>
      <c r="AA15" s="335"/>
    </row>
    <row r="16" spans="1:27" s="311" customFormat="1" x14ac:dyDescent="0.25">
      <c r="A16" s="323"/>
      <c r="B16" s="849" t="s">
        <v>1132</v>
      </c>
      <c r="C16" s="338"/>
      <c r="D16" s="339"/>
      <c r="E16" s="339"/>
      <c r="F16" s="340"/>
      <c r="G16" s="340"/>
      <c r="H16" s="341"/>
      <c r="I16" s="328"/>
      <c r="J16" s="340"/>
      <c r="K16" s="341"/>
      <c r="L16" s="329"/>
      <c r="M16" s="340"/>
      <c r="N16" s="341"/>
      <c r="O16" s="342" t="s">
        <v>1646</v>
      </c>
      <c r="P16" s="340"/>
      <c r="Q16" s="340"/>
      <c r="R16" s="343">
        <v>1000</v>
      </c>
      <c r="S16" s="320" t="s">
        <v>1130</v>
      </c>
      <c r="T16" s="344" t="s">
        <v>1133</v>
      </c>
      <c r="U16" s="342" t="s">
        <v>12</v>
      </c>
      <c r="V16" s="341" t="s">
        <v>12</v>
      </c>
      <c r="W16" s="342"/>
      <c r="X16" s="341"/>
      <c r="Y16" s="324"/>
      <c r="Z16" s="340"/>
      <c r="AA16" s="341"/>
    </row>
    <row r="17" spans="1:27" x14ac:dyDescent="0.25">
      <c r="A17" s="331"/>
      <c r="B17" s="847"/>
      <c r="C17" s="325"/>
      <c r="D17" s="326"/>
      <c r="E17" s="326"/>
      <c r="F17" s="306"/>
      <c r="G17" s="306"/>
      <c r="H17" s="308"/>
      <c r="I17" s="328"/>
      <c r="J17" s="306"/>
      <c r="K17" s="308"/>
      <c r="L17" s="329"/>
      <c r="M17" s="306"/>
      <c r="N17" s="308"/>
      <c r="O17" s="318"/>
      <c r="P17" s="306"/>
      <c r="Q17" s="306"/>
      <c r="R17" s="329"/>
      <c r="S17" s="306"/>
      <c r="T17" s="308"/>
      <c r="U17" s="329" t="s">
        <v>12</v>
      </c>
      <c r="V17" s="308" t="s">
        <v>12</v>
      </c>
      <c r="W17" s="329"/>
      <c r="X17" s="308"/>
      <c r="Y17" s="301"/>
      <c r="Z17" s="306"/>
      <c r="AA17" s="308"/>
    </row>
    <row r="18" spans="1:27" x14ac:dyDescent="0.25">
      <c r="A18" s="331"/>
      <c r="B18" s="847">
        <v>739</v>
      </c>
      <c r="C18" s="325">
        <v>300007390006</v>
      </c>
      <c r="D18" s="326">
        <v>755000</v>
      </c>
      <c r="E18" s="326">
        <v>755000</v>
      </c>
      <c r="F18" s="306">
        <f>SUM((D18-15000)*$D$8)/12</f>
        <v>464.10333333333341</v>
      </c>
      <c r="G18" s="306">
        <f>((E18-15000)*$F$8)/12</f>
        <v>495.66236000000004</v>
      </c>
      <c r="H18" s="308">
        <f t="shared" si="0"/>
        <v>6.8</v>
      </c>
      <c r="I18" s="328">
        <f t="shared" si="1"/>
        <v>121.06</v>
      </c>
      <c r="J18" s="306">
        <f t="shared" si="2"/>
        <v>129.40103400000001</v>
      </c>
      <c r="K18" s="308">
        <f t="shared" si="3"/>
        <v>6.89</v>
      </c>
      <c r="L18" s="329">
        <f t="shared" si="4"/>
        <v>191.67</v>
      </c>
      <c r="M18" s="306">
        <f t="shared" si="5"/>
        <v>204.81856199999999</v>
      </c>
      <c r="N18" s="308">
        <f t="shared" si="6"/>
        <v>6.86</v>
      </c>
      <c r="O18" s="329">
        <v>277.62</v>
      </c>
      <c r="P18" s="306">
        <f>SUM(O18*$P$8)+O18+$Q$8</f>
        <v>296.49815999999998</v>
      </c>
      <c r="Q18" s="306">
        <f t="shared" ref="Q18:Q77" si="11">ROUND((P18-O18)/O18*100,2)</f>
        <v>6.8</v>
      </c>
      <c r="R18" s="329">
        <v>1118.6849999999999</v>
      </c>
      <c r="S18" s="306">
        <f>SUM(R18*$S$8)+R18</f>
        <v>1201.4676899999999</v>
      </c>
      <c r="T18" s="308">
        <f>ROUND((S18-R18)/R18*100,2)</f>
        <v>7.4</v>
      </c>
      <c r="U18" s="329">
        <f t="shared" si="7"/>
        <v>239.26490000000001</v>
      </c>
      <c r="V18" s="308">
        <f t="shared" si="7"/>
        <v>256.50596244000002</v>
      </c>
      <c r="W18" s="329">
        <f t="shared" si="8"/>
        <v>2412.4032333333334</v>
      </c>
      <c r="X18" s="308">
        <f t="shared" si="8"/>
        <v>2584.3537684399998</v>
      </c>
      <c r="Y18" s="301"/>
      <c r="Z18" s="306">
        <f t="shared" si="9"/>
        <v>171.95053510666639</v>
      </c>
      <c r="AA18" s="308">
        <f t="shared" si="10"/>
        <v>7.13</v>
      </c>
    </row>
    <row r="19" spans="1:27" x14ac:dyDescent="0.25">
      <c r="A19" s="331"/>
      <c r="B19" s="847">
        <v>724</v>
      </c>
      <c r="C19" s="325">
        <v>300007240011</v>
      </c>
      <c r="D19" s="326">
        <v>695000</v>
      </c>
      <c r="E19" s="326">
        <v>695000</v>
      </c>
      <c r="F19" s="306">
        <f>SUM((D19-15000)*$D$8)/12</f>
        <v>426.47333333333336</v>
      </c>
      <c r="G19" s="306">
        <f>((E19-15000)*$F$8)/12</f>
        <v>455.47352000000001</v>
      </c>
      <c r="H19" s="308">
        <f t="shared" si="0"/>
        <v>6.8</v>
      </c>
      <c r="I19" s="328">
        <f t="shared" si="1"/>
        <v>121.06</v>
      </c>
      <c r="J19" s="306">
        <f t="shared" si="2"/>
        <v>129.40103400000001</v>
      </c>
      <c r="K19" s="308">
        <f t="shared" si="3"/>
        <v>6.89</v>
      </c>
      <c r="L19" s="329">
        <f t="shared" si="4"/>
        <v>191.67</v>
      </c>
      <c r="M19" s="306">
        <f t="shared" si="5"/>
        <v>204.81856199999999</v>
      </c>
      <c r="N19" s="308">
        <f t="shared" si="6"/>
        <v>6.86</v>
      </c>
      <c r="O19" s="329">
        <f>O18</f>
        <v>277.62</v>
      </c>
      <c r="P19" s="306">
        <f>SUM(O19*$P$8)+O19+$Q$8</f>
        <v>296.49815999999998</v>
      </c>
      <c r="Q19" s="306">
        <f t="shared" si="11"/>
        <v>6.8</v>
      </c>
      <c r="R19" s="329">
        <v>1118.6849999999999</v>
      </c>
      <c r="S19" s="306">
        <f>S18</f>
        <v>1201.4676899999999</v>
      </c>
      <c r="T19" s="308">
        <f>ROUND((S19-R19)/R19*100,2)</f>
        <v>7.4</v>
      </c>
      <c r="U19" s="329">
        <f t="shared" si="7"/>
        <v>239.26490000000001</v>
      </c>
      <c r="V19" s="308">
        <f t="shared" si="7"/>
        <v>256.50596244000002</v>
      </c>
      <c r="W19" s="329">
        <f t="shared" si="8"/>
        <v>2374.7732333333333</v>
      </c>
      <c r="X19" s="308">
        <f t="shared" si="8"/>
        <v>2544.16492844</v>
      </c>
      <c r="Y19" s="301"/>
      <c r="Z19" s="306">
        <f t="shared" si="9"/>
        <v>169.3916951066667</v>
      </c>
      <c r="AA19" s="308">
        <f t="shared" si="10"/>
        <v>7.13</v>
      </c>
    </row>
    <row r="20" spans="1:27" x14ac:dyDescent="0.25">
      <c r="A20" s="331"/>
      <c r="B20" s="847">
        <v>558</v>
      </c>
      <c r="C20" s="325">
        <v>1200637960</v>
      </c>
      <c r="D20" s="326">
        <v>935000</v>
      </c>
      <c r="E20" s="326">
        <v>935000</v>
      </c>
      <c r="F20" s="306">
        <f>SUM((D20-15000)*$D$8)/12</f>
        <v>576.99333333333334</v>
      </c>
      <c r="G20" s="306">
        <f>((E20-15000)*$F$8)/12</f>
        <v>616.22888</v>
      </c>
      <c r="H20" s="308">
        <f t="shared" si="0"/>
        <v>6.8</v>
      </c>
      <c r="I20" s="328">
        <f t="shared" si="1"/>
        <v>121.06</v>
      </c>
      <c r="J20" s="306">
        <f t="shared" si="2"/>
        <v>129.40103400000001</v>
      </c>
      <c r="K20" s="308">
        <f t="shared" si="3"/>
        <v>6.89</v>
      </c>
      <c r="L20" s="329">
        <f t="shared" si="4"/>
        <v>191.67</v>
      </c>
      <c r="M20" s="306">
        <f t="shared" si="5"/>
        <v>204.81856199999999</v>
      </c>
      <c r="N20" s="308">
        <f t="shared" si="6"/>
        <v>6.86</v>
      </c>
      <c r="O20" s="329">
        <f>O18</f>
        <v>277.62</v>
      </c>
      <c r="P20" s="306">
        <f>SUM(O20*$P$8)+O20+$Q$8</f>
        <v>296.49815999999998</v>
      </c>
      <c r="Q20" s="306">
        <f t="shared" si="11"/>
        <v>6.8</v>
      </c>
      <c r="R20" s="329">
        <v>1118.6849999999999</v>
      </c>
      <c r="S20" s="306">
        <f>S18</f>
        <v>1201.4676899999999</v>
      </c>
      <c r="T20" s="308">
        <f>ROUND((S20-R20)/R20*100,2)</f>
        <v>7.4</v>
      </c>
      <c r="U20" s="329">
        <f t="shared" si="7"/>
        <v>239.26490000000001</v>
      </c>
      <c r="V20" s="308">
        <f t="shared" si="7"/>
        <v>256.50596244000002</v>
      </c>
      <c r="W20" s="329">
        <f t="shared" si="8"/>
        <v>2525.2932333333333</v>
      </c>
      <c r="X20" s="308">
        <f t="shared" si="8"/>
        <v>2704.9202884400001</v>
      </c>
      <c r="Y20" s="301"/>
      <c r="Z20" s="306">
        <f t="shared" si="9"/>
        <v>179.62705510666683</v>
      </c>
      <c r="AA20" s="308">
        <f t="shared" si="10"/>
        <v>7.11</v>
      </c>
    </row>
    <row r="21" spans="1:27" x14ac:dyDescent="0.25">
      <c r="A21" s="331"/>
      <c r="B21" s="847">
        <v>716</v>
      </c>
      <c r="C21" s="325">
        <v>300007160005</v>
      </c>
      <c r="D21" s="326">
        <v>1025000</v>
      </c>
      <c r="E21" s="326">
        <v>1025000</v>
      </c>
      <c r="F21" s="306">
        <f>SUM((D21-15000)*$D$8)/12</f>
        <v>633.43833333333339</v>
      </c>
      <c r="G21" s="306">
        <f>((E21-15000)*$F$8)/12</f>
        <v>676.51214000000004</v>
      </c>
      <c r="H21" s="308">
        <f t="shared" si="0"/>
        <v>6.8</v>
      </c>
      <c r="I21" s="328">
        <f t="shared" si="1"/>
        <v>121.06</v>
      </c>
      <c r="J21" s="306">
        <f t="shared" si="2"/>
        <v>129.40103400000001</v>
      </c>
      <c r="K21" s="308">
        <f t="shared" si="3"/>
        <v>6.89</v>
      </c>
      <c r="L21" s="329">
        <f t="shared" si="4"/>
        <v>191.67</v>
      </c>
      <c r="M21" s="306">
        <f t="shared" si="5"/>
        <v>204.81856199999999</v>
      </c>
      <c r="N21" s="308">
        <f t="shared" si="6"/>
        <v>6.86</v>
      </c>
      <c r="O21" s="329">
        <f>O18</f>
        <v>277.62</v>
      </c>
      <c r="P21" s="306">
        <f>SUM(O21*$P$8)+O21+$Q$8</f>
        <v>296.49815999999998</v>
      </c>
      <c r="Q21" s="306">
        <f t="shared" si="11"/>
        <v>6.8</v>
      </c>
      <c r="R21" s="329">
        <v>1118.6849999999999</v>
      </c>
      <c r="S21" s="306">
        <f>S18</f>
        <v>1201.4676899999999</v>
      </c>
      <c r="T21" s="308">
        <f>ROUND((S21-R21)/R21*100,2)</f>
        <v>7.4</v>
      </c>
      <c r="U21" s="329">
        <f t="shared" si="7"/>
        <v>239.26490000000001</v>
      </c>
      <c r="V21" s="308">
        <f t="shared" si="7"/>
        <v>256.50596244000002</v>
      </c>
      <c r="W21" s="329">
        <f t="shared" si="8"/>
        <v>2581.7382333333335</v>
      </c>
      <c r="X21" s="308">
        <f t="shared" si="8"/>
        <v>2765.2035484399998</v>
      </c>
      <c r="Y21" s="301"/>
      <c r="Z21" s="306">
        <f t="shared" si="9"/>
        <v>183.46531510666637</v>
      </c>
      <c r="AA21" s="308">
        <f t="shared" si="10"/>
        <v>7.11</v>
      </c>
    </row>
    <row r="22" spans="1:27" x14ac:dyDescent="0.25">
      <c r="A22" s="331"/>
      <c r="B22" s="848"/>
      <c r="C22" s="332"/>
      <c r="D22" s="333"/>
      <c r="E22" s="333"/>
      <c r="F22" s="334"/>
      <c r="G22" s="334"/>
      <c r="H22" s="335"/>
      <c r="I22" s="336"/>
      <c r="J22" s="334"/>
      <c r="K22" s="335"/>
      <c r="L22" s="337"/>
      <c r="M22" s="334"/>
      <c r="N22" s="335"/>
      <c r="O22" s="337"/>
      <c r="P22" s="334"/>
      <c r="Q22" s="334"/>
      <c r="R22" s="337"/>
      <c r="S22" s="334"/>
      <c r="T22" s="335"/>
      <c r="U22" s="337" t="s">
        <v>12</v>
      </c>
      <c r="V22" s="335" t="s">
        <v>12</v>
      </c>
      <c r="W22" s="337"/>
      <c r="X22" s="335"/>
      <c r="Y22" s="301"/>
      <c r="Z22" s="334"/>
      <c r="AA22" s="335"/>
    </row>
    <row r="23" spans="1:27" s="311" customFormat="1" x14ac:dyDescent="0.25">
      <c r="A23" s="323"/>
      <c r="B23" s="849" t="s">
        <v>1134</v>
      </c>
      <c r="C23" s="338"/>
      <c r="D23" s="339"/>
      <c r="E23" s="339"/>
      <c r="F23" s="340"/>
      <c r="G23" s="340"/>
      <c r="H23" s="341"/>
      <c r="I23" s="328"/>
      <c r="J23" s="340"/>
      <c r="K23" s="341"/>
      <c r="L23" s="329"/>
      <c r="M23" s="340"/>
      <c r="N23" s="341"/>
      <c r="O23" s="342" t="s">
        <v>1647</v>
      </c>
      <c r="P23" s="340"/>
      <c r="Q23" s="340"/>
      <c r="R23" s="342" t="s">
        <v>12</v>
      </c>
      <c r="S23" s="340"/>
      <c r="T23" s="341"/>
      <c r="U23" s="342" t="s">
        <v>12</v>
      </c>
      <c r="V23" s="341" t="s">
        <v>12</v>
      </c>
      <c r="W23" s="342"/>
      <c r="X23" s="341"/>
      <c r="Y23" s="324"/>
      <c r="Z23" s="340"/>
      <c r="AA23" s="341"/>
    </row>
    <row r="24" spans="1:27" x14ac:dyDescent="0.25">
      <c r="A24" s="331"/>
      <c r="B24" s="847"/>
      <c r="C24" s="325"/>
      <c r="D24" s="326"/>
      <c r="E24" s="326"/>
      <c r="F24" s="306"/>
      <c r="G24" s="306"/>
      <c r="H24" s="308"/>
      <c r="I24" s="328"/>
      <c r="J24" s="306"/>
      <c r="K24" s="308"/>
      <c r="L24" s="329"/>
      <c r="M24" s="306"/>
      <c r="N24" s="308"/>
      <c r="O24" s="318"/>
      <c r="P24" s="306"/>
      <c r="Q24" s="306"/>
      <c r="R24" s="318" t="s">
        <v>1135</v>
      </c>
      <c r="S24" s="306"/>
      <c r="T24" s="308"/>
      <c r="U24" s="329" t="s">
        <v>12</v>
      </c>
      <c r="V24" s="308" t="s">
        <v>12</v>
      </c>
      <c r="W24" s="329"/>
      <c r="X24" s="308"/>
      <c r="Y24" s="301"/>
      <c r="Z24" s="306"/>
      <c r="AA24" s="308"/>
    </row>
    <row r="25" spans="1:27" x14ac:dyDescent="0.25">
      <c r="A25" s="331"/>
      <c r="B25" s="847">
        <v>413</v>
      </c>
      <c r="C25" s="325">
        <v>200000105798</v>
      </c>
      <c r="D25" s="326">
        <v>101000</v>
      </c>
      <c r="E25" s="326">
        <v>101000</v>
      </c>
      <c r="F25" s="306">
        <f>SUM((D25-15000)*$D$8)/12</f>
        <v>53.936333333333344</v>
      </c>
      <c r="G25" s="306">
        <f>((E25-15000)*$F$8)/12</f>
        <v>57.604004000000003</v>
      </c>
      <c r="H25" s="308">
        <f t="shared" si="0"/>
        <v>6.8</v>
      </c>
      <c r="I25" s="328">
        <f t="shared" si="1"/>
        <v>121.06</v>
      </c>
      <c r="J25" s="306">
        <f t="shared" si="2"/>
        <v>129.40103400000001</v>
      </c>
      <c r="K25" s="308">
        <f t="shared" si="3"/>
        <v>6.89</v>
      </c>
      <c r="L25" s="329">
        <f t="shared" si="4"/>
        <v>191.67</v>
      </c>
      <c r="M25" s="306">
        <f t="shared" si="5"/>
        <v>204.81856199999999</v>
      </c>
      <c r="N25" s="308">
        <f t="shared" si="6"/>
        <v>6.86</v>
      </c>
      <c r="O25" s="329">
        <v>169.58</v>
      </c>
      <c r="P25" s="306">
        <f>SUM(O25*$P$8)+O25+$Q$8</f>
        <v>181.11144000000002</v>
      </c>
      <c r="Q25" s="306">
        <f t="shared" si="11"/>
        <v>6.8</v>
      </c>
      <c r="R25" s="345">
        <v>0</v>
      </c>
      <c r="S25" s="306"/>
      <c r="T25" s="308"/>
      <c r="U25" s="329">
        <f t="shared" si="7"/>
        <v>67.523400000000009</v>
      </c>
      <c r="V25" s="308">
        <f t="shared" si="7"/>
        <v>72.146345040000014</v>
      </c>
      <c r="W25" s="329">
        <f t="shared" si="8"/>
        <v>603.76973333333342</v>
      </c>
      <c r="X25" s="308">
        <f t="shared" si="8"/>
        <v>645.0813850400001</v>
      </c>
      <c r="Y25" s="301"/>
      <c r="Z25" s="306">
        <f t="shared" si="9"/>
        <v>41.31165170666668</v>
      </c>
      <c r="AA25" s="308">
        <f t="shared" si="10"/>
        <v>6.84</v>
      </c>
    </row>
    <row r="26" spans="1:27" x14ac:dyDescent="0.25">
      <c r="A26" s="331"/>
      <c r="B26" s="847">
        <v>402</v>
      </c>
      <c r="C26" s="325">
        <v>1200183368</v>
      </c>
      <c r="D26" s="326">
        <v>21800</v>
      </c>
      <c r="E26" s="326">
        <v>21800</v>
      </c>
      <c r="F26" s="306">
        <f>SUM((D26-15000)*$D$8)/12</f>
        <v>4.2647333333333339</v>
      </c>
      <c r="G26" s="306">
        <f>((E26-15000)*$F$8)/12</f>
        <v>4.5547352000000005</v>
      </c>
      <c r="H26" s="308">
        <f t="shared" si="0"/>
        <v>6.8</v>
      </c>
      <c r="I26" s="328">
        <f t="shared" si="1"/>
        <v>121.06</v>
      </c>
      <c r="J26" s="306">
        <f t="shared" si="2"/>
        <v>129.40103400000001</v>
      </c>
      <c r="K26" s="308">
        <f t="shared" si="3"/>
        <v>6.89</v>
      </c>
      <c r="L26" s="329">
        <f t="shared" si="4"/>
        <v>191.67</v>
      </c>
      <c r="M26" s="306">
        <f t="shared" si="5"/>
        <v>204.81856199999999</v>
      </c>
      <c r="N26" s="308">
        <f t="shared" si="6"/>
        <v>6.86</v>
      </c>
      <c r="O26" s="329">
        <f>O25</f>
        <v>169.58</v>
      </c>
      <c r="P26" s="306">
        <f>SUM(O26*$P$8)+O26+$Q$8</f>
        <v>181.11144000000002</v>
      </c>
      <c r="Q26" s="306">
        <f t="shared" si="11"/>
        <v>6.8</v>
      </c>
      <c r="R26" s="329"/>
      <c r="S26" s="306"/>
      <c r="T26" s="308"/>
      <c r="U26" s="329">
        <f t="shared" si="7"/>
        <v>67.523400000000009</v>
      </c>
      <c r="V26" s="308">
        <f t="shared" si="7"/>
        <v>72.146345040000014</v>
      </c>
      <c r="W26" s="329">
        <f t="shared" si="8"/>
        <v>554.09813333333341</v>
      </c>
      <c r="X26" s="308">
        <f t="shared" si="8"/>
        <v>592.03211624000005</v>
      </c>
      <c r="Y26" s="301"/>
      <c r="Z26" s="306">
        <f t="shared" si="9"/>
        <v>37.933982906666643</v>
      </c>
      <c r="AA26" s="308">
        <f t="shared" si="10"/>
        <v>6.85</v>
      </c>
    </row>
    <row r="27" spans="1:27" x14ac:dyDescent="0.25">
      <c r="A27" s="331"/>
      <c r="B27" s="847">
        <v>429</v>
      </c>
      <c r="C27" s="325">
        <v>200000919010</v>
      </c>
      <c r="D27" s="326">
        <v>51000</v>
      </c>
      <c r="E27" s="326">
        <v>51000</v>
      </c>
      <c r="F27" s="306">
        <f>SUM((D27-15000)*$D$8)/12</f>
        <v>22.578000000000003</v>
      </c>
      <c r="G27" s="306">
        <f>((E27-15000)*$F$8)/12</f>
        <v>24.113304000000003</v>
      </c>
      <c r="H27" s="308">
        <f t="shared" si="0"/>
        <v>6.8</v>
      </c>
      <c r="I27" s="328">
        <f t="shared" si="1"/>
        <v>121.06</v>
      </c>
      <c r="J27" s="306">
        <f t="shared" si="2"/>
        <v>129.40103400000001</v>
      </c>
      <c r="K27" s="308">
        <f t="shared" si="3"/>
        <v>6.89</v>
      </c>
      <c r="L27" s="329">
        <f t="shared" si="4"/>
        <v>191.67</v>
      </c>
      <c r="M27" s="306">
        <f t="shared" si="5"/>
        <v>204.81856199999999</v>
      </c>
      <c r="N27" s="308">
        <f t="shared" si="6"/>
        <v>6.86</v>
      </c>
      <c r="O27" s="329">
        <f>O25</f>
        <v>169.58</v>
      </c>
      <c r="P27" s="306">
        <f>SUM(O27*$P$8)+O27+$Q$8</f>
        <v>181.11144000000002</v>
      </c>
      <c r="Q27" s="306">
        <f t="shared" si="11"/>
        <v>6.8</v>
      </c>
      <c r="R27" s="329"/>
      <c r="S27" s="306"/>
      <c r="T27" s="308"/>
      <c r="U27" s="329">
        <f t="shared" si="7"/>
        <v>67.523400000000009</v>
      </c>
      <c r="V27" s="308">
        <f t="shared" si="7"/>
        <v>72.146345040000014</v>
      </c>
      <c r="W27" s="329">
        <f t="shared" si="8"/>
        <v>572.41140000000007</v>
      </c>
      <c r="X27" s="308">
        <f t="shared" si="8"/>
        <v>611.59068504000004</v>
      </c>
      <c r="Y27" s="301"/>
      <c r="Z27" s="306">
        <f t="shared" si="9"/>
        <v>39.179285039999968</v>
      </c>
      <c r="AA27" s="308">
        <f t="shared" si="10"/>
        <v>6.84</v>
      </c>
    </row>
    <row r="28" spans="1:27" x14ac:dyDescent="0.25">
      <c r="A28" s="331"/>
      <c r="B28" s="847">
        <v>212</v>
      </c>
      <c r="C28" s="325">
        <v>200000106108</v>
      </c>
      <c r="D28" s="326">
        <v>835000</v>
      </c>
      <c r="E28" s="326">
        <v>835000</v>
      </c>
      <c r="F28" s="306">
        <f>SUM((D28-15000)*$D$8)/12</f>
        <v>514.27666666666676</v>
      </c>
      <c r="G28" s="306">
        <f>((E28-15000)*$F$8)/12</f>
        <v>549.24748000000011</v>
      </c>
      <c r="H28" s="308">
        <f>ROUND((G28-F28)/F28*100,2)</f>
        <v>6.8</v>
      </c>
      <c r="I28" s="328">
        <f t="shared" si="1"/>
        <v>121.06</v>
      </c>
      <c r="J28" s="306">
        <f t="shared" si="2"/>
        <v>129.40103400000001</v>
      </c>
      <c r="K28" s="308">
        <f t="shared" si="3"/>
        <v>6.89</v>
      </c>
      <c r="L28" s="329">
        <f t="shared" si="4"/>
        <v>191.67</v>
      </c>
      <c r="M28" s="306">
        <f t="shared" si="5"/>
        <v>204.81856199999999</v>
      </c>
      <c r="N28" s="308">
        <f t="shared" si="6"/>
        <v>6.86</v>
      </c>
      <c r="O28" s="329">
        <f>O25</f>
        <v>169.58</v>
      </c>
      <c r="P28" s="306">
        <f>SUM(O28*$P$8)+O28+$Q$8</f>
        <v>181.11144000000002</v>
      </c>
      <c r="Q28" s="306">
        <f t="shared" si="11"/>
        <v>6.8</v>
      </c>
      <c r="R28" s="329"/>
      <c r="S28" s="306"/>
      <c r="T28" s="308"/>
      <c r="U28" s="329">
        <f t="shared" si="7"/>
        <v>67.523400000000009</v>
      </c>
      <c r="V28" s="308">
        <f t="shared" si="7"/>
        <v>72.146345040000014</v>
      </c>
      <c r="W28" s="329">
        <f t="shared" si="8"/>
        <v>1064.1100666666669</v>
      </c>
      <c r="X28" s="308">
        <f t="shared" si="8"/>
        <v>1136.72486104</v>
      </c>
      <c r="Y28" s="301"/>
      <c r="Z28" s="306">
        <f t="shared" si="9"/>
        <v>72.614794373333098</v>
      </c>
      <c r="AA28" s="308">
        <f t="shared" si="10"/>
        <v>6.82</v>
      </c>
    </row>
    <row r="29" spans="1:27" x14ac:dyDescent="0.25">
      <c r="A29" s="331"/>
      <c r="B29" s="848"/>
      <c r="C29" s="332"/>
      <c r="D29" s="333"/>
      <c r="E29" s="333"/>
      <c r="F29" s="334"/>
      <c r="G29" s="334"/>
      <c r="H29" s="335"/>
      <c r="I29" s="336"/>
      <c r="J29" s="334"/>
      <c r="K29" s="335"/>
      <c r="L29" s="337"/>
      <c r="M29" s="334"/>
      <c r="N29" s="335"/>
      <c r="O29" s="337"/>
      <c r="P29" s="334"/>
      <c r="Q29" s="334"/>
      <c r="R29" s="337"/>
      <c r="S29" s="334"/>
      <c r="T29" s="335"/>
      <c r="U29" s="337" t="s">
        <v>12</v>
      </c>
      <c r="V29" s="335" t="s">
        <v>12</v>
      </c>
      <c r="W29" s="337"/>
      <c r="X29" s="335"/>
      <c r="Y29" s="301"/>
      <c r="Z29" s="334"/>
      <c r="AA29" s="335"/>
    </row>
    <row r="30" spans="1:27" s="311" customFormat="1" x14ac:dyDescent="0.25">
      <c r="A30" s="323"/>
      <c r="B30" s="849" t="s">
        <v>1136</v>
      </c>
      <c r="C30" s="338"/>
      <c r="D30" s="339"/>
      <c r="E30" s="339"/>
      <c r="F30" s="340"/>
      <c r="G30" s="340"/>
      <c r="H30" s="341"/>
      <c r="I30" s="328"/>
      <c r="J30" s="340"/>
      <c r="K30" s="341"/>
      <c r="L30" s="329"/>
      <c r="M30" s="340"/>
      <c r="N30" s="341"/>
      <c r="O30" s="342" t="s">
        <v>1648</v>
      </c>
      <c r="P30" s="340"/>
      <c r="Q30" s="340"/>
      <c r="R30" s="342"/>
      <c r="S30" s="340"/>
      <c r="T30" s="341"/>
      <c r="U30" s="342" t="s">
        <v>12</v>
      </c>
      <c r="V30" s="341" t="s">
        <v>12</v>
      </c>
      <c r="W30" s="342"/>
      <c r="X30" s="341"/>
      <c r="Y30" s="324"/>
      <c r="Z30" s="340"/>
      <c r="AA30" s="341"/>
    </row>
    <row r="31" spans="1:27" x14ac:dyDescent="0.25">
      <c r="A31" s="331"/>
      <c r="B31" s="847"/>
      <c r="C31" s="325" t="s">
        <v>12</v>
      </c>
      <c r="D31" s="326"/>
      <c r="E31" s="326"/>
      <c r="F31" s="306"/>
      <c r="G31" s="306"/>
      <c r="H31" s="308"/>
      <c r="I31" s="328"/>
      <c r="J31" s="306"/>
      <c r="K31" s="308"/>
      <c r="L31" s="329"/>
      <c r="M31" s="306"/>
      <c r="N31" s="308"/>
      <c r="O31" s="318"/>
      <c r="P31" s="306"/>
      <c r="Q31" s="306"/>
      <c r="R31" s="318" t="s">
        <v>1135</v>
      </c>
      <c r="S31" s="306"/>
      <c r="T31" s="308"/>
      <c r="U31" s="329" t="s">
        <v>12</v>
      </c>
      <c r="V31" s="308" t="s">
        <v>12</v>
      </c>
      <c r="W31" s="329"/>
      <c r="X31" s="308"/>
      <c r="Y31" s="301"/>
      <c r="Z31" s="306"/>
      <c r="AA31" s="308"/>
    </row>
    <row r="32" spans="1:27" x14ac:dyDescent="0.25">
      <c r="A32" s="331"/>
      <c r="B32" s="847">
        <v>23</v>
      </c>
      <c r="C32" s="325">
        <v>1200438864</v>
      </c>
      <c r="D32" s="326">
        <v>1192000</v>
      </c>
      <c r="E32" s="326">
        <v>1192000</v>
      </c>
      <c r="F32" s="306">
        <f>SUM((D32-15000)*$D$8)/12</f>
        <v>738.17516666666677</v>
      </c>
      <c r="G32" s="306">
        <f>((E32-15000)*$F$8)/12</f>
        <v>788.37107800000013</v>
      </c>
      <c r="H32" s="308">
        <f t="shared" si="0"/>
        <v>6.8</v>
      </c>
      <c r="I32" s="328">
        <f t="shared" si="1"/>
        <v>121.06</v>
      </c>
      <c r="J32" s="306">
        <f t="shared" si="2"/>
        <v>129.40103400000001</v>
      </c>
      <c r="K32" s="308">
        <f t="shared" si="3"/>
        <v>6.89</v>
      </c>
      <c r="L32" s="329">
        <f t="shared" si="4"/>
        <v>191.67</v>
      </c>
      <c r="M32" s="306">
        <f t="shared" si="5"/>
        <v>204.81856199999999</v>
      </c>
      <c r="N32" s="308">
        <f t="shared" si="6"/>
        <v>6.86</v>
      </c>
      <c r="O32" s="329">
        <v>263.69</v>
      </c>
      <c r="P32" s="306">
        <f>SUM(O32*$P$8)+O32+$Q$8</f>
        <v>281.62092000000001</v>
      </c>
      <c r="Q32" s="306">
        <f t="shared" si="11"/>
        <v>6.8</v>
      </c>
      <c r="R32" s="329"/>
      <c r="S32" s="306"/>
      <c r="T32" s="308"/>
      <c r="U32" s="329">
        <f t="shared" si="7"/>
        <v>80.69880000000002</v>
      </c>
      <c r="V32" s="308">
        <f t="shared" si="7"/>
        <v>86.217672239999999</v>
      </c>
      <c r="W32" s="329">
        <f t="shared" si="8"/>
        <v>1395.2939666666671</v>
      </c>
      <c r="X32" s="308">
        <f t="shared" si="8"/>
        <v>1490.4292662400001</v>
      </c>
      <c r="Y32" s="301"/>
      <c r="Z32" s="306">
        <f t="shared" si="9"/>
        <v>95.135299573332986</v>
      </c>
      <c r="AA32" s="308">
        <f t="shared" si="10"/>
        <v>6.82</v>
      </c>
    </row>
    <row r="33" spans="1:27" x14ac:dyDescent="0.25">
      <c r="A33" s="331"/>
      <c r="B33" s="847">
        <v>4</v>
      </c>
      <c r="C33" s="325">
        <v>200000929514</v>
      </c>
      <c r="D33" s="326">
        <v>1764000</v>
      </c>
      <c r="E33" s="326">
        <v>1764000</v>
      </c>
      <c r="F33" s="306">
        <f>SUM((D33-15000)*$D$8)/12</f>
        <v>1096.9145000000001</v>
      </c>
      <c r="G33" s="306">
        <f>((E33-15000)*$F$8)/12</f>
        <v>1171.504686</v>
      </c>
      <c r="H33" s="308">
        <f t="shared" si="0"/>
        <v>6.8</v>
      </c>
      <c r="I33" s="328">
        <f t="shared" si="1"/>
        <v>121.06</v>
      </c>
      <c r="J33" s="306">
        <f t="shared" si="2"/>
        <v>129.40103400000001</v>
      </c>
      <c r="K33" s="308">
        <f t="shared" si="3"/>
        <v>6.89</v>
      </c>
      <c r="L33" s="329">
        <f t="shared" si="4"/>
        <v>191.67</v>
      </c>
      <c r="M33" s="306">
        <f t="shared" si="5"/>
        <v>204.81856199999999</v>
      </c>
      <c r="N33" s="308">
        <f t="shared" si="6"/>
        <v>6.86</v>
      </c>
      <c r="O33" s="329">
        <f>O32</f>
        <v>263.69</v>
      </c>
      <c r="P33" s="306">
        <f>SUM(O33*$P$8)+O33+$Q$8</f>
        <v>281.62092000000001</v>
      </c>
      <c r="Q33" s="306">
        <f t="shared" si="11"/>
        <v>6.8</v>
      </c>
      <c r="R33" s="329"/>
      <c r="S33" s="306"/>
      <c r="T33" s="308"/>
      <c r="U33" s="329">
        <f t="shared" si="7"/>
        <v>80.69880000000002</v>
      </c>
      <c r="V33" s="308">
        <f t="shared" si="7"/>
        <v>86.217672239999999</v>
      </c>
      <c r="W33" s="329">
        <f t="shared" si="8"/>
        <v>1754.0333000000003</v>
      </c>
      <c r="X33" s="308">
        <f t="shared" si="8"/>
        <v>1873.5628742399999</v>
      </c>
      <c r="Y33" s="301"/>
      <c r="Z33" s="306">
        <f t="shared" si="9"/>
        <v>119.52957423999965</v>
      </c>
      <c r="AA33" s="308">
        <f t="shared" si="10"/>
        <v>6.81</v>
      </c>
    </row>
    <row r="34" spans="1:27" x14ac:dyDescent="0.25">
      <c r="A34" s="331"/>
      <c r="B34" s="847">
        <v>59</v>
      </c>
      <c r="C34" s="325">
        <v>1200509164</v>
      </c>
      <c r="D34" s="326">
        <v>400000</v>
      </c>
      <c r="E34" s="326">
        <v>400000</v>
      </c>
      <c r="F34" s="306">
        <f>SUM((D34-15000)*$D$8)/12</f>
        <v>241.45916666666668</v>
      </c>
      <c r="G34" s="306">
        <f>((E34-15000)*$F$8)/12</f>
        <v>257.87839000000002</v>
      </c>
      <c r="H34" s="308">
        <f t="shared" si="0"/>
        <v>6.8</v>
      </c>
      <c r="I34" s="328">
        <f t="shared" si="1"/>
        <v>121.06</v>
      </c>
      <c r="J34" s="306">
        <f t="shared" si="2"/>
        <v>129.40103400000001</v>
      </c>
      <c r="K34" s="308">
        <f t="shared" si="3"/>
        <v>6.89</v>
      </c>
      <c r="L34" s="329">
        <f t="shared" si="4"/>
        <v>191.67</v>
      </c>
      <c r="M34" s="306">
        <f t="shared" si="5"/>
        <v>204.81856199999999</v>
      </c>
      <c r="N34" s="308">
        <f t="shared" si="6"/>
        <v>6.86</v>
      </c>
      <c r="O34" s="329">
        <f>O32</f>
        <v>263.69</v>
      </c>
      <c r="P34" s="306">
        <f>SUM(O34*$P$8)+O34+$Q$8</f>
        <v>281.62092000000001</v>
      </c>
      <c r="Q34" s="306">
        <f t="shared" si="11"/>
        <v>6.8</v>
      </c>
      <c r="R34" s="329"/>
      <c r="S34" s="306"/>
      <c r="T34" s="308"/>
      <c r="U34" s="329">
        <f t="shared" si="7"/>
        <v>80.69880000000002</v>
      </c>
      <c r="V34" s="308">
        <f t="shared" si="7"/>
        <v>86.217672239999999</v>
      </c>
      <c r="W34" s="329">
        <f t="shared" si="8"/>
        <v>898.57796666666661</v>
      </c>
      <c r="X34" s="308">
        <f t="shared" si="8"/>
        <v>959.93657824000002</v>
      </c>
      <c r="Y34" s="301"/>
      <c r="Z34" s="306">
        <f t="shared" si="9"/>
        <v>61.358611573333405</v>
      </c>
      <c r="AA34" s="308">
        <f t="shared" si="10"/>
        <v>6.83</v>
      </c>
    </row>
    <row r="35" spans="1:27" x14ac:dyDescent="0.25">
      <c r="A35" s="331"/>
      <c r="B35" s="847">
        <v>317</v>
      </c>
      <c r="C35" s="325">
        <v>200000102805</v>
      </c>
      <c r="D35" s="326">
        <v>585000</v>
      </c>
      <c r="E35" s="326">
        <v>585000</v>
      </c>
      <c r="F35" s="306">
        <f>SUM((D35-15000)*$D$8)/12</f>
        <v>357.48500000000007</v>
      </c>
      <c r="G35" s="306">
        <f>((E35-15000)*$F$8)/12</f>
        <v>381.79397999999998</v>
      </c>
      <c r="H35" s="308">
        <f t="shared" si="0"/>
        <v>6.8</v>
      </c>
      <c r="I35" s="328">
        <f t="shared" si="1"/>
        <v>121.06</v>
      </c>
      <c r="J35" s="306">
        <f t="shared" si="2"/>
        <v>129.40103400000001</v>
      </c>
      <c r="K35" s="308">
        <f t="shared" si="3"/>
        <v>6.89</v>
      </c>
      <c r="L35" s="329">
        <f t="shared" si="4"/>
        <v>191.67</v>
      </c>
      <c r="M35" s="306">
        <f t="shared" si="5"/>
        <v>204.81856199999999</v>
      </c>
      <c r="N35" s="308">
        <f t="shared" si="6"/>
        <v>6.86</v>
      </c>
      <c r="O35" s="329">
        <f>O32</f>
        <v>263.69</v>
      </c>
      <c r="P35" s="306">
        <f>SUM(O35*$P$8)+O35+$Q$8</f>
        <v>281.62092000000001</v>
      </c>
      <c r="Q35" s="306">
        <f t="shared" si="11"/>
        <v>6.8</v>
      </c>
      <c r="R35" s="329"/>
      <c r="S35" s="306"/>
      <c r="T35" s="308"/>
      <c r="U35" s="329">
        <f t="shared" si="7"/>
        <v>80.69880000000002</v>
      </c>
      <c r="V35" s="308">
        <f t="shared" si="7"/>
        <v>86.217672239999999</v>
      </c>
      <c r="W35" s="329">
        <f t="shared" si="8"/>
        <v>1014.6038</v>
      </c>
      <c r="X35" s="308">
        <f t="shared" si="8"/>
        <v>1083.8521682400001</v>
      </c>
      <c r="Y35" s="301"/>
      <c r="Z35" s="306">
        <f t="shared" si="9"/>
        <v>69.248368240000104</v>
      </c>
      <c r="AA35" s="308">
        <f t="shared" si="10"/>
        <v>6.83</v>
      </c>
    </row>
    <row r="36" spans="1:27" x14ac:dyDescent="0.25">
      <c r="A36" s="331"/>
      <c r="B36" s="848"/>
      <c r="C36" s="332"/>
      <c r="D36" s="333"/>
      <c r="E36" s="333"/>
      <c r="F36" s="334"/>
      <c r="G36" s="334"/>
      <c r="H36" s="335"/>
      <c r="I36" s="336"/>
      <c r="J36" s="334"/>
      <c r="K36" s="335"/>
      <c r="L36" s="337"/>
      <c r="M36" s="334"/>
      <c r="N36" s="335"/>
      <c r="O36" s="337"/>
      <c r="P36" s="334"/>
      <c r="Q36" s="334"/>
      <c r="R36" s="337"/>
      <c r="S36" s="334"/>
      <c r="T36" s="335"/>
      <c r="U36" s="337" t="s">
        <v>12</v>
      </c>
      <c r="V36" s="335" t="s">
        <v>12</v>
      </c>
      <c r="W36" s="337"/>
      <c r="X36" s="335"/>
      <c r="Y36" s="301"/>
      <c r="Z36" s="334"/>
      <c r="AA36" s="335"/>
    </row>
    <row r="37" spans="1:27" s="311" customFormat="1" x14ac:dyDescent="0.25">
      <c r="A37" s="323"/>
      <c r="B37" s="849" t="s">
        <v>1137</v>
      </c>
      <c r="C37" s="338"/>
      <c r="D37" s="339"/>
      <c r="E37" s="339"/>
      <c r="F37" s="340"/>
      <c r="G37" s="340"/>
      <c r="H37" s="341"/>
      <c r="I37" s="328"/>
      <c r="J37" s="340"/>
      <c r="K37" s="341"/>
      <c r="L37" s="329"/>
      <c r="M37" s="340"/>
      <c r="N37" s="341"/>
      <c r="O37" s="342" t="s">
        <v>1649</v>
      </c>
      <c r="P37" s="340"/>
      <c r="Q37" s="340"/>
      <c r="R37" s="343">
        <v>300</v>
      </c>
      <c r="S37" s="320" t="s">
        <v>1130</v>
      </c>
      <c r="T37" s="344" t="s">
        <v>1131</v>
      </c>
      <c r="U37" s="342" t="s">
        <v>12</v>
      </c>
      <c r="V37" s="341" t="s">
        <v>12</v>
      </c>
      <c r="W37" s="342"/>
      <c r="X37" s="341"/>
      <c r="Y37" s="324"/>
      <c r="Z37" s="340"/>
      <c r="AA37" s="341"/>
    </row>
    <row r="38" spans="1:27" x14ac:dyDescent="0.25">
      <c r="A38" s="331"/>
      <c r="B38" s="847"/>
      <c r="C38" s="325"/>
      <c r="D38" s="326"/>
      <c r="E38" s="326"/>
      <c r="F38" s="306"/>
      <c r="G38" s="306"/>
      <c r="H38" s="308"/>
      <c r="I38" s="328"/>
      <c r="J38" s="306"/>
      <c r="K38" s="308"/>
      <c r="L38" s="329"/>
      <c r="M38" s="306"/>
      <c r="N38" s="308"/>
      <c r="O38" s="318"/>
      <c r="P38" s="306"/>
      <c r="Q38" s="306"/>
      <c r="R38" s="329"/>
      <c r="S38" s="306"/>
      <c r="T38" s="308"/>
      <c r="U38" s="329" t="s">
        <v>12</v>
      </c>
      <c r="V38" s="308" t="s">
        <v>12</v>
      </c>
      <c r="W38" s="329"/>
      <c r="X38" s="308"/>
      <c r="Y38" s="301"/>
      <c r="Z38" s="306"/>
      <c r="AA38" s="308"/>
    </row>
    <row r="39" spans="1:27" x14ac:dyDescent="0.25">
      <c r="A39" s="331"/>
      <c r="B39" s="847">
        <v>1680</v>
      </c>
      <c r="C39" s="325">
        <v>400016800009</v>
      </c>
      <c r="D39" s="326">
        <v>180000</v>
      </c>
      <c r="E39" s="326">
        <v>180000</v>
      </c>
      <c r="F39" s="306">
        <f>SUM((D39-15000)*$D$8)/12</f>
        <v>103.48250000000002</v>
      </c>
      <c r="G39" s="306">
        <f>((E39-15000)*$F$8)/12</f>
        <v>110.51931000000002</v>
      </c>
      <c r="H39" s="308">
        <f t="shared" si="0"/>
        <v>6.8</v>
      </c>
      <c r="I39" s="328">
        <f t="shared" si="1"/>
        <v>121.06</v>
      </c>
      <c r="J39" s="306">
        <f t="shared" si="2"/>
        <v>129.40103400000001</v>
      </c>
      <c r="K39" s="308">
        <f t="shared" si="3"/>
        <v>6.89</v>
      </c>
      <c r="L39" s="329">
        <f t="shared" si="4"/>
        <v>191.67</v>
      </c>
      <c r="M39" s="306">
        <f t="shared" si="5"/>
        <v>204.81856199999999</v>
      </c>
      <c r="N39" s="308">
        <f t="shared" si="6"/>
        <v>6.86</v>
      </c>
      <c r="O39" s="329">
        <v>34.6</v>
      </c>
      <c r="P39" s="306">
        <f>SUM(O39*$P$8)+O39+$Q$8</f>
        <v>36.952800000000003</v>
      </c>
      <c r="Q39" s="306">
        <f t="shared" si="11"/>
        <v>6.8</v>
      </c>
      <c r="R39" s="329">
        <v>249.31</v>
      </c>
      <c r="S39" s="306">
        <f>SUM(R39*$S$8)+R39</f>
        <v>267.75894</v>
      </c>
      <c r="T39" s="308">
        <f>ROUND((S39-R39)/R39*100,2)</f>
        <v>7.4</v>
      </c>
      <c r="U39" s="329">
        <f t="shared" si="7"/>
        <v>83.529600000000016</v>
      </c>
      <c r="V39" s="308">
        <f t="shared" si="7"/>
        <v>89.450387040000024</v>
      </c>
      <c r="W39" s="329">
        <f t="shared" si="8"/>
        <v>783.65210000000002</v>
      </c>
      <c r="X39" s="308">
        <f t="shared" si="8"/>
        <v>838.90103304000002</v>
      </c>
      <c r="Y39" s="301"/>
      <c r="Z39" s="306">
        <f t="shared" si="9"/>
        <v>55.248933039999997</v>
      </c>
      <c r="AA39" s="308">
        <f t="shared" si="10"/>
        <v>7.05</v>
      </c>
    </row>
    <row r="40" spans="1:27" x14ac:dyDescent="0.25">
      <c r="A40" s="331"/>
      <c r="B40" s="847">
        <v>1793</v>
      </c>
      <c r="C40" s="325">
        <v>1200939310</v>
      </c>
      <c r="D40" s="326">
        <v>151000</v>
      </c>
      <c r="E40" s="326">
        <v>151000</v>
      </c>
      <c r="F40" s="306">
        <f>SUM((D40-15000)*$D$8)/12</f>
        <v>85.294666666666672</v>
      </c>
      <c r="G40" s="306">
        <f>((E40-15000)*$F$8)/12</f>
        <v>91.094704000000021</v>
      </c>
      <c r="H40" s="308">
        <f t="shared" si="0"/>
        <v>6.8</v>
      </c>
      <c r="I40" s="328">
        <f t="shared" si="1"/>
        <v>121.06</v>
      </c>
      <c r="J40" s="306">
        <f t="shared" si="2"/>
        <v>129.40103400000001</v>
      </c>
      <c r="K40" s="308">
        <f t="shared" si="3"/>
        <v>6.89</v>
      </c>
      <c r="L40" s="329">
        <f t="shared" si="4"/>
        <v>191.67</v>
      </c>
      <c r="M40" s="306">
        <f t="shared" si="5"/>
        <v>204.81856199999999</v>
      </c>
      <c r="N40" s="308">
        <f t="shared" si="6"/>
        <v>6.86</v>
      </c>
      <c r="O40" s="329">
        <f>O39</f>
        <v>34.6</v>
      </c>
      <c r="P40" s="306">
        <f>SUM(O40*$P$8)+O40+$Q$8</f>
        <v>36.952800000000003</v>
      </c>
      <c r="Q40" s="306">
        <f t="shared" si="11"/>
        <v>6.8</v>
      </c>
      <c r="R40" s="329">
        <v>249.31</v>
      </c>
      <c r="S40" s="306">
        <f>S39</f>
        <v>267.75894</v>
      </c>
      <c r="T40" s="308">
        <f>ROUND((S40-R40)/R40*100,2)</f>
        <v>7.4</v>
      </c>
      <c r="U40" s="329">
        <f t="shared" si="7"/>
        <v>83.529600000000016</v>
      </c>
      <c r="V40" s="308">
        <f t="shared" si="7"/>
        <v>89.450387040000024</v>
      </c>
      <c r="W40" s="329">
        <f t="shared" si="8"/>
        <v>765.46426666666684</v>
      </c>
      <c r="X40" s="308">
        <f t="shared" si="8"/>
        <v>819.47642703999998</v>
      </c>
      <c r="Y40" s="301"/>
      <c r="Z40" s="306">
        <f t="shared" si="9"/>
        <v>54.012160373333131</v>
      </c>
      <c r="AA40" s="308">
        <f t="shared" si="10"/>
        <v>7.06</v>
      </c>
    </row>
    <row r="41" spans="1:27" x14ac:dyDescent="0.25">
      <c r="A41" s="331"/>
      <c r="B41" s="847">
        <v>1649</v>
      </c>
      <c r="C41" s="325">
        <v>400016490002</v>
      </c>
      <c r="D41" s="326">
        <v>175000</v>
      </c>
      <c r="E41" s="326">
        <v>175000</v>
      </c>
      <c r="F41" s="306">
        <f>SUM((D41-15000)*$D$8)/12</f>
        <v>100.34666666666668</v>
      </c>
      <c r="G41" s="306">
        <f>((E41-15000)*$F$8)/12</f>
        <v>107.17024000000002</v>
      </c>
      <c r="H41" s="308">
        <f t="shared" si="0"/>
        <v>6.8</v>
      </c>
      <c r="I41" s="328">
        <f t="shared" si="1"/>
        <v>121.06</v>
      </c>
      <c r="J41" s="306">
        <f t="shared" si="2"/>
        <v>129.40103400000001</v>
      </c>
      <c r="K41" s="308">
        <f t="shared" si="3"/>
        <v>6.89</v>
      </c>
      <c r="L41" s="329">
        <f t="shared" si="4"/>
        <v>191.67</v>
      </c>
      <c r="M41" s="306">
        <f t="shared" si="5"/>
        <v>204.81856199999999</v>
      </c>
      <c r="N41" s="308">
        <f t="shared" si="6"/>
        <v>6.86</v>
      </c>
      <c r="O41" s="329">
        <f>O39</f>
        <v>34.6</v>
      </c>
      <c r="P41" s="306">
        <f>SUM(O41*$P$8)+O41+$Q$8</f>
        <v>36.952800000000003</v>
      </c>
      <c r="Q41" s="306">
        <f t="shared" si="11"/>
        <v>6.8</v>
      </c>
      <c r="R41" s="329">
        <v>249.31</v>
      </c>
      <c r="S41" s="306">
        <f>S39</f>
        <v>267.75894</v>
      </c>
      <c r="T41" s="308">
        <f>ROUND((S41-R41)/R41*100,2)</f>
        <v>7.4</v>
      </c>
      <c r="U41" s="329">
        <f t="shared" si="7"/>
        <v>83.529600000000016</v>
      </c>
      <c r="V41" s="308">
        <f t="shared" si="7"/>
        <v>89.450387040000024</v>
      </c>
      <c r="W41" s="329">
        <f t="shared" si="8"/>
        <v>780.51626666666675</v>
      </c>
      <c r="X41" s="308">
        <f t="shared" si="8"/>
        <v>835.55196304000003</v>
      </c>
      <c r="Y41" s="301"/>
      <c r="Z41" s="306">
        <f t="shared" si="9"/>
        <v>55.03569637333328</v>
      </c>
      <c r="AA41" s="308">
        <f t="shared" si="10"/>
        <v>7.05</v>
      </c>
    </row>
    <row r="42" spans="1:27" x14ac:dyDescent="0.25">
      <c r="A42" s="331"/>
      <c r="B42" s="847">
        <v>1651</v>
      </c>
      <c r="C42" s="325">
        <v>409090337544</v>
      </c>
      <c r="D42" s="326">
        <v>245000</v>
      </c>
      <c r="E42" s="326">
        <v>245000</v>
      </c>
      <c r="F42" s="306">
        <f>SUM((D42-15000)*$D$8)/12</f>
        <v>144.24833333333333</v>
      </c>
      <c r="G42" s="306">
        <f>((E42-15000)*$F$8)/12</f>
        <v>154.05722</v>
      </c>
      <c r="H42" s="308">
        <f t="shared" si="0"/>
        <v>6.8</v>
      </c>
      <c r="I42" s="328">
        <f t="shared" si="1"/>
        <v>121.06</v>
      </c>
      <c r="J42" s="306">
        <f t="shared" si="2"/>
        <v>129.40103400000001</v>
      </c>
      <c r="K42" s="308">
        <f t="shared" si="3"/>
        <v>6.89</v>
      </c>
      <c r="L42" s="329">
        <f t="shared" si="4"/>
        <v>191.67</v>
      </c>
      <c r="M42" s="306">
        <f t="shared" si="5"/>
        <v>204.81856199999999</v>
      </c>
      <c r="N42" s="308">
        <f t="shared" si="6"/>
        <v>6.86</v>
      </c>
      <c r="O42" s="329">
        <f>O39</f>
        <v>34.6</v>
      </c>
      <c r="P42" s="306">
        <f>SUM(O42*$P$8)+O42+$Q$8</f>
        <v>36.952800000000003</v>
      </c>
      <c r="Q42" s="306">
        <f t="shared" si="11"/>
        <v>6.8</v>
      </c>
      <c r="R42" s="329">
        <v>249.31</v>
      </c>
      <c r="S42" s="306">
        <f>S39</f>
        <v>267.75894</v>
      </c>
      <c r="T42" s="308">
        <f>ROUND((S42-R42)/R42*100,2)</f>
        <v>7.4</v>
      </c>
      <c r="U42" s="329">
        <f t="shared" si="7"/>
        <v>83.529600000000016</v>
      </c>
      <c r="V42" s="308">
        <f t="shared" si="7"/>
        <v>89.450387040000024</v>
      </c>
      <c r="W42" s="329">
        <f t="shared" si="8"/>
        <v>824.41793333333339</v>
      </c>
      <c r="X42" s="308">
        <f t="shared" si="8"/>
        <v>882.43894304000003</v>
      </c>
      <c r="Y42" s="301"/>
      <c r="Z42" s="306">
        <f t="shared" si="9"/>
        <v>58.021009706666632</v>
      </c>
      <c r="AA42" s="308">
        <f t="shared" si="10"/>
        <v>7.04</v>
      </c>
    </row>
    <row r="43" spans="1:27" x14ac:dyDescent="0.25">
      <c r="A43" s="331"/>
      <c r="B43" s="848"/>
      <c r="C43" s="332"/>
      <c r="D43" s="333"/>
      <c r="E43" s="333"/>
      <c r="F43" s="334"/>
      <c r="G43" s="334"/>
      <c r="H43" s="335"/>
      <c r="I43" s="336"/>
      <c r="J43" s="334"/>
      <c r="K43" s="335"/>
      <c r="L43" s="337"/>
      <c r="M43" s="334"/>
      <c r="N43" s="335"/>
      <c r="O43" s="337"/>
      <c r="P43" s="334"/>
      <c r="Q43" s="334"/>
      <c r="R43" s="337"/>
      <c r="S43" s="334"/>
      <c r="T43" s="335"/>
      <c r="U43" s="337" t="s">
        <v>12</v>
      </c>
      <c r="V43" s="335" t="s">
        <v>12</v>
      </c>
      <c r="W43" s="337"/>
      <c r="X43" s="335"/>
      <c r="Y43" s="301"/>
      <c r="Z43" s="334"/>
      <c r="AA43" s="335"/>
    </row>
    <row r="44" spans="1:27" s="311" customFormat="1" x14ac:dyDescent="0.25">
      <c r="A44" s="323"/>
      <c r="B44" s="849" t="s">
        <v>1138</v>
      </c>
      <c r="C44" s="338"/>
      <c r="D44" s="313"/>
      <c r="E44" s="313"/>
      <c r="F44" s="306"/>
      <c r="G44" s="340"/>
      <c r="H44" s="341"/>
      <c r="I44" s="328"/>
      <c r="J44" s="340"/>
      <c r="K44" s="341"/>
      <c r="L44" s="329"/>
      <c r="M44" s="340"/>
      <c r="N44" s="341"/>
      <c r="O44" s="342" t="s">
        <v>1652</v>
      </c>
      <c r="P44" s="340"/>
      <c r="Q44" s="340"/>
      <c r="R44" s="343">
        <v>450</v>
      </c>
      <c r="S44" s="320" t="s">
        <v>1130</v>
      </c>
      <c r="T44" s="344" t="s">
        <v>1131</v>
      </c>
      <c r="U44" s="342" t="s">
        <v>12</v>
      </c>
      <c r="V44" s="341" t="s">
        <v>12</v>
      </c>
      <c r="W44" s="342"/>
      <c r="X44" s="341"/>
      <c r="Y44" s="324"/>
      <c r="Z44" s="340"/>
      <c r="AA44" s="341"/>
    </row>
    <row r="45" spans="1:27" x14ac:dyDescent="0.25">
      <c r="A45" s="331"/>
      <c r="B45" s="847"/>
      <c r="C45" s="325"/>
      <c r="D45" s="326"/>
      <c r="E45" s="326"/>
      <c r="F45" s="306"/>
      <c r="G45" s="306"/>
      <c r="H45" s="308"/>
      <c r="I45" s="328"/>
      <c r="J45" s="306"/>
      <c r="K45" s="308"/>
      <c r="L45" s="329"/>
      <c r="M45" s="306"/>
      <c r="N45" s="308"/>
      <c r="O45" s="318"/>
      <c r="P45" s="306"/>
      <c r="Q45" s="306"/>
      <c r="R45" s="329"/>
      <c r="S45" s="306"/>
      <c r="T45" s="308"/>
      <c r="U45" s="329" t="s">
        <v>12</v>
      </c>
      <c r="V45" s="308" t="s">
        <v>12</v>
      </c>
      <c r="W45" s="329"/>
      <c r="X45" s="308"/>
      <c r="Y45" s="301"/>
      <c r="Z45" s="306"/>
      <c r="AA45" s="308"/>
    </row>
    <row r="46" spans="1:27" x14ac:dyDescent="0.25">
      <c r="A46" s="331"/>
      <c r="B46" s="847">
        <v>86</v>
      </c>
      <c r="C46" s="325">
        <v>400000860004</v>
      </c>
      <c r="D46" s="326">
        <v>387000</v>
      </c>
      <c r="E46" s="326">
        <v>387000</v>
      </c>
      <c r="F46" s="306">
        <f>SUM((D46-15000)*$D$8)/12</f>
        <v>233.30600000000001</v>
      </c>
      <c r="G46" s="306">
        <f>((E46-15000)*$F$8)/12</f>
        <v>249.17080799999999</v>
      </c>
      <c r="H46" s="308">
        <f t="shared" si="0"/>
        <v>6.8</v>
      </c>
      <c r="I46" s="328">
        <f t="shared" si="1"/>
        <v>121.06</v>
      </c>
      <c r="J46" s="306">
        <f t="shared" si="2"/>
        <v>129.40103400000001</v>
      </c>
      <c r="K46" s="308">
        <f t="shared" si="3"/>
        <v>6.89</v>
      </c>
      <c r="L46" s="329">
        <f t="shared" si="4"/>
        <v>191.67</v>
      </c>
      <c r="M46" s="306">
        <f t="shared" si="5"/>
        <v>204.81856199999999</v>
      </c>
      <c r="N46" s="308">
        <f t="shared" si="6"/>
        <v>6.86</v>
      </c>
      <c r="O46" s="329">
        <v>69.19</v>
      </c>
      <c r="P46" s="306">
        <f>SUM(O46*$P$8)+O46+$Q$8</f>
        <v>73.894919999999999</v>
      </c>
      <c r="Q46" s="306">
        <f t="shared" si="11"/>
        <v>6.8</v>
      </c>
      <c r="R46" s="329">
        <v>408.74</v>
      </c>
      <c r="S46" s="306">
        <f>SUM(R46*$S$8)+R46</f>
        <v>438.98676</v>
      </c>
      <c r="T46" s="308">
        <f>ROUND((S46-R46)/R46*100,2)</f>
        <v>7.4</v>
      </c>
      <c r="U46" s="329">
        <f t="shared" si="7"/>
        <v>110.69240000000002</v>
      </c>
      <c r="V46" s="308">
        <f t="shared" si="7"/>
        <v>118.59417864000002</v>
      </c>
      <c r="W46" s="329">
        <f t="shared" si="8"/>
        <v>1134.6583999999998</v>
      </c>
      <c r="X46" s="308">
        <f t="shared" si="8"/>
        <v>1214.8662626400001</v>
      </c>
      <c r="Y46" s="301"/>
      <c r="Z46" s="306">
        <f t="shared" si="9"/>
        <v>80.207862640000258</v>
      </c>
      <c r="AA46" s="308">
        <f t="shared" si="10"/>
        <v>7.07</v>
      </c>
    </row>
    <row r="47" spans="1:27" x14ac:dyDescent="0.25">
      <c r="A47" s="331"/>
      <c r="B47" s="847">
        <v>2172</v>
      </c>
      <c r="C47" s="325">
        <v>409090034038</v>
      </c>
      <c r="D47" s="326">
        <v>497000</v>
      </c>
      <c r="E47" s="326">
        <v>497000</v>
      </c>
      <c r="F47" s="306">
        <f>SUM((D47-15000)*$D$8)/12</f>
        <v>302.29433333333333</v>
      </c>
      <c r="G47" s="306">
        <f>((E47-15000)*$F$8)/12</f>
        <v>322.850348</v>
      </c>
      <c r="H47" s="308">
        <f t="shared" si="0"/>
        <v>6.8</v>
      </c>
      <c r="I47" s="328">
        <f t="shared" si="1"/>
        <v>121.06</v>
      </c>
      <c r="J47" s="306">
        <f t="shared" si="2"/>
        <v>129.40103400000001</v>
      </c>
      <c r="K47" s="308">
        <f t="shared" si="3"/>
        <v>6.89</v>
      </c>
      <c r="L47" s="329">
        <f t="shared" si="4"/>
        <v>191.67</v>
      </c>
      <c r="M47" s="306">
        <f t="shared" si="5"/>
        <v>204.81856199999999</v>
      </c>
      <c r="N47" s="308">
        <f t="shared" si="6"/>
        <v>6.86</v>
      </c>
      <c r="O47" s="329">
        <f>O46</f>
        <v>69.19</v>
      </c>
      <c r="P47" s="306">
        <f>SUM(O47*$P$8)+O47+$Q$8</f>
        <v>73.894919999999999</v>
      </c>
      <c r="Q47" s="306">
        <f t="shared" si="11"/>
        <v>6.8</v>
      </c>
      <c r="R47" s="329">
        <v>408.74</v>
      </c>
      <c r="S47" s="306">
        <f>S46</f>
        <v>438.98676</v>
      </c>
      <c r="T47" s="308">
        <f>ROUND((S47-R47)/R47*100,2)</f>
        <v>7.4</v>
      </c>
      <c r="U47" s="329">
        <f t="shared" si="7"/>
        <v>110.69240000000002</v>
      </c>
      <c r="V47" s="308">
        <f t="shared" si="7"/>
        <v>118.59417864000002</v>
      </c>
      <c r="W47" s="329">
        <f t="shared" si="8"/>
        <v>1203.6467333333335</v>
      </c>
      <c r="X47" s="308">
        <f t="shared" si="8"/>
        <v>1288.5458026400001</v>
      </c>
      <c r="Y47" s="301"/>
      <c r="Z47" s="306">
        <f t="shared" si="9"/>
        <v>84.899069306666661</v>
      </c>
      <c r="AA47" s="308">
        <f t="shared" si="10"/>
        <v>7.05</v>
      </c>
    </row>
    <row r="48" spans="1:27" x14ac:dyDescent="0.25">
      <c r="A48" s="331"/>
      <c r="B48" s="847">
        <v>2173</v>
      </c>
      <c r="C48" s="325">
        <v>409090125594</v>
      </c>
      <c r="D48" s="326">
        <v>440000</v>
      </c>
      <c r="E48" s="326">
        <v>440000</v>
      </c>
      <c r="F48" s="306">
        <f>SUM((D48-15000)*$D$8)/12</f>
        <v>266.54583333333335</v>
      </c>
      <c r="G48" s="306">
        <f>((E48-15000)*$F$8)/12</f>
        <v>284.67095</v>
      </c>
      <c r="H48" s="308">
        <f t="shared" si="0"/>
        <v>6.8</v>
      </c>
      <c r="I48" s="328">
        <f t="shared" si="1"/>
        <v>121.06</v>
      </c>
      <c r="J48" s="306">
        <f t="shared" si="2"/>
        <v>129.40103400000001</v>
      </c>
      <c r="K48" s="308">
        <f t="shared" si="3"/>
        <v>6.89</v>
      </c>
      <c r="L48" s="329">
        <f t="shared" si="4"/>
        <v>191.67</v>
      </c>
      <c r="M48" s="306">
        <f t="shared" si="5"/>
        <v>204.81856199999999</v>
      </c>
      <c r="N48" s="308">
        <f t="shared" si="6"/>
        <v>6.86</v>
      </c>
      <c r="O48" s="329">
        <f>O46</f>
        <v>69.19</v>
      </c>
      <c r="P48" s="306">
        <f>SUM(O48*$P$8)+O48+$Q$8</f>
        <v>73.894919999999999</v>
      </c>
      <c r="Q48" s="306">
        <f t="shared" si="11"/>
        <v>6.8</v>
      </c>
      <c r="R48" s="329">
        <v>408.74</v>
      </c>
      <c r="S48" s="306">
        <f>S46</f>
        <v>438.98676</v>
      </c>
      <c r="T48" s="308">
        <f>ROUND((S48-R48)/R48*100,2)</f>
        <v>7.4</v>
      </c>
      <c r="U48" s="329">
        <f t="shared" si="7"/>
        <v>110.69240000000002</v>
      </c>
      <c r="V48" s="308">
        <f t="shared" si="7"/>
        <v>118.59417864000002</v>
      </c>
      <c r="W48" s="329">
        <f t="shared" si="8"/>
        <v>1167.8982333333333</v>
      </c>
      <c r="X48" s="308">
        <f t="shared" si="8"/>
        <v>1250.3664046400002</v>
      </c>
      <c r="Y48" s="301"/>
      <c r="Z48" s="306">
        <f t="shared" si="9"/>
        <v>82.468171306666818</v>
      </c>
      <c r="AA48" s="308">
        <f t="shared" si="10"/>
        <v>7.06</v>
      </c>
    </row>
    <row r="49" spans="1:27" x14ac:dyDescent="0.25">
      <c r="A49" s="331"/>
      <c r="B49" s="847">
        <v>1869</v>
      </c>
      <c r="C49" s="325">
        <v>409090413594</v>
      </c>
      <c r="D49" s="326">
        <v>95000</v>
      </c>
      <c r="E49" s="326">
        <v>95000</v>
      </c>
      <c r="F49" s="306">
        <f>SUM((D49-15000)*$D$8)/12</f>
        <v>50.173333333333339</v>
      </c>
      <c r="G49" s="306">
        <f>((E49-15000)*$F$8)/12</f>
        <v>53.585120000000011</v>
      </c>
      <c r="H49" s="308">
        <f t="shared" si="0"/>
        <v>6.8</v>
      </c>
      <c r="I49" s="328">
        <f t="shared" si="1"/>
        <v>121.06</v>
      </c>
      <c r="J49" s="306">
        <f t="shared" si="2"/>
        <v>129.40103400000001</v>
      </c>
      <c r="K49" s="308">
        <f t="shared" si="3"/>
        <v>6.89</v>
      </c>
      <c r="L49" s="329">
        <f t="shared" si="4"/>
        <v>191.67</v>
      </c>
      <c r="M49" s="306">
        <f t="shared" si="5"/>
        <v>204.81856199999999</v>
      </c>
      <c r="N49" s="308">
        <f t="shared" si="6"/>
        <v>6.86</v>
      </c>
      <c r="O49" s="329">
        <f>O46</f>
        <v>69.19</v>
      </c>
      <c r="P49" s="306">
        <f>SUM(O49*$P$8)+O49+$Q$8</f>
        <v>73.894919999999999</v>
      </c>
      <c r="Q49" s="306">
        <f t="shared" si="11"/>
        <v>6.8</v>
      </c>
      <c r="R49" s="329">
        <v>408.74</v>
      </c>
      <c r="S49" s="306">
        <f>S46</f>
        <v>438.98676</v>
      </c>
      <c r="T49" s="308">
        <f>ROUND((S49-R49)/R49*100,2)</f>
        <v>7.4</v>
      </c>
      <c r="U49" s="329">
        <f t="shared" si="7"/>
        <v>110.69240000000002</v>
      </c>
      <c r="V49" s="308">
        <f t="shared" si="7"/>
        <v>118.59417864000002</v>
      </c>
      <c r="W49" s="329">
        <f t="shared" si="8"/>
        <v>951.52573333333328</v>
      </c>
      <c r="X49" s="308">
        <f t="shared" si="8"/>
        <v>1019.2805746400001</v>
      </c>
      <c r="Y49" s="301"/>
      <c r="Z49" s="306">
        <f t="shared" si="9"/>
        <v>67.754841306666776</v>
      </c>
      <c r="AA49" s="308">
        <f t="shared" si="10"/>
        <v>7.12</v>
      </c>
    </row>
    <row r="50" spans="1:27" x14ac:dyDescent="0.25">
      <c r="A50" s="331"/>
      <c r="B50" s="848"/>
      <c r="C50" s="332"/>
      <c r="D50" s="333"/>
      <c r="E50" s="333"/>
      <c r="F50" s="334"/>
      <c r="G50" s="334"/>
      <c r="H50" s="335"/>
      <c r="I50" s="336"/>
      <c r="J50" s="334"/>
      <c r="K50" s="335"/>
      <c r="L50" s="337"/>
      <c r="M50" s="334"/>
      <c r="N50" s="335"/>
      <c r="O50" s="337"/>
      <c r="P50" s="334"/>
      <c r="Q50" s="334"/>
      <c r="R50" s="337"/>
      <c r="S50" s="334"/>
      <c r="T50" s="335"/>
      <c r="U50" s="337" t="s">
        <v>12</v>
      </c>
      <c r="V50" s="335" t="s">
        <v>12</v>
      </c>
      <c r="W50" s="337"/>
      <c r="X50" s="335"/>
      <c r="Y50" s="301"/>
      <c r="Z50" s="334"/>
      <c r="AA50" s="335"/>
    </row>
    <row r="51" spans="1:27" s="311" customFormat="1" x14ac:dyDescent="0.25">
      <c r="A51" s="323"/>
      <c r="B51" s="849" t="s">
        <v>1139</v>
      </c>
      <c r="C51" s="338"/>
      <c r="D51" s="313"/>
      <c r="E51" s="313"/>
      <c r="F51" s="306"/>
      <c r="G51" s="340"/>
      <c r="H51" s="341"/>
      <c r="I51" s="328"/>
      <c r="J51" s="340"/>
      <c r="K51" s="341"/>
      <c r="L51" s="329"/>
      <c r="M51" s="340"/>
      <c r="N51" s="341"/>
      <c r="O51" s="342" t="s">
        <v>1650</v>
      </c>
      <c r="P51" s="340"/>
      <c r="Q51" s="340"/>
      <c r="R51" s="343">
        <v>550</v>
      </c>
      <c r="S51" s="320" t="s">
        <v>1130</v>
      </c>
      <c r="T51" s="344" t="s">
        <v>1133</v>
      </c>
      <c r="U51" s="342" t="s">
        <v>12</v>
      </c>
      <c r="V51" s="341" t="s">
        <v>12</v>
      </c>
      <c r="W51" s="342"/>
      <c r="X51" s="341"/>
      <c r="Y51" s="324"/>
      <c r="Z51" s="340"/>
      <c r="AA51" s="341"/>
    </row>
    <row r="52" spans="1:27" x14ac:dyDescent="0.25">
      <c r="A52" s="331"/>
      <c r="B52" s="847"/>
      <c r="C52" s="325"/>
      <c r="D52" s="326"/>
      <c r="E52" s="326"/>
      <c r="F52" s="306"/>
      <c r="G52" s="306"/>
      <c r="H52" s="308"/>
      <c r="I52" s="328"/>
      <c r="J52" s="306"/>
      <c r="K52" s="308"/>
      <c r="L52" s="329"/>
      <c r="M52" s="306"/>
      <c r="N52" s="308"/>
      <c r="O52" s="318"/>
      <c r="P52" s="306"/>
      <c r="Q52" s="306"/>
      <c r="R52" s="329"/>
      <c r="S52" s="306"/>
      <c r="T52" s="308"/>
      <c r="U52" s="329" t="s">
        <v>12</v>
      </c>
      <c r="V52" s="308" t="s">
        <v>12</v>
      </c>
      <c r="W52" s="329"/>
      <c r="X52" s="308"/>
      <c r="Y52" s="301"/>
      <c r="Z52" s="306"/>
      <c r="AA52" s="308"/>
    </row>
    <row r="53" spans="1:27" x14ac:dyDescent="0.25">
      <c r="A53" s="331"/>
      <c r="B53" s="847">
        <v>1501</v>
      </c>
      <c r="C53" s="325">
        <v>1200376861</v>
      </c>
      <c r="D53" s="326">
        <v>313000</v>
      </c>
      <c r="E53" s="326">
        <v>313000</v>
      </c>
      <c r="F53" s="306">
        <f>SUM((D53-15000)*$D$8)/12</f>
        <v>186.89566666666667</v>
      </c>
      <c r="G53" s="306">
        <f>((E53-15000)*$F$8)/12</f>
        <v>199.60457199999999</v>
      </c>
      <c r="H53" s="308">
        <f t="shared" si="0"/>
        <v>6.8</v>
      </c>
      <c r="I53" s="328">
        <f t="shared" si="1"/>
        <v>121.06</v>
      </c>
      <c r="J53" s="306">
        <f t="shared" si="2"/>
        <v>129.40103400000001</v>
      </c>
      <c r="K53" s="308">
        <f t="shared" si="3"/>
        <v>6.89</v>
      </c>
      <c r="L53" s="329">
        <f t="shared" si="4"/>
        <v>191.67</v>
      </c>
      <c r="M53" s="306">
        <f t="shared" si="5"/>
        <v>204.81856199999999</v>
      </c>
      <c r="N53" s="308">
        <f t="shared" si="6"/>
        <v>6.86</v>
      </c>
      <c r="O53" s="329">
        <v>80.84</v>
      </c>
      <c r="P53" s="306">
        <f>SUM(O53*$P$8)+O53+$Q$8</f>
        <v>86.337119999999999</v>
      </c>
      <c r="Q53" s="306">
        <f t="shared" si="11"/>
        <v>6.8</v>
      </c>
      <c r="R53" s="329">
        <v>525.37</v>
      </c>
      <c r="S53" s="306">
        <f>SUM(R53*$S$8)+R53</f>
        <v>564.24738000000002</v>
      </c>
      <c r="T53" s="308">
        <f>ROUND((S53-R53)/R53*100,2)</f>
        <v>7.4</v>
      </c>
      <c r="U53" s="329">
        <f t="shared" si="7"/>
        <v>128.65160000000003</v>
      </c>
      <c r="V53" s="308">
        <f t="shared" si="7"/>
        <v>137.87257344000002</v>
      </c>
      <c r="W53" s="329">
        <f t="shared" si="8"/>
        <v>1234.487266666667</v>
      </c>
      <c r="X53" s="308">
        <f t="shared" si="8"/>
        <v>1322.28124144</v>
      </c>
      <c r="Y53" s="301"/>
      <c r="Z53" s="306">
        <f t="shared" si="9"/>
        <v>87.793974773333048</v>
      </c>
      <c r="AA53" s="308">
        <f t="shared" si="10"/>
        <v>7.11</v>
      </c>
    </row>
    <row r="54" spans="1:27" x14ac:dyDescent="0.25">
      <c r="A54" s="331"/>
      <c r="B54" s="847">
        <v>1498</v>
      </c>
      <c r="C54" s="325">
        <v>1200394063</v>
      </c>
      <c r="D54" s="326">
        <v>476000</v>
      </c>
      <c r="E54" s="326">
        <v>476000</v>
      </c>
      <c r="F54" s="306">
        <f>SUM((D54-15000)*$D$8)/12</f>
        <v>289.12383333333338</v>
      </c>
      <c r="G54" s="306">
        <f>((E54-15000)*$F$8)/12</f>
        <v>308.78425400000003</v>
      </c>
      <c r="H54" s="308">
        <f t="shared" si="0"/>
        <v>6.8</v>
      </c>
      <c r="I54" s="328">
        <f t="shared" si="1"/>
        <v>121.06</v>
      </c>
      <c r="J54" s="306">
        <f t="shared" si="2"/>
        <v>129.40103400000001</v>
      </c>
      <c r="K54" s="308">
        <f t="shared" si="3"/>
        <v>6.89</v>
      </c>
      <c r="L54" s="329">
        <f t="shared" si="4"/>
        <v>191.67</v>
      </c>
      <c r="M54" s="306">
        <f t="shared" si="5"/>
        <v>204.81856199999999</v>
      </c>
      <c r="N54" s="308">
        <f t="shared" si="6"/>
        <v>6.86</v>
      </c>
      <c r="O54" s="329">
        <f>O53</f>
        <v>80.84</v>
      </c>
      <c r="P54" s="306">
        <f>SUM(O54*$P$8)+O54+$Q$8</f>
        <v>86.337119999999999</v>
      </c>
      <c r="Q54" s="306">
        <f t="shared" si="11"/>
        <v>6.8</v>
      </c>
      <c r="R54" s="329">
        <v>525.37</v>
      </c>
      <c r="S54" s="306">
        <f>S53</f>
        <v>564.24738000000002</v>
      </c>
      <c r="T54" s="308">
        <f>ROUND((S54-R54)/R54*100,2)</f>
        <v>7.4</v>
      </c>
      <c r="U54" s="329">
        <f t="shared" si="7"/>
        <v>128.65160000000003</v>
      </c>
      <c r="V54" s="308">
        <f t="shared" si="7"/>
        <v>137.87257344000002</v>
      </c>
      <c r="W54" s="329">
        <f t="shared" si="8"/>
        <v>1336.7154333333333</v>
      </c>
      <c r="X54" s="308">
        <f t="shared" si="8"/>
        <v>1431.46092344</v>
      </c>
      <c r="Y54" s="301"/>
      <c r="Z54" s="306">
        <f t="shared" si="9"/>
        <v>94.745490106666693</v>
      </c>
      <c r="AA54" s="308">
        <f t="shared" si="10"/>
        <v>7.09</v>
      </c>
    </row>
    <row r="55" spans="1:27" x14ac:dyDescent="0.25">
      <c r="A55" s="331"/>
      <c r="B55" s="847">
        <v>1520</v>
      </c>
      <c r="C55" s="325">
        <v>400015200107</v>
      </c>
      <c r="D55" s="326">
        <v>350000</v>
      </c>
      <c r="E55" s="326">
        <v>350000</v>
      </c>
      <c r="F55" s="306">
        <f>SUM((D55-15000)*$D$8)/12</f>
        <v>210.10083333333333</v>
      </c>
      <c r="G55" s="306">
        <f>((E55-15000)*$F$8)/12</f>
        <v>224.38769000000002</v>
      </c>
      <c r="H55" s="308">
        <f t="shared" si="0"/>
        <v>6.8</v>
      </c>
      <c r="I55" s="328">
        <f t="shared" si="1"/>
        <v>121.06</v>
      </c>
      <c r="J55" s="306">
        <f t="shared" si="2"/>
        <v>129.40103400000001</v>
      </c>
      <c r="K55" s="308">
        <f t="shared" si="3"/>
        <v>6.89</v>
      </c>
      <c r="L55" s="329">
        <f t="shared" si="4"/>
        <v>191.67</v>
      </c>
      <c r="M55" s="306">
        <f t="shared" si="5"/>
        <v>204.81856199999999</v>
      </c>
      <c r="N55" s="308">
        <f t="shared" si="6"/>
        <v>6.86</v>
      </c>
      <c r="O55" s="329">
        <f>O53</f>
        <v>80.84</v>
      </c>
      <c r="P55" s="306">
        <f>SUM(O55*$P$8)+O55+$Q$8</f>
        <v>86.337119999999999</v>
      </c>
      <c r="Q55" s="306">
        <f t="shared" si="11"/>
        <v>6.8</v>
      </c>
      <c r="R55" s="329">
        <v>525.37</v>
      </c>
      <c r="S55" s="306">
        <f>S53</f>
        <v>564.24738000000002</v>
      </c>
      <c r="T55" s="308">
        <f>ROUND((S55-R55)/R55*100,2)</f>
        <v>7.4</v>
      </c>
      <c r="U55" s="329">
        <f t="shared" si="7"/>
        <v>128.65160000000003</v>
      </c>
      <c r="V55" s="308">
        <f t="shared" si="7"/>
        <v>137.87257344000002</v>
      </c>
      <c r="W55" s="329">
        <f t="shared" si="8"/>
        <v>1257.6924333333336</v>
      </c>
      <c r="X55" s="308">
        <f t="shared" si="8"/>
        <v>1347.0643594399999</v>
      </c>
      <c r="Y55" s="301"/>
      <c r="Z55" s="306">
        <f t="shared" si="9"/>
        <v>89.371926106666251</v>
      </c>
      <c r="AA55" s="308">
        <f t="shared" si="10"/>
        <v>7.11</v>
      </c>
    </row>
    <row r="56" spans="1:27" x14ac:dyDescent="0.25">
      <c r="A56" s="331"/>
      <c r="B56" s="847">
        <v>1535</v>
      </c>
      <c r="C56" s="325">
        <v>400015350006</v>
      </c>
      <c r="D56" s="326">
        <v>257000</v>
      </c>
      <c r="E56" s="326">
        <v>257000</v>
      </c>
      <c r="F56" s="306">
        <f>SUM((D56-15000)*$D$8)/12</f>
        <v>151.77433333333335</v>
      </c>
      <c r="G56" s="306">
        <f>((E56-15000)*$F$8)/12</f>
        <v>162.09498800000003</v>
      </c>
      <c r="H56" s="308">
        <f t="shared" si="0"/>
        <v>6.8</v>
      </c>
      <c r="I56" s="328">
        <f t="shared" si="1"/>
        <v>121.06</v>
      </c>
      <c r="J56" s="306">
        <f t="shared" si="2"/>
        <v>129.40103400000001</v>
      </c>
      <c r="K56" s="308">
        <f t="shared" si="3"/>
        <v>6.89</v>
      </c>
      <c r="L56" s="329">
        <f t="shared" si="4"/>
        <v>191.67</v>
      </c>
      <c r="M56" s="306">
        <f t="shared" si="5"/>
        <v>204.81856199999999</v>
      </c>
      <c r="N56" s="308">
        <f t="shared" si="6"/>
        <v>6.86</v>
      </c>
      <c r="O56" s="329">
        <f>O53</f>
        <v>80.84</v>
      </c>
      <c r="P56" s="306">
        <f>SUM(O56*$P$8)+O56+$Q$8</f>
        <v>86.337119999999999</v>
      </c>
      <c r="Q56" s="306">
        <f t="shared" si="11"/>
        <v>6.8</v>
      </c>
      <c r="R56" s="329">
        <v>525.37</v>
      </c>
      <c r="S56" s="306">
        <f>S53</f>
        <v>564.24738000000002</v>
      </c>
      <c r="T56" s="308">
        <f>ROUND((S56-R56)/R56*100,2)</f>
        <v>7.4</v>
      </c>
      <c r="U56" s="329">
        <f t="shared" si="7"/>
        <v>128.65160000000003</v>
      </c>
      <c r="V56" s="308">
        <f t="shared" si="7"/>
        <v>137.87257344000002</v>
      </c>
      <c r="W56" s="329">
        <f t="shared" si="8"/>
        <v>1199.3659333333335</v>
      </c>
      <c r="X56" s="308">
        <f t="shared" si="8"/>
        <v>1284.7716574400001</v>
      </c>
      <c r="Y56" s="301"/>
      <c r="Z56" s="306">
        <f t="shared" si="9"/>
        <v>85.405724106666639</v>
      </c>
      <c r="AA56" s="308">
        <f t="shared" si="10"/>
        <v>7.12</v>
      </c>
    </row>
    <row r="57" spans="1:27" x14ac:dyDescent="0.25">
      <c r="A57" s="331"/>
      <c r="B57" s="848"/>
      <c r="C57" s="332"/>
      <c r="D57" s="333"/>
      <c r="E57" s="333"/>
      <c r="F57" s="334"/>
      <c r="G57" s="334"/>
      <c r="H57" s="335"/>
      <c r="I57" s="336"/>
      <c r="J57" s="334"/>
      <c r="K57" s="335"/>
      <c r="L57" s="337"/>
      <c r="M57" s="334"/>
      <c r="N57" s="335"/>
      <c r="O57" s="337"/>
      <c r="P57" s="334"/>
      <c r="Q57" s="334"/>
      <c r="R57" s="337"/>
      <c r="S57" s="334"/>
      <c r="T57" s="335"/>
      <c r="U57" s="337"/>
      <c r="V57" s="335"/>
      <c r="W57" s="337"/>
      <c r="X57" s="335"/>
      <c r="Y57" s="301"/>
      <c r="Z57" s="334"/>
      <c r="AA57" s="335"/>
    </row>
    <row r="58" spans="1:27" s="311" customFormat="1" x14ac:dyDescent="0.25">
      <c r="A58" s="323"/>
      <c r="B58" s="849" t="s">
        <v>1140</v>
      </c>
      <c r="C58" s="338"/>
      <c r="D58" s="313"/>
      <c r="E58" s="313"/>
      <c r="F58" s="306"/>
      <c r="G58" s="340"/>
      <c r="H58" s="341"/>
      <c r="I58" s="328"/>
      <c r="J58" s="340"/>
      <c r="K58" s="341"/>
      <c r="L58" s="329"/>
      <c r="M58" s="340"/>
      <c r="N58" s="341"/>
      <c r="O58" s="342" t="s">
        <v>1650</v>
      </c>
      <c r="P58" s="340"/>
      <c r="Q58" s="340"/>
      <c r="R58" s="343">
        <v>450</v>
      </c>
      <c r="S58" s="320" t="s">
        <v>1130</v>
      </c>
      <c r="T58" s="344" t="s">
        <v>1131</v>
      </c>
      <c r="U58" s="342"/>
      <c r="V58" s="341"/>
      <c r="W58" s="342"/>
      <c r="X58" s="341"/>
      <c r="Y58" s="324"/>
      <c r="Z58" s="340"/>
      <c r="AA58" s="341"/>
    </row>
    <row r="59" spans="1:27" x14ac:dyDescent="0.25">
      <c r="A59" s="331"/>
      <c r="B59" s="850"/>
      <c r="C59" s="325"/>
      <c r="D59" s="326"/>
      <c r="E59" s="326"/>
      <c r="F59" s="306"/>
      <c r="G59" s="306"/>
      <c r="H59" s="308"/>
      <c r="I59" s="328"/>
      <c r="J59" s="306"/>
      <c r="K59" s="308"/>
      <c r="L59" s="329"/>
      <c r="M59" s="306"/>
      <c r="N59" s="308"/>
      <c r="O59" s="318"/>
      <c r="P59" s="306"/>
      <c r="Q59" s="306"/>
      <c r="R59" s="329"/>
      <c r="S59" s="306"/>
      <c r="T59" s="308"/>
      <c r="U59" s="329"/>
      <c r="V59" s="308"/>
      <c r="W59" s="329"/>
      <c r="X59" s="308"/>
      <c r="Y59" s="301"/>
      <c r="Z59" s="306"/>
      <c r="AA59" s="308"/>
    </row>
    <row r="60" spans="1:27" x14ac:dyDescent="0.25">
      <c r="A60" s="331"/>
      <c r="B60" s="847">
        <v>684</v>
      </c>
      <c r="C60" s="325">
        <v>400006840004</v>
      </c>
      <c r="D60" s="326">
        <v>159000</v>
      </c>
      <c r="E60" s="326">
        <v>159000</v>
      </c>
      <c r="F60" s="306">
        <f>SUM((D60-15000)*$D$8)/12</f>
        <v>90.312000000000012</v>
      </c>
      <c r="G60" s="306">
        <f>((E60-15000)*$F$8)/12</f>
        <v>96.453216000000012</v>
      </c>
      <c r="H60" s="308">
        <f t="shared" si="0"/>
        <v>6.8</v>
      </c>
      <c r="I60" s="328">
        <f t="shared" si="1"/>
        <v>121.06</v>
      </c>
      <c r="J60" s="306">
        <f t="shared" si="2"/>
        <v>129.40103400000001</v>
      </c>
      <c r="K60" s="308">
        <f t="shared" si="3"/>
        <v>6.89</v>
      </c>
      <c r="L60" s="329">
        <f t="shared" si="4"/>
        <v>191.67</v>
      </c>
      <c r="M60" s="306">
        <f t="shared" si="5"/>
        <v>204.81856199999999</v>
      </c>
      <c r="N60" s="308">
        <f t="shared" si="6"/>
        <v>6.86</v>
      </c>
      <c r="O60" s="329">
        <f>O56</f>
        <v>80.84</v>
      </c>
      <c r="P60" s="306">
        <f>SUM(O60*$P$8)+O60+$Q$8</f>
        <v>86.337119999999999</v>
      </c>
      <c r="Q60" s="306">
        <f t="shared" si="11"/>
        <v>6.8</v>
      </c>
      <c r="R60" s="329">
        <v>408.74</v>
      </c>
      <c r="S60" s="306">
        <f>SUM(R60*$S$8)+R60</f>
        <v>438.98676</v>
      </c>
      <c r="T60" s="308">
        <f>ROUND((S60-R60)/R60*100,2)</f>
        <v>7.4</v>
      </c>
      <c r="U60" s="329">
        <f t="shared" si="7"/>
        <v>112.32340000000002</v>
      </c>
      <c r="V60" s="308">
        <f t="shared" si="7"/>
        <v>120.33608664000002</v>
      </c>
      <c r="W60" s="329">
        <f t="shared" si="8"/>
        <v>1004.9454000000001</v>
      </c>
      <c r="X60" s="308">
        <f t="shared" si="8"/>
        <v>1076.33277864</v>
      </c>
      <c r="Y60" s="301"/>
      <c r="Z60" s="306">
        <f t="shared" si="9"/>
        <v>71.387378639999952</v>
      </c>
      <c r="AA60" s="308">
        <f t="shared" si="10"/>
        <v>7.1</v>
      </c>
    </row>
    <row r="61" spans="1:27" x14ac:dyDescent="0.25">
      <c r="A61" s="331"/>
      <c r="B61" s="847">
        <v>1156</v>
      </c>
      <c r="C61" s="325">
        <v>400011560007</v>
      </c>
      <c r="D61" s="326">
        <v>142000</v>
      </c>
      <c r="E61" s="326">
        <v>142000</v>
      </c>
      <c r="F61" s="306">
        <f>SUM((D61-15000)*$D$8)/12</f>
        <v>79.650166666666664</v>
      </c>
      <c r="G61" s="306">
        <f>((E61-15000)*$F$8)/12</f>
        <v>85.066378</v>
      </c>
      <c r="H61" s="308">
        <f t="shared" si="0"/>
        <v>6.8</v>
      </c>
      <c r="I61" s="328">
        <f t="shared" si="1"/>
        <v>121.06</v>
      </c>
      <c r="J61" s="306">
        <f t="shared" si="2"/>
        <v>129.40103400000001</v>
      </c>
      <c r="K61" s="308">
        <f t="shared" si="3"/>
        <v>6.89</v>
      </c>
      <c r="L61" s="329">
        <f t="shared" si="4"/>
        <v>191.67</v>
      </c>
      <c r="M61" s="306">
        <f t="shared" si="5"/>
        <v>204.81856199999999</v>
      </c>
      <c r="N61" s="308">
        <f t="shared" si="6"/>
        <v>6.86</v>
      </c>
      <c r="O61" s="329">
        <f>O60</f>
        <v>80.84</v>
      </c>
      <c r="P61" s="306">
        <f>SUM(O61*$P$8)+O61+$Q$8</f>
        <v>86.337119999999999</v>
      </c>
      <c r="Q61" s="306">
        <f t="shared" si="11"/>
        <v>6.8</v>
      </c>
      <c r="R61" s="329">
        <v>408.74</v>
      </c>
      <c r="S61" s="306">
        <f>S60</f>
        <v>438.98676</v>
      </c>
      <c r="T61" s="308">
        <f>ROUND((S61-R61)/R61*100,2)</f>
        <v>7.4</v>
      </c>
      <c r="U61" s="329">
        <f t="shared" si="7"/>
        <v>112.32340000000002</v>
      </c>
      <c r="V61" s="308">
        <f t="shared" si="7"/>
        <v>120.33608664000002</v>
      </c>
      <c r="W61" s="329">
        <f t="shared" si="8"/>
        <v>994.28356666666673</v>
      </c>
      <c r="X61" s="308">
        <f t="shared" si="8"/>
        <v>1064.9459406400001</v>
      </c>
      <c r="Y61" s="301"/>
      <c r="Z61" s="306">
        <f t="shared" si="9"/>
        <v>70.662373973333388</v>
      </c>
      <c r="AA61" s="308">
        <f t="shared" si="10"/>
        <v>7.11</v>
      </c>
    </row>
    <row r="62" spans="1:27" x14ac:dyDescent="0.25">
      <c r="A62" s="331"/>
      <c r="B62" s="847">
        <v>2199</v>
      </c>
      <c r="C62" s="325">
        <v>409090096508</v>
      </c>
      <c r="D62" s="326">
        <v>187000</v>
      </c>
      <c r="E62" s="326">
        <v>187000</v>
      </c>
      <c r="F62" s="306">
        <f>SUM((D62-15000)*$D$8)/12</f>
        <v>107.87266666666669</v>
      </c>
      <c r="G62" s="306">
        <f>((E62-15000)*$F$8)/12</f>
        <v>115.20800800000001</v>
      </c>
      <c r="H62" s="308">
        <f t="shared" si="0"/>
        <v>6.8</v>
      </c>
      <c r="I62" s="328">
        <f t="shared" si="1"/>
        <v>121.06</v>
      </c>
      <c r="J62" s="306">
        <f t="shared" si="2"/>
        <v>129.40103400000001</v>
      </c>
      <c r="K62" s="308">
        <f t="shared" si="3"/>
        <v>6.89</v>
      </c>
      <c r="L62" s="329">
        <f t="shared" si="4"/>
        <v>191.67</v>
      </c>
      <c r="M62" s="306">
        <f t="shared" si="5"/>
        <v>204.81856199999999</v>
      </c>
      <c r="N62" s="308">
        <f t="shared" si="6"/>
        <v>6.86</v>
      </c>
      <c r="O62" s="329">
        <f>O60</f>
        <v>80.84</v>
      </c>
      <c r="P62" s="306">
        <f>SUM(O62*$P$8)+O62+$Q$8</f>
        <v>86.337119999999999</v>
      </c>
      <c r="Q62" s="306">
        <f t="shared" si="11"/>
        <v>6.8</v>
      </c>
      <c r="R62" s="329">
        <v>408.74</v>
      </c>
      <c r="S62" s="306">
        <f>S60</f>
        <v>438.98676</v>
      </c>
      <c r="T62" s="308">
        <f>ROUND((S62-R62)/R62*100,2)</f>
        <v>7.4</v>
      </c>
      <c r="U62" s="329">
        <f t="shared" si="7"/>
        <v>112.32340000000002</v>
      </c>
      <c r="V62" s="308">
        <f t="shared" si="7"/>
        <v>120.33608664000002</v>
      </c>
      <c r="W62" s="329">
        <f t="shared" si="8"/>
        <v>1022.5060666666667</v>
      </c>
      <c r="X62" s="308">
        <f t="shared" si="8"/>
        <v>1095.08757064</v>
      </c>
      <c r="Y62" s="301"/>
      <c r="Z62" s="306">
        <f t="shared" si="9"/>
        <v>72.58150397333327</v>
      </c>
      <c r="AA62" s="308">
        <f t="shared" si="10"/>
        <v>7.1</v>
      </c>
    </row>
    <row r="63" spans="1:27" x14ac:dyDescent="0.25">
      <c r="A63" s="331"/>
      <c r="B63" s="847">
        <v>1313</v>
      </c>
      <c r="C63" s="325">
        <v>400013130204</v>
      </c>
      <c r="D63" s="326">
        <v>95000</v>
      </c>
      <c r="E63" s="326">
        <v>95000</v>
      </c>
      <c r="F63" s="306">
        <f>SUM((D63-15000)*$D$8)/12</f>
        <v>50.173333333333339</v>
      </c>
      <c r="G63" s="306">
        <f>((E63-15000)*$F$8)/12</f>
        <v>53.585120000000011</v>
      </c>
      <c r="H63" s="308">
        <f t="shared" si="0"/>
        <v>6.8</v>
      </c>
      <c r="I63" s="328">
        <f t="shared" si="1"/>
        <v>121.06</v>
      </c>
      <c r="J63" s="306">
        <f t="shared" si="2"/>
        <v>129.40103400000001</v>
      </c>
      <c r="K63" s="308">
        <f t="shared" si="3"/>
        <v>6.89</v>
      </c>
      <c r="L63" s="329">
        <f t="shared" si="4"/>
        <v>191.67</v>
      </c>
      <c r="M63" s="306">
        <f t="shared" si="5"/>
        <v>204.81856199999999</v>
      </c>
      <c r="N63" s="308">
        <f t="shared" si="6"/>
        <v>6.86</v>
      </c>
      <c r="O63" s="329">
        <f>O60</f>
        <v>80.84</v>
      </c>
      <c r="P63" s="306">
        <f>SUM(O63*$P$8)+O63+$Q$8</f>
        <v>86.337119999999999</v>
      </c>
      <c r="Q63" s="306">
        <f t="shared" si="11"/>
        <v>6.8</v>
      </c>
      <c r="R63" s="329">
        <v>408.74</v>
      </c>
      <c r="S63" s="306">
        <f>S60</f>
        <v>438.98676</v>
      </c>
      <c r="T63" s="308">
        <f>ROUND((S63-R63)/R63*100,2)</f>
        <v>7.4</v>
      </c>
      <c r="U63" s="329">
        <f t="shared" si="7"/>
        <v>112.32340000000002</v>
      </c>
      <c r="V63" s="308">
        <f t="shared" si="7"/>
        <v>120.33608664000002</v>
      </c>
      <c r="W63" s="329">
        <f t="shared" si="8"/>
        <v>964.80673333333334</v>
      </c>
      <c r="X63" s="308">
        <f t="shared" si="8"/>
        <v>1033.4646826400001</v>
      </c>
      <c r="Y63" s="301"/>
      <c r="Z63" s="306">
        <f t="shared" si="9"/>
        <v>68.657949306666751</v>
      </c>
      <c r="AA63" s="308">
        <f t="shared" si="10"/>
        <v>7.12</v>
      </c>
    </row>
    <row r="64" spans="1:27" x14ac:dyDescent="0.25">
      <c r="A64" s="331"/>
      <c r="B64" s="848"/>
      <c r="C64" s="332"/>
      <c r="D64" s="333"/>
      <c r="E64" s="333"/>
      <c r="F64" s="334"/>
      <c r="G64" s="334"/>
      <c r="H64" s="335"/>
      <c r="I64" s="336"/>
      <c r="J64" s="334"/>
      <c r="K64" s="335"/>
      <c r="L64" s="337"/>
      <c r="M64" s="334"/>
      <c r="N64" s="335"/>
      <c r="O64" s="337"/>
      <c r="P64" s="334"/>
      <c r="Q64" s="334"/>
      <c r="R64" s="337"/>
      <c r="S64" s="334"/>
      <c r="T64" s="335"/>
      <c r="U64" s="337"/>
      <c r="V64" s="335"/>
      <c r="W64" s="337"/>
      <c r="X64" s="335"/>
      <c r="Y64" s="301"/>
      <c r="Z64" s="334"/>
      <c r="AA64" s="335"/>
    </row>
    <row r="65" spans="1:27" s="311" customFormat="1" x14ac:dyDescent="0.25">
      <c r="A65" s="323"/>
      <c r="B65" s="849" t="s">
        <v>1141</v>
      </c>
      <c r="C65" s="338"/>
      <c r="D65" s="313"/>
      <c r="E65" s="313"/>
      <c r="F65" s="306"/>
      <c r="G65" s="340"/>
      <c r="H65" s="341"/>
      <c r="I65" s="328"/>
      <c r="J65" s="340"/>
      <c r="K65" s="341"/>
      <c r="L65" s="329"/>
      <c r="M65" s="340"/>
      <c r="N65" s="341"/>
      <c r="O65" s="342" t="s">
        <v>1651</v>
      </c>
      <c r="P65" s="340"/>
      <c r="Q65" s="340"/>
      <c r="R65" s="343">
        <v>350</v>
      </c>
      <c r="S65" s="320" t="s">
        <v>1130</v>
      </c>
      <c r="T65" s="344" t="s">
        <v>1131</v>
      </c>
      <c r="U65" s="342"/>
      <c r="V65" s="341"/>
      <c r="W65" s="342"/>
      <c r="X65" s="341"/>
      <c r="Y65" s="324"/>
      <c r="Z65" s="340"/>
      <c r="AA65" s="341"/>
    </row>
    <row r="66" spans="1:27" x14ac:dyDescent="0.25">
      <c r="A66" s="331"/>
      <c r="B66" s="847"/>
      <c r="C66" s="325"/>
      <c r="D66" s="326"/>
      <c r="E66" s="326"/>
      <c r="F66" s="306"/>
      <c r="G66" s="306"/>
      <c r="H66" s="308"/>
      <c r="I66" s="328"/>
      <c r="J66" s="306"/>
      <c r="K66" s="308"/>
      <c r="L66" s="329"/>
      <c r="M66" s="306"/>
      <c r="N66" s="308"/>
      <c r="O66" s="329"/>
      <c r="P66" s="306"/>
      <c r="Q66" s="306"/>
      <c r="R66" s="329"/>
      <c r="S66" s="306"/>
      <c r="T66" s="308"/>
      <c r="U66" s="329"/>
      <c r="V66" s="308"/>
      <c r="W66" s="329"/>
      <c r="X66" s="308"/>
      <c r="Y66" s="301"/>
      <c r="Z66" s="306"/>
      <c r="AA66" s="308"/>
    </row>
    <row r="67" spans="1:27" x14ac:dyDescent="0.25">
      <c r="A67" s="331"/>
      <c r="B67" s="847">
        <v>1568</v>
      </c>
      <c r="C67" s="325">
        <v>400004160007</v>
      </c>
      <c r="D67" s="326">
        <v>415000</v>
      </c>
      <c r="E67" s="326">
        <v>415000</v>
      </c>
      <c r="F67" s="306">
        <f>SUM((D67-15000)*$D$8)/12</f>
        <v>250.86666666666667</v>
      </c>
      <c r="G67" s="306">
        <f>((E67-15000)*$F$8)/12</f>
        <v>267.92560000000003</v>
      </c>
      <c r="H67" s="308">
        <f t="shared" si="0"/>
        <v>6.8</v>
      </c>
      <c r="I67" s="328">
        <f t="shared" si="1"/>
        <v>121.06</v>
      </c>
      <c r="J67" s="306">
        <f t="shared" si="2"/>
        <v>129.40103400000001</v>
      </c>
      <c r="K67" s="308">
        <f t="shared" si="3"/>
        <v>6.89</v>
      </c>
      <c r="L67" s="329">
        <f t="shared" si="4"/>
        <v>191.67</v>
      </c>
      <c r="M67" s="306">
        <f t="shared" si="5"/>
        <v>204.81856199999999</v>
      </c>
      <c r="N67" s="308">
        <f t="shared" si="6"/>
        <v>6.86</v>
      </c>
      <c r="O67" s="329">
        <f>O11</f>
        <v>51.9</v>
      </c>
      <c r="P67" s="306">
        <f>SUM(O67*$P$8)+O67+$Q$8</f>
        <v>55.429200000000002</v>
      </c>
      <c r="Q67" s="306">
        <f t="shared" si="11"/>
        <v>6.8</v>
      </c>
      <c r="R67" s="329">
        <v>292.11</v>
      </c>
      <c r="S67" s="306">
        <f>SUM(R67*$S$8)+R67</f>
        <v>313.72613999999999</v>
      </c>
      <c r="T67" s="308">
        <f>ROUND((S67-R67)/R67*100,2)</f>
        <v>7.4</v>
      </c>
      <c r="U67" s="329">
        <f t="shared" si="7"/>
        <v>91.943600000000004</v>
      </c>
      <c r="V67" s="308">
        <f t="shared" si="7"/>
        <v>98.472491039999994</v>
      </c>
      <c r="W67" s="329">
        <f t="shared" si="8"/>
        <v>999.55026666666663</v>
      </c>
      <c r="X67" s="308">
        <f t="shared" si="8"/>
        <v>1069.77302704</v>
      </c>
      <c r="Y67" s="301"/>
      <c r="Z67" s="306">
        <f t="shared" si="9"/>
        <v>70.222760373333358</v>
      </c>
      <c r="AA67" s="308">
        <f t="shared" si="10"/>
        <v>7.03</v>
      </c>
    </row>
    <row r="68" spans="1:27" x14ac:dyDescent="0.25">
      <c r="A68" s="331"/>
      <c r="B68" s="847">
        <v>2113</v>
      </c>
      <c r="C68" s="325">
        <v>400021130003</v>
      </c>
      <c r="D68" s="326">
        <v>71000</v>
      </c>
      <c r="E68" s="326">
        <v>71000</v>
      </c>
      <c r="F68" s="306">
        <f>SUM((D68-15000)*$D$8)/12</f>
        <v>35.121333333333332</v>
      </c>
      <c r="G68" s="306">
        <f>((E68-15000)*$F$8)/12</f>
        <v>37.509584000000004</v>
      </c>
      <c r="H68" s="308">
        <f t="shared" si="0"/>
        <v>6.8</v>
      </c>
      <c r="I68" s="328">
        <f t="shared" si="1"/>
        <v>121.06</v>
      </c>
      <c r="J68" s="306">
        <f t="shared" si="2"/>
        <v>129.40103400000001</v>
      </c>
      <c r="K68" s="308">
        <f t="shared" si="3"/>
        <v>6.89</v>
      </c>
      <c r="L68" s="329">
        <f t="shared" si="4"/>
        <v>191.67</v>
      </c>
      <c r="M68" s="306">
        <f t="shared" si="5"/>
        <v>204.81856199999999</v>
      </c>
      <c r="N68" s="308">
        <f t="shared" si="6"/>
        <v>6.86</v>
      </c>
      <c r="O68" s="329">
        <f>O67</f>
        <v>51.9</v>
      </c>
      <c r="P68" s="306">
        <f>SUM(O68*$P$8)+O68+$Q$8</f>
        <v>55.429200000000002</v>
      </c>
      <c r="Q68" s="306">
        <f t="shared" si="11"/>
        <v>6.8</v>
      </c>
      <c r="R68" s="329">
        <v>292.11</v>
      </c>
      <c r="S68" s="306">
        <f>S67</f>
        <v>313.72613999999999</v>
      </c>
      <c r="T68" s="308">
        <f>ROUND((S68-R68)/R68*100,2)</f>
        <v>7.4</v>
      </c>
      <c r="U68" s="329">
        <f t="shared" si="7"/>
        <v>91.943600000000004</v>
      </c>
      <c r="V68" s="308">
        <f t="shared" si="7"/>
        <v>98.472491039999994</v>
      </c>
      <c r="W68" s="329">
        <f t="shared" si="8"/>
        <v>783.80493333333334</v>
      </c>
      <c r="X68" s="308">
        <f t="shared" si="8"/>
        <v>839.35701103999997</v>
      </c>
      <c r="Y68" s="301"/>
      <c r="Z68" s="306">
        <f t="shared" si="9"/>
        <v>55.552077706666637</v>
      </c>
      <c r="AA68" s="308">
        <f t="shared" si="10"/>
        <v>7.09</v>
      </c>
    </row>
    <row r="69" spans="1:27" x14ac:dyDescent="0.25">
      <c r="A69" s="331"/>
      <c r="B69" s="847">
        <v>2124</v>
      </c>
      <c r="C69" s="325">
        <v>400021240009</v>
      </c>
      <c r="D69" s="326">
        <v>97000</v>
      </c>
      <c r="E69" s="326">
        <v>97000</v>
      </c>
      <c r="F69" s="306">
        <f>SUM((D69-15000)*$D$8)/12</f>
        <v>51.427666666666674</v>
      </c>
      <c r="G69" s="306">
        <f>((E69-15000)*$F$8)/12</f>
        <v>54.924748000000001</v>
      </c>
      <c r="H69" s="308">
        <f t="shared" si="0"/>
        <v>6.8</v>
      </c>
      <c r="I69" s="328">
        <f t="shared" si="1"/>
        <v>121.06</v>
      </c>
      <c r="J69" s="306">
        <f t="shared" si="2"/>
        <v>129.40103400000001</v>
      </c>
      <c r="K69" s="308">
        <f t="shared" si="3"/>
        <v>6.89</v>
      </c>
      <c r="L69" s="329">
        <f t="shared" si="4"/>
        <v>191.67</v>
      </c>
      <c r="M69" s="306">
        <f t="shared" si="5"/>
        <v>204.81856199999999</v>
      </c>
      <c r="N69" s="308">
        <f t="shared" si="6"/>
        <v>6.86</v>
      </c>
      <c r="O69" s="329">
        <f>O67</f>
        <v>51.9</v>
      </c>
      <c r="P69" s="306">
        <f>SUM(O69*$P$8)+O69+$Q$8</f>
        <v>55.429200000000002</v>
      </c>
      <c r="Q69" s="306">
        <f t="shared" si="11"/>
        <v>6.8</v>
      </c>
      <c r="R69" s="329">
        <v>292.11</v>
      </c>
      <c r="S69" s="306">
        <f>S67</f>
        <v>313.72613999999999</v>
      </c>
      <c r="T69" s="308">
        <f>ROUND((S69-R69)/R69*100,2)</f>
        <v>7.4</v>
      </c>
      <c r="U69" s="329">
        <f t="shared" si="7"/>
        <v>91.943600000000004</v>
      </c>
      <c r="V69" s="308">
        <f t="shared" si="7"/>
        <v>98.472491039999994</v>
      </c>
      <c r="W69" s="329">
        <f t="shared" si="8"/>
        <v>800.11126666666678</v>
      </c>
      <c r="X69" s="308">
        <f t="shared" si="8"/>
        <v>856.77217503999998</v>
      </c>
      <c r="Y69" s="301"/>
      <c r="Z69" s="306">
        <f t="shared" si="9"/>
        <v>56.6609083733332</v>
      </c>
      <c r="AA69" s="308">
        <f t="shared" si="10"/>
        <v>7.08</v>
      </c>
    </row>
    <row r="70" spans="1:27" x14ac:dyDescent="0.25">
      <c r="A70" s="331"/>
      <c r="B70" s="847">
        <v>2048</v>
      </c>
      <c r="C70" s="325">
        <v>400020480006</v>
      </c>
      <c r="D70" s="326">
        <v>64000</v>
      </c>
      <c r="E70" s="326">
        <v>64000</v>
      </c>
      <c r="F70" s="306">
        <f>SUM((D70-15000)*$D$8)/12</f>
        <v>30.731166666666667</v>
      </c>
      <c r="G70" s="306">
        <f>((E70-15000)*$F$8)/12</f>
        <v>32.820886000000002</v>
      </c>
      <c r="H70" s="308">
        <f t="shared" si="0"/>
        <v>6.8</v>
      </c>
      <c r="I70" s="328">
        <f t="shared" si="1"/>
        <v>121.06</v>
      </c>
      <c r="J70" s="306">
        <f t="shared" si="2"/>
        <v>129.40103400000001</v>
      </c>
      <c r="K70" s="308">
        <f t="shared" si="3"/>
        <v>6.89</v>
      </c>
      <c r="L70" s="329">
        <f t="shared" si="4"/>
        <v>191.67</v>
      </c>
      <c r="M70" s="306">
        <f t="shared" si="5"/>
        <v>204.81856199999999</v>
      </c>
      <c r="N70" s="308">
        <f t="shared" si="6"/>
        <v>6.86</v>
      </c>
      <c r="O70" s="329">
        <f>O67</f>
        <v>51.9</v>
      </c>
      <c r="P70" s="306">
        <f>SUM(O70*$P$8)+O70+$Q$8</f>
        <v>55.429200000000002</v>
      </c>
      <c r="Q70" s="306">
        <f t="shared" si="11"/>
        <v>6.8</v>
      </c>
      <c r="R70" s="329">
        <v>292.11</v>
      </c>
      <c r="S70" s="306">
        <f>S67</f>
        <v>313.72613999999999</v>
      </c>
      <c r="T70" s="308">
        <f>ROUND((S70-R70)/R70*100,2)</f>
        <v>7.4</v>
      </c>
      <c r="U70" s="329">
        <f t="shared" si="7"/>
        <v>91.943600000000004</v>
      </c>
      <c r="V70" s="308">
        <f t="shared" si="7"/>
        <v>98.472491039999994</v>
      </c>
      <c r="W70" s="329">
        <f t="shared" si="8"/>
        <v>779.41476666666676</v>
      </c>
      <c r="X70" s="308">
        <f t="shared" si="8"/>
        <v>834.66831303999993</v>
      </c>
      <c r="Y70" s="301"/>
      <c r="Z70" s="306">
        <f t="shared" si="9"/>
        <v>55.253546373333165</v>
      </c>
      <c r="AA70" s="308">
        <f t="shared" si="10"/>
        <v>7.09</v>
      </c>
    </row>
    <row r="71" spans="1:27" x14ac:dyDescent="0.25">
      <c r="A71" s="331"/>
      <c r="B71" s="848"/>
      <c r="C71" s="332"/>
      <c r="D71" s="333"/>
      <c r="E71" s="333"/>
      <c r="F71" s="334"/>
      <c r="G71" s="334"/>
      <c r="H71" s="335"/>
      <c r="I71" s="336"/>
      <c r="J71" s="334"/>
      <c r="K71" s="335"/>
      <c r="L71" s="337"/>
      <c r="M71" s="334"/>
      <c r="N71" s="335"/>
      <c r="O71" s="337"/>
      <c r="P71" s="334"/>
      <c r="Q71" s="334"/>
      <c r="R71" s="337"/>
      <c r="S71" s="334"/>
      <c r="T71" s="335"/>
      <c r="U71" s="337"/>
      <c r="V71" s="335"/>
      <c r="W71" s="337"/>
      <c r="X71" s="335"/>
      <c r="Y71" s="301"/>
      <c r="Z71" s="337"/>
      <c r="AA71" s="335"/>
    </row>
    <row r="72" spans="1:27" s="311" customFormat="1" x14ac:dyDescent="0.25">
      <c r="A72" s="323"/>
      <c r="B72" s="849" t="s">
        <v>1142</v>
      </c>
      <c r="C72" s="338"/>
      <c r="D72" s="313"/>
      <c r="E72" s="313"/>
      <c r="F72" s="306"/>
      <c r="G72" s="340"/>
      <c r="H72" s="341"/>
      <c r="I72" s="328"/>
      <c r="J72" s="340"/>
      <c r="K72" s="341"/>
      <c r="L72" s="329"/>
      <c r="M72" s="340"/>
      <c r="N72" s="341"/>
      <c r="O72" s="340" t="s">
        <v>1651</v>
      </c>
      <c r="P72" s="340"/>
      <c r="Q72" s="340"/>
      <c r="R72" s="343">
        <v>350</v>
      </c>
      <c r="S72" s="320" t="s">
        <v>1130</v>
      </c>
      <c r="T72" s="344" t="s">
        <v>1131</v>
      </c>
      <c r="U72" s="342"/>
      <c r="V72" s="341"/>
      <c r="W72" s="342"/>
      <c r="X72" s="341"/>
      <c r="Y72" s="324"/>
      <c r="Z72" s="340"/>
      <c r="AA72" s="341"/>
    </row>
    <row r="73" spans="1:27" x14ac:dyDescent="0.25">
      <c r="A73" s="331"/>
      <c r="B73" s="847"/>
      <c r="C73" s="325"/>
      <c r="D73" s="326"/>
      <c r="E73" s="326"/>
      <c r="F73" s="306"/>
      <c r="G73" s="306"/>
      <c r="H73" s="308"/>
      <c r="I73" s="328"/>
      <c r="J73" s="306"/>
      <c r="K73" s="308"/>
      <c r="L73" s="329"/>
      <c r="M73" s="306"/>
      <c r="N73" s="308"/>
      <c r="O73" s="306"/>
      <c r="P73" s="306"/>
      <c r="Q73" s="306"/>
      <c r="R73" s="329"/>
      <c r="S73" s="306"/>
      <c r="T73" s="308"/>
      <c r="U73" s="329"/>
      <c r="V73" s="308"/>
      <c r="W73" s="329"/>
      <c r="X73" s="308"/>
      <c r="Y73" s="301"/>
      <c r="Z73" s="306"/>
      <c r="AA73" s="308"/>
    </row>
    <row r="74" spans="1:27" x14ac:dyDescent="0.25">
      <c r="A74" s="331"/>
      <c r="B74" s="847">
        <v>16194</v>
      </c>
      <c r="C74" s="325">
        <v>106485600152</v>
      </c>
      <c r="D74" s="326">
        <v>300000</v>
      </c>
      <c r="E74" s="326">
        <v>300000</v>
      </c>
      <c r="F74" s="306">
        <f>SUM((D74-15000)*$D$8)/12</f>
        <v>178.74250000000004</v>
      </c>
      <c r="G74" s="306">
        <f>((E74-15000)*$F$8)/12</f>
        <v>190.89698999999999</v>
      </c>
      <c r="H74" s="308">
        <f t="shared" si="0"/>
        <v>6.8</v>
      </c>
      <c r="I74" s="328">
        <f t="shared" si="1"/>
        <v>121.06</v>
      </c>
      <c r="J74" s="306">
        <f t="shared" si="2"/>
        <v>129.40103400000001</v>
      </c>
      <c r="K74" s="308">
        <f t="shared" ref="K74:K119" si="12">ROUND((J74-I74)/I74*100,2)</f>
        <v>6.89</v>
      </c>
      <c r="L74" s="329">
        <f t="shared" si="4"/>
        <v>191.67</v>
      </c>
      <c r="M74" s="306">
        <f t="shared" si="5"/>
        <v>204.81856199999999</v>
      </c>
      <c r="N74" s="308">
        <f t="shared" si="6"/>
        <v>6.86</v>
      </c>
      <c r="O74" s="329">
        <f>O70</f>
        <v>51.9</v>
      </c>
      <c r="P74" s="306">
        <f>SUM(O74*$P$8)+O74+$Q$8</f>
        <v>55.429200000000002</v>
      </c>
      <c r="Q74" s="306">
        <f t="shared" si="11"/>
        <v>6.8</v>
      </c>
      <c r="R74" s="329">
        <v>292.11</v>
      </c>
      <c r="S74" s="306">
        <f>SUM(R74*$S$8)+R74</f>
        <v>313.72613999999999</v>
      </c>
      <c r="T74" s="308">
        <f>ROUND((S74-R74)/R74*100,2)</f>
        <v>7.4</v>
      </c>
      <c r="U74" s="329">
        <f t="shared" si="7"/>
        <v>91.943600000000004</v>
      </c>
      <c r="V74" s="308">
        <f t="shared" si="7"/>
        <v>98.472491039999994</v>
      </c>
      <c r="W74" s="329">
        <f t="shared" si="8"/>
        <v>927.42609999999991</v>
      </c>
      <c r="X74" s="308">
        <f t="shared" si="8"/>
        <v>992.74441704000003</v>
      </c>
      <c r="Y74" s="301"/>
      <c r="Z74" s="306">
        <f t="shared" si="9"/>
        <v>65.318317040000125</v>
      </c>
      <c r="AA74" s="308">
        <f t="shared" si="10"/>
        <v>7.04</v>
      </c>
    </row>
    <row r="75" spans="1:27" x14ac:dyDescent="0.25">
      <c r="A75" s="331"/>
      <c r="B75" s="847">
        <v>16642</v>
      </c>
      <c r="C75" s="325">
        <v>106532600085</v>
      </c>
      <c r="D75" s="326">
        <v>201000</v>
      </c>
      <c r="E75" s="326">
        <v>201000</v>
      </c>
      <c r="F75" s="306">
        <f>SUM((D75-15000)*$D$8)/12</f>
        <v>116.65300000000001</v>
      </c>
      <c r="G75" s="306">
        <f>((E75-15000)*$F$8)/12</f>
        <v>124.585404</v>
      </c>
      <c r="H75" s="308">
        <f t="shared" si="0"/>
        <v>6.8</v>
      </c>
      <c r="I75" s="328">
        <f t="shared" si="1"/>
        <v>121.06</v>
      </c>
      <c r="J75" s="306">
        <f t="shared" si="2"/>
        <v>129.40103400000001</v>
      </c>
      <c r="K75" s="308">
        <f t="shared" si="12"/>
        <v>6.89</v>
      </c>
      <c r="L75" s="329">
        <f t="shared" si="4"/>
        <v>191.67</v>
      </c>
      <c r="M75" s="306">
        <f t="shared" si="5"/>
        <v>204.81856199999999</v>
      </c>
      <c r="N75" s="308">
        <f t="shared" si="6"/>
        <v>6.86</v>
      </c>
      <c r="O75" s="329">
        <f>O70</f>
        <v>51.9</v>
      </c>
      <c r="P75" s="306">
        <f>SUM(O75*$P$8)+O75+$Q$8</f>
        <v>55.429200000000002</v>
      </c>
      <c r="Q75" s="306">
        <f t="shared" si="11"/>
        <v>6.8</v>
      </c>
      <c r="R75" s="329">
        <v>292.11</v>
      </c>
      <c r="S75" s="306">
        <f>S74</f>
        <v>313.72613999999999</v>
      </c>
      <c r="T75" s="308">
        <f>ROUND((S75-R75)/R75*100,2)</f>
        <v>7.4</v>
      </c>
      <c r="U75" s="329">
        <f t="shared" si="7"/>
        <v>91.943600000000004</v>
      </c>
      <c r="V75" s="308">
        <f t="shared" si="7"/>
        <v>98.472491039999994</v>
      </c>
      <c r="W75" s="329">
        <f t="shared" si="8"/>
        <v>865.33660000000009</v>
      </c>
      <c r="X75" s="308">
        <f t="shared" si="8"/>
        <v>926.43283104</v>
      </c>
      <c r="Y75" s="301"/>
      <c r="Z75" s="306">
        <f t="shared" si="9"/>
        <v>61.096231039999907</v>
      </c>
      <c r="AA75" s="308">
        <f t="shared" si="10"/>
        <v>7.06</v>
      </c>
    </row>
    <row r="76" spans="1:27" x14ac:dyDescent="0.25">
      <c r="A76" s="331"/>
      <c r="B76" s="847">
        <v>16735</v>
      </c>
      <c r="C76" s="325">
        <v>106513300092</v>
      </c>
      <c r="D76" s="326">
        <v>164000</v>
      </c>
      <c r="E76" s="326">
        <v>164000</v>
      </c>
      <c r="F76" s="306">
        <f>SUM((D76-15000)*$D$8)/12</f>
        <v>93.447833333333335</v>
      </c>
      <c r="G76" s="306">
        <f>((E76-15000)*$F$8)/12</f>
        <v>99.802285999999995</v>
      </c>
      <c r="H76" s="308">
        <f t="shared" ref="H76:H133" si="13">ROUND((G76-F76)/F76*100,2)</f>
        <v>6.8</v>
      </c>
      <c r="I76" s="328">
        <f t="shared" ref="I76:I139" si="14">$J$8</f>
        <v>121.06</v>
      </c>
      <c r="J76" s="306">
        <f t="shared" ref="J76:J139" si="15">SUM((I76*$I$8)+I76)</f>
        <v>129.40103400000001</v>
      </c>
      <c r="K76" s="308">
        <f t="shared" si="12"/>
        <v>6.89</v>
      </c>
      <c r="L76" s="329">
        <f t="shared" ref="L76:L139" si="16">$N$8</f>
        <v>191.67</v>
      </c>
      <c r="M76" s="306">
        <f t="shared" ref="M76:M139" si="17">SUM(L76*$M$8)+L76</f>
        <v>204.81856199999999</v>
      </c>
      <c r="N76" s="308">
        <f t="shared" ref="N76:N139" si="18">ROUND((M76-L76)/L76*100,2)</f>
        <v>6.86</v>
      </c>
      <c r="O76" s="329">
        <f>O70</f>
        <v>51.9</v>
      </c>
      <c r="P76" s="306">
        <f>SUM(O76*$P$8)+O76+$Q$8</f>
        <v>55.429200000000002</v>
      </c>
      <c r="Q76" s="306">
        <f t="shared" si="11"/>
        <v>6.8</v>
      </c>
      <c r="R76" s="329">
        <v>292.11</v>
      </c>
      <c r="S76" s="306">
        <f>S74</f>
        <v>313.72613999999999</v>
      </c>
      <c r="T76" s="308">
        <f>ROUND((S76-R76)/R76*100,2)</f>
        <v>7.4</v>
      </c>
      <c r="U76" s="329">
        <f t="shared" ref="U76:V139" si="19">SUM(I76+L76+O76+R76)*0.14</f>
        <v>91.943600000000004</v>
      </c>
      <c r="V76" s="308">
        <f t="shared" si="19"/>
        <v>98.472491039999994</v>
      </c>
      <c r="W76" s="329">
        <f t="shared" ref="W76:X139" si="20">F76+I76+L76+O76+R76+U76</f>
        <v>842.13143333333323</v>
      </c>
      <c r="X76" s="308">
        <f t="shared" si="20"/>
        <v>901.64971304000005</v>
      </c>
      <c r="Y76" s="301"/>
      <c r="Z76" s="306">
        <f t="shared" ref="Z76:Z139" si="21">X76-W76</f>
        <v>59.518279706666817</v>
      </c>
      <c r="AA76" s="308">
        <f t="shared" ref="AA76:AA139" si="22">ROUND((X76-W76)/W76*100,2)</f>
        <v>7.07</v>
      </c>
    </row>
    <row r="77" spans="1:27" x14ac:dyDescent="0.25">
      <c r="A77" s="331"/>
      <c r="B77" s="847">
        <v>17140</v>
      </c>
      <c r="C77" s="325">
        <v>106454300052</v>
      </c>
      <c r="D77" s="326">
        <v>129000</v>
      </c>
      <c r="E77" s="326">
        <v>129000</v>
      </c>
      <c r="F77" s="306">
        <f>SUM((D77-15000)*$D$8)/12</f>
        <v>71.497</v>
      </c>
      <c r="G77" s="306">
        <f>((E77-15000)*$F$8)/12</f>
        <v>76.358795999999998</v>
      </c>
      <c r="H77" s="308">
        <f t="shared" si="13"/>
        <v>6.8</v>
      </c>
      <c r="I77" s="328">
        <f t="shared" si="14"/>
        <v>121.06</v>
      </c>
      <c r="J77" s="306">
        <f t="shared" si="15"/>
        <v>129.40103400000001</v>
      </c>
      <c r="K77" s="308">
        <f t="shared" si="12"/>
        <v>6.89</v>
      </c>
      <c r="L77" s="329">
        <f t="shared" si="16"/>
        <v>191.67</v>
      </c>
      <c r="M77" s="306">
        <f t="shared" si="17"/>
        <v>204.81856199999999</v>
      </c>
      <c r="N77" s="308">
        <f t="shared" si="18"/>
        <v>6.86</v>
      </c>
      <c r="O77" s="329">
        <f>O70</f>
        <v>51.9</v>
      </c>
      <c r="P77" s="306">
        <f>SUM(O77*$P$8)+O77+$Q$8</f>
        <v>55.429200000000002</v>
      </c>
      <c r="Q77" s="306">
        <f t="shared" si="11"/>
        <v>6.8</v>
      </c>
      <c r="R77" s="329">
        <v>292.11</v>
      </c>
      <c r="S77" s="306">
        <f>S74</f>
        <v>313.72613999999999</v>
      </c>
      <c r="T77" s="308">
        <f>ROUND((S77-R77)/R77*100,2)</f>
        <v>7.4</v>
      </c>
      <c r="U77" s="329">
        <f t="shared" si="19"/>
        <v>91.943600000000004</v>
      </c>
      <c r="V77" s="308">
        <f t="shared" si="19"/>
        <v>98.472491039999994</v>
      </c>
      <c r="W77" s="329">
        <f t="shared" si="20"/>
        <v>820.18059999999991</v>
      </c>
      <c r="X77" s="308">
        <f t="shared" si="20"/>
        <v>878.20622303999994</v>
      </c>
      <c r="Y77" s="301"/>
      <c r="Z77" s="306">
        <f t="shared" si="21"/>
        <v>58.025623040000028</v>
      </c>
      <c r="AA77" s="308">
        <f t="shared" si="22"/>
        <v>7.07</v>
      </c>
    </row>
    <row r="78" spans="1:27" x14ac:dyDescent="0.25">
      <c r="A78" s="331"/>
      <c r="B78" s="848"/>
      <c r="C78" s="332"/>
      <c r="D78" s="333"/>
      <c r="E78" s="333"/>
      <c r="F78" s="334"/>
      <c r="G78" s="334"/>
      <c r="H78" s="335"/>
      <c r="I78" s="336"/>
      <c r="J78" s="334"/>
      <c r="K78" s="335"/>
      <c r="L78" s="337"/>
      <c r="M78" s="334"/>
      <c r="N78" s="335"/>
      <c r="O78" s="334"/>
      <c r="P78" s="334"/>
      <c r="Q78" s="334"/>
      <c r="R78" s="337"/>
      <c r="S78" s="334"/>
      <c r="T78" s="335"/>
      <c r="U78" s="337"/>
      <c r="V78" s="335"/>
      <c r="W78" s="337"/>
      <c r="X78" s="335"/>
      <c r="Y78" s="301"/>
      <c r="Z78" s="334"/>
      <c r="AA78" s="335"/>
    </row>
    <row r="79" spans="1:27" s="311" customFormat="1" x14ac:dyDescent="0.25">
      <c r="A79" s="323"/>
      <c r="B79" s="849" t="s">
        <v>1143</v>
      </c>
      <c r="C79" s="338"/>
      <c r="D79" s="313"/>
      <c r="E79" s="313"/>
      <c r="F79" s="306"/>
      <c r="G79" s="340"/>
      <c r="H79" s="341"/>
      <c r="I79" s="328"/>
      <c r="J79" s="340"/>
      <c r="K79" s="341"/>
      <c r="L79" s="329"/>
      <c r="M79" s="340"/>
      <c r="N79" s="341"/>
      <c r="O79" s="340" t="s">
        <v>1653</v>
      </c>
      <c r="P79" s="340"/>
      <c r="Q79" s="340"/>
      <c r="R79" s="343">
        <v>500</v>
      </c>
      <c r="S79" s="320" t="s">
        <v>1130</v>
      </c>
      <c r="T79" s="344" t="s">
        <v>1133</v>
      </c>
      <c r="U79" s="342"/>
      <c r="V79" s="341"/>
      <c r="W79" s="342"/>
      <c r="X79" s="341"/>
      <c r="Y79" s="324"/>
      <c r="Z79" s="340"/>
      <c r="AA79" s="341"/>
    </row>
    <row r="80" spans="1:27" x14ac:dyDescent="0.25">
      <c r="A80" s="331"/>
      <c r="B80" s="847"/>
      <c r="C80" s="325"/>
      <c r="D80" s="326"/>
      <c r="E80" s="326"/>
      <c r="F80" s="306"/>
      <c r="G80" s="306"/>
      <c r="H80" s="308"/>
      <c r="I80" s="328"/>
      <c r="J80" s="306"/>
      <c r="K80" s="308"/>
      <c r="L80" s="329"/>
      <c r="M80" s="306"/>
      <c r="N80" s="308"/>
      <c r="O80" s="306"/>
      <c r="P80" s="306"/>
      <c r="Q80" s="306"/>
      <c r="R80" s="329"/>
      <c r="S80" s="306"/>
      <c r="T80" s="308"/>
      <c r="U80" s="329"/>
      <c r="V80" s="308"/>
      <c r="W80" s="329"/>
      <c r="X80" s="308"/>
      <c r="Y80" s="301"/>
      <c r="Z80" s="306"/>
      <c r="AA80" s="308"/>
    </row>
    <row r="81" spans="1:27" x14ac:dyDescent="0.25">
      <c r="A81" s="331"/>
      <c r="B81" s="847">
        <v>17398</v>
      </c>
      <c r="C81" s="325">
        <v>102939900188</v>
      </c>
      <c r="D81" s="326">
        <v>653000</v>
      </c>
      <c r="E81" s="326">
        <v>653000</v>
      </c>
      <c r="F81" s="306">
        <f>SUM((D81-15000)*$D$8)/12</f>
        <v>400.13233333333341</v>
      </c>
      <c r="G81" s="306">
        <f>((E81-15000)*$F$8)/12</f>
        <v>427.34133200000002</v>
      </c>
      <c r="H81" s="308">
        <f t="shared" si="13"/>
        <v>6.8</v>
      </c>
      <c r="I81" s="328">
        <f t="shared" si="14"/>
        <v>121.06</v>
      </c>
      <c r="J81" s="306">
        <f t="shared" si="15"/>
        <v>129.40103400000001</v>
      </c>
      <c r="K81" s="308">
        <f t="shared" si="12"/>
        <v>6.89</v>
      </c>
      <c r="L81" s="329">
        <f t="shared" si="16"/>
        <v>191.67</v>
      </c>
      <c r="M81" s="306">
        <f t="shared" si="17"/>
        <v>204.81856199999999</v>
      </c>
      <c r="N81" s="308">
        <f t="shared" si="18"/>
        <v>6.86</v>
      </c>
      <c r="O81" s="306">
        <v>93.51</v>
      </c>
      <c r="P81" s="306">
        <f>SUM(O81*$P$8)+O81+$Q$8</f>
        <v>99.868680000000012</v>
      </c>
      <c r="Q81" s="306">
        <f t="shared" ref="Q81:Q126" si="23">ROUND((P81-O81)/O81*100,2)</f>
        <v>6.8</v>
      </c>
      <c r="R81" s="329">
        <v>467.05500000000001</v>
      </c>
      <c r="S81" s="306">
        <f>SUM(R81*$S$8)+R81</f>
        <v>501.61707000000001</v>
      </c>
      <c r="T81" s="308">
        <f t="shared" ref="T81:T126" si="24">ROUND((S81-R81)/R81*100,2)</f>
        <v>7.4</v>
      </c>
      <c r="U81" s="329">
        <f t="shared" si="19"/>
        <v>122.26130000000002</v>
      </c>
      <c r="V81" s="308">
        <f t="shared" si="19"/>
        <v>130.99874844000001</v>
      </c>
      <c r="W81" s="329">
        <f t="shared" si="20"/>
        <v>1395.6886333333334</v>
      </c>
      <c r="X81" s="308">
        <f t="shared" si="20"/>
        <v>1494.0454264400003</v>
      </c>
      <c r="Y81" s="301"/>
      <c r="Z81" s="306">
        <f t="shared" si="21"/>
        <v>98.356793106666828</v>
      </c>
      <c r="AA81" s="308">
        <f t="shared" si="22"/>
        <v>7.05</v>
      </c>
    </row>
    <row r="82" spans="1:27" x14ac:dyDescent="0.25">
      <c r="A82" s="331"/>
      <c r="B82" s="847">
        <v>17402</v>
      </c>
      <c r="C82" s="325">
        <v>1200155363</v>
      </c>
      <c r="D82" s="326">
        <v>602000</v>
      </c>
      <c r="E82" s="326">
        <v>602000</v>
      </c>
      <c r="F82" s="306">
        <f>SUM((D82-15000)*$D$8)/12</f>
        <v>368.1468333333334</v>
      </c>
      <c r="G82" s="306">
        <f>((E82-15000)*$F$8)/12</f>
        <v>393.18081800000004</v>
      </c>
      <c r="H82" s="308">
        <f t="shared" si="13"/>
        <v>6.8</v>
      </c>
      <c r="I82" s="328">
        <f t="shared" si="14"/>
        <v>121.06</v>
      </c>
      <c r="J82" s="306">
        <f t="shared" si="15"/>
        <v>129.40103400000001</v>
      </c>
      <c r="K82" s="308">
        <f t="shared" si="12"/>
        <v>6.89</v>
      </c>
      <c r="L82" s="329">
        <f t="shared" si="16"/>
        <v>191.67</v>
      </c>
      <c r="M82" s="306">
        <f t="shared" si="17"/>
        <v>204.81856199999999</v>
      </c>
      <c r="N82" s="308">
        <f t="shared" si="18"/>
        <v>6.86</v>
      </c>
      <c r="O82" s="306">
        <f>O81</f>
        <v>93.51</v>
      </c>
      <c r="P82" s="306">
        <f>SUM(O82*$P$8)+O82+$Q$8</f>
        <v>99.868680000000012</v>
      </c>
      <c r="Q82" s="306">
        <f t="shared" si="23"/>
        <v>6.8</v>
      </c>
      <c r="R82" s="329">
        <v>467.05500000000001</v>
      </c>
      <c r="S82" s="306">
        <f>S81</f>
        <v>501.61707000000001</v>
      </c>
      <c r="T82" s="308">
        <f t="shared" si="24"/>
        <v>7.4</v>
      </c>
      <c r="U82" s="329">
        <f t="shared" si="19"/>
        <v>122.26130000000002</v>
      </c>
      <c r="V82" s="308">
        <f t="shared" si="19"/>
        <v>130.99874844000001</v>
      </c>
      <c r="W82" s="329">
        <f t="shared" si="20"/>
        <v>1363.7031333333334</v>
      </c>
      <c r="X82" s="308">
        <f t="shared" si="20"/>
        <v>1459.8849124400001</v>
      </c>
      <c r="Y82" s="301"/>
      <c r="Z82" s="306">
        <f t="shared" si="21"/>
        <v>96.181779106666681</v>
      </c>
      <c r="AA82" s="308">
        <f t="shared" si="22"/>
        <v>7.05</v>
      </c>
    </row>
    <row r="83" spans="1:27" x14ac:dyDescent="0.25">
      <c r="A83" s="331"/>
      <c r="B83" s="847">
        <v>17392</v>
      </c>
      <c r="C83" s="325">
        <v>102942600132</v>
      </c>
      <c r="D83" s="326">
        <v>586000</v>
      </c>
      <c r="E83" s="326">
        <v>586000</v>
      </c>
      <c r="F83" s="306">
        <f>SUM((D83-15000)*$D$8)/12</f>
        <v>358.11216666666672</v>
      </c>
      <c r="G83" s="306">
        <f>((E83-15000)*$F$8)/12</f>
        <v>382.46379400000001</v>
      </c>
      <c r="H83" s="308">
        <f t="shared" si="13"/>
        <v>6.8</v>
      </c>
      <c r="I83" s="328">
        <f t="shared" si="14"/>
        <v>121.06</v>
      </c>
      <c r="J83" s="306">
        <f t="shared" si="15"/>
        <v>129.40103400000001</v>
      </c>
      <c r="K83" s="308">
        <f t="shared" si="12"/>
        <v>6.89</v>
      </c>
      <c r="L83" s="329">
        <f t="shared" si="16"/>
        <v>191.67</v>
      </c>
      <c r="M83" s="306">
        <f t="shared" si="17"/>
        <v>204.81856199999999</v>
      </c>
      <c r="N83" s="308">
        <f t="shared" si="18"/>
        <v>6.86</v>
      </c>
      <c r="O83" s="306">
        <f>O81</f>
        <v>93.51</v>
      </c>
      <c r="P83" s="306">
        <f>SUM(O83*$P$8)+O83+$Q$8</f>
        <v>99.868680000000012</v>
      </c>
      <c r="Q83" s="306">
        <f t="shared" si="23"/>
        <v>6.8</v>
      </c>
      <c r="R83" s="329">
        <v>467.05500000000001</v>
      </c>
      <c r="S83" s="306">
        <f>S81</f>
        <v>501.61707000000001</v>
      </c>
      <c r="T83" s="308">
        <f t="shared" si="24"/>
        <v>7.4</v>
      </c>
      <c r="U83" s="329">
        <f t="shared" si="19"/>
        <v>122.26130000000002</v>
      </c>
      <c r="V83" s="308">
        <f t="shared" si="19"/>
        <v>130.99874844000001</v>
      </c>
      <c r="W83" s="329">
        <f t="shared" si="20"/>
        <v>1353.6684666666667</v>
      </c>
      <c r="X83" s="308">
        <f t="shared" si="20"/>
        <v>1449.1678884400001</v>
      </c>
      <c r="Y83" s="301"/>
      <c r="Z83" s="306">
        <f t="shared" si="21"/>
        <v>95.499421773333324</v>
      </c>
      <c r="AA83" s="308">
        <f t="shared" si="22"/>
        <v>7.05</v>
      </c>
    </row>
    <row r="84" spans="1:27" x14ac:dyDescent="0.25">
      <c r="A84" s="331"/>
      <c r="B84" s="847">
        <v>17401</v>
      </c>
      <c r="C84" s="325">
        <v>1200657463</v>
      </c>
      <c r="D84" s="326">
        <v>709000</v>
      </c>
      <c r="E84" s="326">
        <v>709000</v>
      </c>
      <c r="F84" s="306">
        <f>SUM((D84-15000)*$D$8)/12</f>
        <v>435.25366666666673</v>
      </c>
      <c r="G84" s="306">
        <f>((E84-15000)*$F$8)/12</f>
        <v>464.85091600000004</v>
      </c>
      <c r="H84" s="308">
        <f t="shared" si="13"/>
        <v>6.8</v>
      </c>
      <c r="I84" s="328">
        <f t="shared" si="14"/>
        <v>121.06</v>
      </c>
      <c r="J84" s="306">
        <f t="shared" si="15"/>
        <v>129.40103400000001</v>
      </c>
      <c r="K84" s="308">
        <f t="shared" si="12"/>
        <v>6.89</v>
      </c>
      <c r="L84" s="329">
        <f t="shared" si="16"/>
        <v>191.67</v>
      </c>
      <c r="M84" s="306">
        <f t="shared" si="17"/>
        <v>204.81856199999999</v>
      </c>
      <c r="N84" s="308">
        <f t="shared" si="18"/>
        <v>6.86</v>
      </c>
      <c r="O84" s="306">
        <f>O81</f>
        <v>93.51</v>
      </c>
      <c r="P84" s="306">
        <f>SUM(O84*$P$8)+O84+$Q$8</f>
        <v>99.868680000000012</v>
      </c>
      <c r="Q84" s="306">
        <f t="shared" si="23"/>
        <v>6.8</v>
      </c>
      <c r="R84" s="329">
        <v>467.05500000000001</v>
      </c>
      <c r="S84" s="306">
        <f>S81</f>
        <v>501.61707000000001</v>
      </c>
      <c r="T84" s="308">
        <f t="shared" si="24"/>
        <v>7.4</v>
      </c>
      <c r="U84" s="329">
        <f t="shared" si="19"/>
        <v>122.26130000000002</v>
      </c>
      <c r="V84" s="308">
        <f t="shared" si="19"/>
        <v>130.99874844000001</v>
      </c>
      <c r="W84" s="329">
        <f t="shared" si="20"/>
        <v>1430.8099666666667</v>
      </c>
      <c r="X84" s="308">
        <f t="shared" si="20"/>
        <v>1531.5550104400002</v>
      </c>
      <c r="Y84" s="301"/>
      <c r="Z84" s="306">
        <f t="shared" si="21"/>
        <v>100.74504377333346</v>
      </c>
      <c r="AA84" s="308">
        <f t="shared" si="22"/>
        <v>7.04</v>
      </c>
    </row>
    <row r="85" spans="1:27" x14ac:dyDescent="0.25">
      <c r="A85" s="331"/>
      <c r="B85" s="848"/>
      <c r="C85" s="332"/>
      <c r="D85" s="333"/>
      <c r="E85" s="333"/>
      <c r="F85" s="334"/>
      <c r="G85" s="334"/>
      <c r="H85" s="335"/>
      <c r="I85" s="336"/>
      <c r="J85" s="334"/>
      <c r="K85" s="335"/>
      <c r="L85" s="337"/>
      <c r="M85" s="334"/>
      <c r="N85" s="335"/>
      <c r="O85" s="334"/>
      <c r="P85" s="334"/>
      <c r="Q85" s="334"/>
      <c r="R85" s="337"/>
      <c r="S85" s="334"/>
      <c r="T85" s="335"/>
      <c r="U85" s="337"/>
      <c r="V85" s="335"/>
      <c r="W85" s="337"/>
      <c r="X85" s="335"/>
      <c r="Y85" s="301"/>
      <c r="Z85" s="334"/>
      <c r="AA85" s="335"/>
    </row>
    <row r="86" spans="1:27" s="311" customFormat="1" x14ac:dyDescent="0.25">
      <c r="A86" s="323"/>
      <c r="B86" s="849" t="s">
        <v>1144</v>
      </c>
      <c r="C86" s="338"/>
      <c r="D86" s="313"/>
      <c r="E86" s="313"/>
      <c r="F86" s="306"/>
      <c r="G86" s="340"/>
      <c r="H86" s="341"/>
      <c r="I86" s="328"/>
      <c r="J86" s="340"/>
      <c r="K86" s="341"/>
      <c r="L86" s="329"/>
      <c r="M86" s="340" t="s">
        <v>12</v>
      </c>
      <c r="N86" s="341"/>
      <c r="O86" s="340" t="s">
        <v>1654</v>
      </c>
      <c r="P86" s="340"/>
      <c r="Q86" s="340"/>
      <c r="R86" s="343">
        <v>1050</v>
      </c>
      <c r="S86" s="320" t="s">
        <v>1130</v>
      </c>
      <c r="T86" s="344" t="s">
        <v>1133</v>
      </c>
      <c r="U86" s="342"/>
      <c r="V86" s="341"/>
      <c r="W86" s="342"/>
      <c r="X86" s="341"/>
      <c r="Y86" s="324"/>
      <c r="Z86" s="340"/>
      <c r="AA86" s="341"/>
    </row>
    <row r="87" spans="1:27" x14ac:dyDescent="0.25">
      <c r="A87" s="331"/>
      <c r="B87" s="847"/>
      <c r="C87" s="325"/>
      <c r="D87" s="326"/>
      <c r="E87" s="326"/>
      <c r="F87" s="306"/>
      <c r="G87" s="306"/>
      <c r="H87" s="308"/>
      <c r="I87" s="328"/>
      <c r="J87" s="306"/>
      <c r="K87" s="308"/>
      <c r="L87" s="329"/>
      <c r="M87" s="306"/>
      <c r="N87" s="308"/>
      <c r="O87" s="306"/>
      <c r="P87" s="306"/>
      <c r="Q87" s="306"/>
      <c r="R87" s="329"/>
      <c r="S87" s="306"/>
      <c r="T87" s="308"/>
      <c r="U87" s="329"/>
      <c r="V87" s="308"/>
      <c r="W87" s="329"/>
      <c r="X87" s="308"/>
      <c r="Y87" s="301"/>
      <c r="Z87" s="306"/>
      <c r="AA87" s="308"/>
    </row>
    <row r="88" spans="1:27" x14ac:dyDescent="0.25">
      <c r="A88" s="331"/>
      <c r="B88" s="847">
        <v>10499</v>
      </c>
      <c r="C88" s="325">
        <v>1001047736461</v>
      </c>
      <c r="D88" s="326">
        <v>1392000</v>
      </c>
      <c r="E88" s="326">
        <v>1392000</v>
      </c>
      <c r="F88" s="306">
        <f>SUM((D88-15000)*$D$8)/12</f>
        <v>863.60850000000016</v>
      </c>
      <c r="G88" s="306">
        <f>((E88-15000)*$F$8)/12</f>
        <v>922.33387800000003</v>
      </c>
      <c r="H88" s="308">
        <f t="shared" si="13"/>
        <v>6.8</v>
      </c>
      <c r="I88" s="328">
        <f t="shared" si="14"/>
        <v>121.06</v>
      </c>
      <c r="J88" s="306">
        <f t="shared" si="15"/>
        <v>129.40103400000001</v>
      </c>
      <c r="K88" s="308">
        <f t="shared" si="12"/>
        <v>6.89</v>
      </c>
      <c r="L88" s="329">
        <f t="shared" si="16"/>
        <v>191.67</v>
      </c>
      <c r="M88" s="306">
        <f t="shared" si="17"/>
        <v>204.81856199999999</v>
      </c>
      <c r="N88" s="308">
        <f t="shared" si="18"/>
        <v>6.86</v>
      </c>
      <c r="O88" s="306">
        <v>487.81</v>
      </c>
      <c r="P88" s="306">
        <f>SUM(O88*$P$8)+O88+$Q$8</f>
        <v>520.98108000000002</v>
      </c>
      <c r="Q88" s="306">
        <f t="shared" si="23"/>
        <v>6.8</v>
      </c>
      <c r="R88" s="329">
        <v>1185.56</v>
      </c>
      <c r="S88" s="306">
        <f>SUM(R88*$S$8)+R88</f>
        <v>1273.29144</v>
      </c>
      <c r="T88" s="308">
        <f t="shared" si="24"/>
        <v>7.4</v>
      </c>
      <c r="U88" s="329">
        <f t="shared" si="19"/>
        <v>278.05400000000003</v>
      </c>
      <c r="V88" s="308">
        <f t="shared" si="19"/>
        <v>297.98889624000003</v>
      </c>
      <c r="W88" s="329">
        <f t="shared" si="20"/>
        <v>3127.7625000000003</v>
      </c>
      <c r="X88" s="308">
        <f t="shared" si="20"/>
        <v>3348.8148902399998</v>
      </c>
      <c r="Y88" s="301"/>
      <c r="Z88" s="306">
        <f t="shared" si="21"/>
        <v>221.05239023999957</v>
      </c>
      <c r="AA88" s="308">
        <f t="shared" si="22"/>
        <v>7.07</v>
      </c>
    </row>
    <row r="89" spans="1:27" x14ac:dyDescent="0.25">
      <c r="A89" s="331"/>
      <c r="B89" s="847">
        <v>10486</v>
      </c>
      <c r="C89" s="325">
        <v>100111440493</v>
      </c>
      <c r="D89" s="326">
        <v>963000</v>
      </c>
      <c r="E89" s="326">
        <v>963000</v>
      </c>
      <c r="F89" s="306">
        <f>SUM((D89-15000)*$D$8)/12</f>
        <v>594.55399999999997</v>
      </c>
      <c r="G89" s="306">
        <f>((E89-15000)*$F$8)/12</f>
        <v>634.98367200000007</v>
      </c>
      <c r="H89" s="308">
        <f t="shared" si="13"/>
        <v>6.8</v>
      </c>
      <c r="I89" s="328">
        <f t="shared" si="14"/>
        <v>121.06</v>
      </c>
      <c r="J89" s="306">
        <f t="shared" si="15"/>
        <v>129.40103400000001</v>
      </c>
      <c r="K89" s="308">
        <f t="shared" si="12"/>
        <v>6.89</v>
      </c>
      <c r="L89" s="329">
        <f t="shared" si="16"/>
        <v>191.67</v>
      </c>
      <c r="M89" s="306">
        <f t="shared" si="17"/>
        <v>204.81856199999999</v>
      </c>
      <c r="N89" s="308">
        <f t="shared" si="18"/>
        <v>6.86</v>
      </c>
      <c r="O89" s="306">
        <f>O88</f>
        <v>487.81</v>
      </c>
      <c r="P89" s="306">
        <f>SUM(O89*$P$8)+O89+$Q$8</f>
        <v>520.98108000000002</v>
      </c>
      <c r="Q89" s="306">
        <f t="shared" si="23"/>
        <v>6.8</v>
      </c>
      <c r="R89" s="329">
        <v>1185.56</v>
      </c>
      <c r="S89" s="306">
        <f>S88</f>
        <v>1273.29144</v>
      </c>
      <c r="T89" s="308">
        <f t="shared" si="24"/>
        <v>7.4</v>
      </c>
      <c r="U89" s="329">
        <f t="shared" si="19"/>
        <v>278.05400000000003</v>
      </c>
      <c r="V89" s="308">
        <f t="shared" si="19"/>
        <v>297.98889624000003</v>
      </c>
      <c r="W89" s="329">
        <f t="shared" si="20"/>
        <v>2858.7080000000001</v>
      </c>
      <c r="X89" s="308">
        <f t="shared" si="20"/>
        <v>3061.4646842399998</v>
      </c>
      <c r="Y89" s="301"/>
      <c r="Z89" s="306">
        <f t="shared" si="21"/>
        <v>202.75668423999969</v>
      </c>
      <c r="AA89" s="308">
        <f t="shared" si="22"/>
        <v>7.09</v>
      </c>
    </row>
    <row r="90" spans="1:27" x14ac:dyDescent="0.25">
      <c r="A90" s="331"/>
      <c r="B90" s="847">
        <v>10494</v>
      </c>
      <c r="C90" s="325">
        <v>102416600411</v>
      </c>
      <c r="D90" s="326">
        <v>875000</v>
      </c>
      <c r="E90" s="326">
        <v>875000</v>
      </c>
      <c r="F90" s="306">
        <f>SUM((D90-15000)*$D$8)/12</f>
        <v>539.36333333333334</v>
      </c>
      <c r="G90" s="306">
        <f>((E90-15000)*$F$8)/12</f>
        <v>576.04003999999998</v>
      </c>
      <c r="H90" s="308">
        <f t="shared" si="13"/>
        <v>6.8</v>
      </c>
      <c r="I90" s="328">
        <f t="shared" si="14"/>
        <v>121.06</v>
      </c>
      <c r="J90" s="306">
        <f t="shared" si="15"/>
        <v>129.40103400000001</v>
      </c>
      <c r="K90" s="308">
        <f t="shared" si="12"/>
        <v>6.89</v>
      </c>
      <c r="L90" s="329">
        <f t="shared" si="16"/>
        <v>191.67</v>
      </c>
      <c r="M90" s="306">
        <f t="shared" si="17"/>
        <v>204.81856199999999</v>
      </c>
      <c r="N90" s="308">
        <f t="shared" si="18"/>
        <v>6.86</v>
      </c>
      <c r="O90" s="306">
        <f>O88</f>
        <v>487.81</v>
      </c>
      <c r="P90" s="306">
        <f>SUM(O90*$P$8)+O90+$Q$8</f>
        <v>520.98108000000002</v>
      </c>
      <c r="Q90" s="306">
        <f t="shared" si="23"/>
        <v>6.8</v>
      </c>
      <c r="R90" s="329">
        <v>1185.56</v>
      </c>
      <c r="S90" s="306">
        <f>S88</f>
        <v>1273.29144</v>
      </c>
      <c r="T90" s="308">
        <f t="shared" si="24"/>
        <v>7.4</v>
      </c>
      <c r="U90" s="329">
        <f t="shared" si="19"/>
        <v>278.05400000000003</v>
      </c>
      <c r="V90" s="308">
        <f t="shared" si="19"/>
        <v>297.98889624000003</v>
      </c>
      <c r="W90" s="329">
        <f t="shared" si="20"/>
        <v>2803.5173333333332</v>
      </c>
      <c r="X90" s="308">
        <f t="shared" si="20"/>
        <v>3002.5210522400002</v>
      </c>
      <c r="Y90" s="301"/>
      <c r="Z90" s="306">
        <f t="shared" si="21"/>
        <v>199.00371890666702</v>
      </c>
      <c r="AA90" s="308">
        <f t="shared" si="22"/>
        <v>7.1</v>
      </c>
    </row>
    <row r="91" spans="1:27" x14ac:dyDescent="0.25">
      <c r="A91" s="331"/>
      <c r="B91" s="847">
        <v>10572</v>
      </c>
      <c r="C91" s="325">
        <v>102422900198</v>
      </c>
      <c r="D91" s="326">
        <v>2431000</v>
      </c>
      <c r="E91" s="326">
        <v>2431000</v>
      </c>
      <c r="F91" s="306">
        <f>SUM((D91-15000)*$D$8)/12</f>
        <v>1515.234666666667</v>
      </c>
      <c r="G91" s="306">
        <f>((E91-15000)*$F$8)/12</f>
        <v>1618.270624</v>
      </c>
      <c r="H91" s="308">
        <f t="shared" si="13"/>
        <v>6.8</v>
      </c>
      <c r="I91" s="328">
        <f t="shared" si="14"/>
        <v>121.06</v>
      </c>
      <c r="J91" s="306">
        <f t="shared" si="15"/>
        <v>129.40103400000001</v>
      </c>
      <c r="K91" s="308">
        <f t="shared" si="12"/>
        <v>6.89</v>
      </c>
      <c r="L91" s="329">
        <f t="shared" si="16"/>
        <v>191.67</v>
      </c>
      <c r="M91" s="306">
        <f t="shared" si="17"/>
        <v>204.81856199999999</v>
      </c>
      <c r="N91" s="308">
        <f t="shared" si="18"/>
        <v>6.86</v>
      </c>
      <c r="O91" s="306">
        <f>O88</f>
        <v>487.81</v>
      </c>
      <c r="P91" s="306">
        <f>SUM(O91*$P$8)+O91+$Q$8</f>
        <v>520.98108000000002</v>
      </c>
      <c r="Q91" s="306">
        <f t="shared" si="23"/>
        <v>6.8</v>
      </c>
      <c r="R91" s="329">
        <v>1185.56</v>
      </c>
      <c r="S91" s="306">
        <f>S88</f>
        <v>1273.29144</v>
      </c>
      <c r="T91" s="308">
        <f t="shared" si="24"/>
        <v>7.4</v>
      </c>
      <c r="U91" s="329">
        <f t="shared" si="19"/>
        <v>278.05400000000003</v>
      </c>
      <c r="V91" s="308">
        <f t="shared" si="19"/>
        <v>297.98889624000003</v>
      </c>
      <c r="W91" s="329">
        <f t="shared" si="20"/>
        <v>3779.3886666666672</v>
      </c>
      <c r="X91" s="308">
        <f t="shared" si="20"/>
        <v>4044.7516362400002</v>
      </c>
      <c r="Y91" s="301"/>
      <c r="Z91" s="306">
        <f t="shared" si="21"/>
        <v>265.36296957333298</v>
      </c>
      <c r="AA91" s="308">
        <f t="shared" si="22"/>
        <v>7.02</v>
      </c>
    </row>
    <row r="92" spans="1:27" x14ac:dyDescent="0.25">
      <c r="A92" s="331"/>
      <c r="B92" s="848"/>
      <c r="C92" s="332"/>
      <c r="D92" s="333"/>
      <c r="E92" s="333"/>
      <c r="F92" s="334"/>
      <c r="G92" s="334"/>
      <c r="H92" s="335"/>
      <c r="I92" s="336"/>
      <c r="J92" s="334"/>
      <c r="K92" s="335"/>
      <c r="L92" s="337"/>
      <c r="M92" s="334"/>
      <c r="N92" s="335"/>
      <c r="O92" s="334"/>
      <c r="P92" s="334"/>
      <c r="Q92" s="334"/>
      <c r="R92" s="337"/>
      <c r="S92" s="334"/>
      <c r="T92" s="335"/>
      <c r="U92" s="337"/>
      <c r="V92" s="335"/>
      <c r="W92" s="337"/>
      <c r="X92" s="335"/>
      <c r="Y92" s="301"/>
      <c r="Z92" s="334"/>
      <c r="AA92" s="335"/>
    </row>
    <row r="93" spans="1:27" s="311" customFormat="1" x14ac:dyDescent="0.25">
      <c r="A93" s="323"/>
      <c r="B93" s="849" t="s">
        <v>1145</v>
      </c>
      <c r="C93" s="338"/>
      <c r="D93" s="313"/>
      <c r="E93" s="313"/>
      <c r="F93" s="306"/>
      <c r="G93" s="340"/>
      <c r="H93" s="341"/>
      <c r="I93" s="328"/>
      <c r="J93" s="340"/>
      <c r="K93" s="341"/>
      <c r="L93" s="329"/>
      <c r="M93" s="340" t="s">
        <v>12</v>
      </c>
      <c r="N93" s="341"/>
      <c r="O93" s="340" t="s">
        <v>1650</v>
      </c>
      <c r="P93" s="340"/>
      <c r="Q93" s="340"/>
      <c r="R93" s="343">
        <v>550</v>
      </c>
      <c r="S93" s="320" t="s">
        <v>1130</v>
      </c>
      <c r="T93" s="344" t="s">
        <v>1133</v>
      </c>
      <c r="U93" s="342"/>
      <c r="V93" s="341"/>
      <c r="W93" s="342"/>
      <c r="X93" s="341"/>
      <c r="Y93" s="324"/>
      <c r="Z93" s="340"/>
      <c r="AA93" s="341"/>
    </row>
    <row r="94" spans="1:27" x14ac:dyDescent="0.25">
      <c r="A94" s="331"/>
      <c r="B94" s="847"/>
      <c r="C94" s="325"/>
      <c r="D94" s="326"/>
      <c r="E94" s="326"/>
      <c r="F94" s="306"/>
      <c r="G94" s="306"/>
      <c r="H94" s="308"/>
      <c r="I94" s="328"/>
      <c r="J94" s="306"/>
      <c r="K94" s="308"/>
      <c r="L94" s="329"/>
      <c r="M94" s="306"/>
      <c r="N94" s="308"/>
      <c r="O94" s="306"/>
      <c r="P94" s="306"/>
      <c r="Q94" s="306"/>
      <c r="R94" s="329"/>
      <c r="S94" s="306"/>
      <c r="T94" s="308"/>
      <c r="U94" s="329"/>
      <c r="V94" s="308"/>
      <c r="W94" s="329"/>
      <c r="X94" s="308"/>
      <c r="Y94" s="301"/>
      <c r="Z94" s="306"/>
      <c r="AA94" s="308"/>
    </row>
    <row r="95" spans="1:27" x14ac:dyDescent="0.25">
      <c r="A95" s="331"/>
      <c r="B95" s="847">
        <v>2149</v>
      </c>
      <c r="C95" s="325">
        <v>105112600169</v>
      </c>
      <c r="D95" s="326">
        <v>327000</v>
      </c>
      <c r="E95" s="326">
        <v>327000</v>
      </c>
      <c r="F95" s="306">
        <f>SUM((D95-15000)*$D$8)/12</f>
        <v>195.67600000000002</v>
      </c>
      <c r="G95" s="306">
        <f>((E95-15000)*$F$8)/12</f>
        <v>208.98196800000002</v>
      </c>
      <c r="H95" s="308">
        <f t="shared" si="13"/>
        <v>6.8</v>
      </c>
      <c r="I95" s="328">
        <f t="shared" si="14"/>
        <v>121.06</v>
      </c>
      <c r="J95" s="306">
        <f t="shared" si="15"/>
        <v>129.40103400000001</v>
      </c>
      <c r="K95" s="308">
        <f t="shared" si="12"/>
        <v>6.89</v>
      </c>
      <c r="L95" s="329">
        <f t="shared" si="16"/>
        <v>191.67</v>
      </c>
      <c r="M95" s="306">
        <f t="shared" si="17"/>
        <v>204.81856199999999</v>
      </c>
      <c r="N95" s="308">
        <f t="shared" si="18"/>
        <v>6.86</v>
      </c>
      <c r="O95" s="306">
        <f>O56</f>
        <v>80.84</v>
      </c>
      <c r="P95" s="306">
        <f>SUM(O95*$P$8)+O95+$Q$8</f>
        <v>86.337119999999999</v>
      </c>
      <c r="Q95" s="306">
        <f t="shared" si="23"/>
        <v>6.8</v>
      </c>
      <c r="R95" s="329">
        <v>525.37</v>
      </c>
      <c r="S95" s="306">
        <f>SUM(R95*$S$8)+R95</f>
        <v>564.24738000000002</v>
      </c>
      <c r="T95" s="308">
        <f t="shared" si="24"/>
        <v>7.4</v>
      </c>
      <c r="U95" s="329">
        <f t="shared" si="19"/>
        <v>128.65160000000003</v>
      </c>
      <c r="V95" s="308">
        <f t="shared" si="19"/>
        <v>137.87257344000002</v>
      </c>
      <c r="W95" s="329">
        <f t="shared" si="20"/>
        <v>1243.2676000000001</v>
      </c>
      <c r="X95" s="308">
        <f t="shared" si="20"/>
        <v>1331.6586374399999</v>
      </c>
      <c r="Y95" s="301"/>
      <c r="Z95" s="306">
        <f t="shared" si="21"/>
        <v>88.391037439999764</v>
      </c>
      <c r="AA95" s="308">
        <f t="shared" si="22"/>
        <v>7.11</v>
      </c>
    </row>
    <row r="96" spans="1:27" x14ac:dyDescent="0.25">
      <c r="A96" s="331"/>
      <c r="B96" s="847">
        <v>2142</v>
      </c>
      <c r="C96" s="325">
        <v>100111247977</v>
      </c>
      <c r="D96" s="326">
        <v>317000</v>
      </c>
      <c r="E96" s="326">
        <v>317000</v>
      </c>
      <c r="F96" s="306">
        <f>SUM((D96-15000)*$D$8)/12</f>
        <v>189.40433333333337</v>
      </c>
      <c r="G96" s="306">
        <f>((E96-15000)*$F$8)/12</f>
        <v>202.283828</v>
      </c>
      <c r="H96" s="308">
        <f t="shared" si="13"/>
        <v>6.8</v>
      </c>
      <c r="I96" s="328">
        <f t="shared" si="14"/>
        <v>121.06</v>
      </c>
      <c r="J96" s="306">
        <f t="shared" si="15"/>
        <v>129.40103400000001</v>
      </c>
      <c r="K96" s="308">
        <f t="shared" si="12"/>
        <v>6.89</v>
      </c>
      <c r="L96" s="329">
        <f t="shared" si="16"/>
        <v>191.67</v>
      </c>
      <c r="M96" s="306">
        <f t="shared" si="17"/>
        <v>204.81856199999999</v>
      </c>
      <c r="N96" s="308">
        <f t="shared" si="18"/>
        <v>6.86</v>
      </c>
      <c r="O96" s="306">
        <f>O95</f>
        <v>80.84</v>
      </c>
      <c r="P96" s="306">
        <f>SUM(O96*$P$8)+O96+$Q$8</f>
        <v>86.337119999999999</v>
      </c>
      <c r="Q96" s="306">
        <f t="shared" si="23"/>
        <v>6.8</v>
      </c>
      <c r="R96" s="329">
        <v>525.37</v>
      </c>
      <c r="S96" s="306">
        <f>S95</f>
        <v>564.24738000000002</v>
      </c>
      <c r="T96" s="308">
        <f t="shared" si="24"/>
        <v>7.4</v>
      </c>
      <c r="U96" s="329">
        <f t="shared" si="19"/>
        <v>128.65160000000003</v>
      </c>
      <c r="V96" s="308">
        <f t="shared" si="19"/>
        <v>137.87257344000002</v>
      </c>
      <c r="W96" s="329">
        <f t="shared" si="20"/>
        <v>1236.9959333333336</v>
      </c>
      <c r="X96" s="308">
        <f t="shared" si="20"/>
        <v>1324.9604974399999</v>
      </c>
      <c r="Y96" s="301"/>
      <c r="Z96" s="306">
        <f t="shared" si="21"/>
        <v>87.96456410666633</v>
      </c>
      <c r="AA96" s="308">
        <f t="shared" si="22"/>
        <v>7.11</v>
      </c>
    </row>
    <row r="97" spans="1:27" x14ac:dyDescent="0.25">
      <c r="A97" s="331"/>
      <c r="B97" s="851">
        <v>2153</v>
      </c>
      <c r="C97" s="346">
        <v>105113100136</v>
      </c>
      <c r="D97" s="326">
        <v>337000</v>
      </c>
      <c r="E97" s="326">
        <v>337000</v>
      </c>
      <c r="F97" s="306">
        <f>SUM((D97-15000)*$D$8)/12</f>
        <v>201.94766666666669</v>
      </c>
      <c r="G97" s="306">
        <f>((E97-15000)*$F$8)/12</f>
        <v>215.68010800000002</v>
      </c>
      <c r="H97" s="308">
        <f t="shared" si="13"/>
        <v>6.8</v>
      </c>
      <c r="I97" s="328">
        <f t="shared" si="14"/>
        <v>121.06</v>
      </c>
      <c r="J97" s="306">
        <f t="shared" si="15"/>
        <v>129.40103400000001</v>
      </c>
      <c r="K97" s="308">
        <f t="shared" si="12"/>
        <v>6.89</v>
      </c>
      <c r="L97" s="329">
        <f t="shared" si="16"/>
        <v>191.67</v>
      </c>
      <c r="M97" s="306">
        <f t="shared" si="17"/>
        <v>204.81856199999999</v>
      </c>
      <c r="N97" s="308">
        <f t="shared" si="18"/>
        <v>6.86</v>
      </c>
      <c r="O97" s="306">
        <f>O95</f>
        <v>80.84</v>
      </c>
      <c r="P97" s="306">
        <f>SUM(O97*$P$8)+O97+$Q$8</f>
        <v>86.337119999999999</v>
      </c>
      <c r="Q97" s="306">
        <f t="shared" si="23"/>
        <v>6.8</v>
      </c>
      <c r="R97" s="329">
        <v>525.37</v>
      </c>
      <c r="S97" s="306">
        <f>S95</f>
        <v>564.24738000000002</v>
      </c>
      <c r="T97" s="308">
        <f t="shared" si="24"/>
        <v>7.4</v>
      </c>
      <c r="U97" s="329">
        <f t="shared" si="19"/>
        <v>128.65160000000003</v>
      </c>
      <c r="V97" s="308">
        <f t="shared" si="19"/>
        <v>137.87257344000002</v>
      </c>
      <c r="W97" s="329">
        <f t="shared" si="20"/>
        <v>1249.5392666666667</v>
      </c>
      <c r="X97" s="308">
        <f t="shared" si="20"/>
        <v>1338.3567774399999</v>
      </c>
      <c r="Y97" s="301"/>
      <c r="Z97" s="306">
        <f t="shared" si="21"/>
        <v>88.817510773333197</v>
      </c>
      <c r="AA97" s="308">
        <f t="shared" si="22"/>
        <v>7.11</v>
      </c>
    </row>
    <row r="98" spans="1:27" x14ac:dyDescent="0.25">
      <c r="A98" s="331"/>
      <c r="B98" s="847">
        <v>2177</v>
      </c>
      <c r="C98" s="325">
        <v>105115900080</v>
      </c>
      <c r="D98" s="326">
        <v>357000</v>
      </c>
      <c r="E98" s="326">
        <v>357000</v>
      </c>
      <c r="F98" s="306">
        <f>SUM((D98-15000)*$D$8)/12</f>
        <v>214.49100000000001</v>
      </c>
      <c r="G98" s="306">
        <f>((E98-15000)*$F$8)/12</f>
        <v>229.07638800000004</v>
      </c>
      <c r="H98" s="308">
        <f t="shared" si="13"/>
        <v>6.8</v>
      </c>
      <c r="I98" s="328">
        <f t="shared" si="14"/>
        <v>121.06</v>
      </c>
      <c r="J98" s="306">
        <f t="shared" si="15"/>
        <v>129.40103400000001</v>
      </c>
      <c r="K98" s="308">
        <f t="shared" si="12"/>
        <v>6.89</v>
      </c>
      <c r="L98" s="329">
        <f t="shared" si="16"/>
        <v>191.67</v>
      </c>
      <c r="M98" s="306">
        <f t="shared" si="17"/>
        <v>204.81856199999999</v>
      </c>
      <c r="N98" s="308">
        <f t="shared" si="18"/>
        <v>6.86</v>
      </c>
      <c r="O98" s="306">
        <f>O95</f>
        <v>80.84</v>
      </c>
      <c r="P98" s="306">
        <f>SUM(O98*$P$8)+O98+$Q$8</f>
        <v>86.337119999999999</v>
      </c>
      <c r="Q98" s="306">
        <f t="shared" si="23"/>
        <v>6.8</v>
      </c>
      <c r="R98" s="329">
        <v>525.37</v>
      </c>
      <c r="S98" s="306">
        <f>S95</f>
        <v>564.24738000000002</v>
      </c>
      <c r="T98" s="308">
        <f t="shared" si="24"/>
        <v>7.4</v>
      </c>
      <c r="U98" s="329">
        <f t="shared" si="19"/>
        <v>128.65160000000003</v>
      </c>
      <c r="V98" s="308">
        <f t="shared" si="19"/>
        <v>137.87257344000002</v>
      </c>
      <c r="W98" s="329">
        <f t="shared" si="20"/>
        <v>1262.0826000000002</v>
      </c>
      <c r="X98" s="308">
        <f t="shared" si="20"/>
        <v>1351.7530574400002</v>
      </c>
      <c r="Y98" s="301"/>
      <c r="Z98" s="306">
        <f t="shared" si="21"/>
        <v>89.670457440000064</v>
      </c>
      <c r="AA98" s="308">
        <f t="shared" si="22"/>
        <v>7.1</v>
      </c>
    </row>
    <row r="99" spans="1:27" x14ac:dyDescent="0.25">
      <c r="A99" s="331"/>
      <c r="B99" s="848"/>
      <c r="C99" s="332"/>
      <c r="D99" s="333"/>
      <c r="E99" s="333"/>
      <c r="F99" s="334"/>
      <c r="G99" s="334"/>
      <c r="H99" s="335"/>
      <c r="I99" s="336"/>
      <c r="J99" s="334"/>
      <c r="K99" s="335"/>
      <c r="L99" s="337"/>
      <c r="M99" s="334"/>
      <c r="N99" s="335"/>
      <c r="O99" s="334"/>
      <c r="P99" s="334"/>
      <c r="Q99" s="334"/>
      <c r="R99" s="337"/>
      <c r="S99" s="334"/>
      <c r="T99" s="335"/>
      <c r="U99" s="337"/>
      <c r="V99" s="335"/>
      <c r="W99" s="337"/>
      <c r="X99" s="335"/>
      <c r="Y99" s="301"/>
      <c r="Z99" s="334"/>
      <c r="AA99" s="335"/>
    </row>
    <row r="100" spans="1:27" s="311" customFormat="1" x14ac:dyDescent="0.25">
      <c r="A100" s="323"/>
      <c r="B100" s="849" t="s">
        <v>1146</v>
      </c>
      <c r="C100" s="338"/>
      <c r="D100" s="313"/>
      <c r="E100" s="313"/>
      <c r="F100" s="306"/>
      <c r="G100" s="340"/>
      <c r="H100" s="341"/>
      <c r="I100" s="328"/>
      <c r="J100" s="340"/>
      <c r="K100" s="341"/>
      <c r="L100" s="329"/>
      <c r="M100" s="340"/>
      <c r="N100" s="341"/>
      <c r="O100" s="347" t="s">
        <v>1655</v>
      </c>
      <c r="P100" s="347"/>
      <c r="Q100" s="347"/>
      <c r="R100" s="348">
        <v>1600</v>
      </c>
      <c r="S100" s="320" t="s">
        <v>1130</v>
      </c>
      <c r="T100" s="349" t="s">
        <v>1133</v>
      </c>
      <c r="U100" s="342"/>
      <c r="V100" s="341"/>
      <c r="W100" s="342"/>
      <c r="X100" s="341"/>
      <c r="Y100" s="324"/>
      <c r="Z100" s="340"/>
      <c r="AA100" s="341"/>
    </row>
    <row r="101" spans="1:27" x14ac:dyDescent="0.25">
      <c r="A101" s="331"/>
      <c r="B101" s="847"/>
      <c r="C101" s="325"/>
      <c r="D101" s="326"/>
      <c r="E101" s="326"/>
      <c r="F101" s="306"/>
      <c r="G101" s="306"/>
      <c r="H101" s="308"/>
      <c r="I101" s="328"/>
      <c r="J101" s="306"/>
      <c r="K101" s="308"/>
      <c r="L101" s="329"/>
      <c r="M101" s="306"/>
      <c r="N101" s="308"/>
      <c r="O101" s="350"/>
      <c r="P101" s="350"/>
      <c r="Q101" s="350"/>
      <c r="R101" s="351"/>
      <c r="S101" s="350"/>
      <c r="T101" s="352"/>
      <c r="U101" s="329"/>
      <c r="V101" s="308"/>
      <c r="W101" s="329"/>
      <c r="X101" s="308"/>
      <c r="Y101" s="301"/>
      <c r="Z101" s="306"/>
      <c r="AA101" s="308"/>
    </row>
    <row r="102" spans="1:27" x14ac:dyDescent="0.25">
      <c r="A102" s="331"/>
      <c r="B102" s="847">
        <v>16468</v>
      </c>
      <c r="C102" s="325">
        <v>1200135413</v>
      </c>
      <c r="D102" s="326">
        <v>2682000</v>
      </c>
      <c r="E102" s="326">
        <v>2682000</v>
      </c>
      <c r="F102" s="306">
        <f>SUM((D102-15000)*$D$8)/12</f>
        <v>1672.6535000000001</v>
      </c>
      <c r="G102" s="306">
        <f>((E102-15000)*$F$8)/12</f>
        <v>1786.3939380000002</v>
      </c>
      <c r="H102" s="308">
        <f t="shared" si="13"/>
        <v>6.8</v>
      </c>
      <c r="I102" s="328">
        <f t="shared" si="14"/>
        <v>121.06</v>
      </c>
      <c r="J102" s="306">
        <f t="shared" si="15"/>
        <v>129.40103400000001</v>
      </c>
      <c r="K102" s="308">
        <f t="shared" si="12"/>
        <v>6.89</v>
      </c>
      <c r="L102" s="329">
        <f t="shared" si="16"/>
        <v>191.67</v>
      </c>
      <c r="M102" s="306">
        <f t="shared" si="17"/>
        <v>204.81856199999999</v>
      </c>
      <c r="N102" s="308">
        <f t="shared" si="18"/>
        <v>6.86</v>
      </c>
      <c r="O102" s="350">
        <v>647.01</v>
      </c>
      <c r="P102" s="306">
        <f>SUM(O102*$P$8)+O102+$Q$8</f>
        <v>691.00667999999996</v>
      </c>
      <c r="Q102" s="350">
        <f t="shared" si="23"/>
        <v>6.8</v>
      </c>
      <c r="R102" s="351">
        <v>1921.1849999999999</v>
      </c>
      <c r="S102" s="306">
        <f>SUM(R102*$S$8)+R102</f>
        <v>2063.3526899999997</v>
      </c>
      <c r="T102" s="352">
        <f t="shared" si="24"/>
        <v>7.4</v>
      </c>
      <c r="U102" s="329">
        <f t="shared" si="19"/>
        <v>403.32950000000005</v>
      </c>
      <c r="V102" s="308">
        <f t="shared" si="19"/>
        <v>432.40105524000001</v>
      </c>
      <c r="W102" s="329">
        <f t="shared" si="20"/>
        <v>4956.9079999999994</v>
      </c>
      <c r="X102" s="308">
        <f t="shared" si="20"/>
        <v>5307.3739592399997</v>
      </c>
      <c r="Y102" s="301"/>
      <c r="Z102" s="306">
        <f t="shared" si="21"/>
        <v>350.4659592400003</v>
      </c>
      <c r="AA102" s="308">
        <f t="shared" si="22"/>
        <v>7.07</v>
      </c>
    </row>
    <row r="103" spans="1:27" x14ac:dyDescent="0.25">
      <c r="A103" s="331"/>
      <c r="B103" s="847">
        <v>16502</v>
      </c>
      <c r="C103" s="325">
        <v>1200250365</v>
      </c>
      <c r="D103" s="326">
        <v>2587000</v>
      </c>
      <c r="E103" s="326">
        <v>2587000</v>
      </c>
      <c r="F103" s="306">
        <f>SUM((D103-15000)*$D$8)/12</f>
        <v>1613.0726666666669</v>
      </c>
      <c r="G103" s="306">
        <f>((E103-15000)*$F$8)/12</f>
        <v>1722.761608</v>
      </c>
      <c r="H103" s="308">
        <f t="shared" si="13"/>
        <v>6.8</v>
      </c>
      <c r="I103" s="328">
        <f t="shared" si="14"/>
        <v>121.06</v>
      </c>
      <c r="J103" s="306">
        <f t="shared" si="15"/>
        <v>129.40103400000001</v>
      </c>
      <c r="K103" s="308">
        <f t="shared" si="12"/>
        <v>6.89</v>
      </c>
      <c r="L103" s="329">
        <f t="shared" si="16"/>
        <v>191.67</v>
      </c>
      <c r="M103" s="306">
        <f t="shared" si="17"/>
        <v>204.81856199999999</v>
      </c>
      <c r="N103" s="308">
        <f t="shared" si="18"/>
        <v>6.86</v>
      </c>
      <c r="O103" s="350">
        <f>O102</f>
        <v>647.01</v>
      </c>
      <c r="P103" s="306">
        <f>SUM(O103*$P$8)+O103+$Q$8</f>
        <v>691.00667999999996</v>
      </c>
      <c r="Q103" s="350">
        <f t="shared" si="23"/>
        <v>6.8</v>
      </c>
      <c r="R103" s="351">
        <v>1921.1849999999999</v>
      </c>
      <c r="S103" s="350">
        <f>S102</f>
        <v>2063.3526899999997</v>
      </c>
      <c r="T103" s="352">
        <f t="shared" si="24"/>
        <v>7.4</v>
      </c>
      <c r="U103" s="329">
        <f t="shared" si="19"/>
        <v>403.32950000000005</v>
      </c>
      <c r="V103" s="308">
        <f t="shared" si="19"/>
        <v>432.40105524000001</v>
      </c>
      <c r="W103" s="329">
        <f t="shared" si="20"/>
        <v>4897.327166666666</v>
      </c>
      <c r="X103" s="308">
        <f t="shared" si="20"/>
        <v>5243.7416292399994</v>
      </c>
      <c r="Y103" s="301"/>
      <c r="Z103" s="306">
        <f t="shared" si="21"/>
        <v>346.41446257333337</v>
      </c>
      <c r="AA103" s="308">
        <f t="shared" si="22"/>
        <v>7.07</v>
      </c>
    </row>
    <row r="104" spans="1:27" x14ac:dyDescent="0.25">
      <c r="A104" s="331"/>
      <c r="B104" s="847">
        <v>16509</v>
      </c>
      <c r="C104" s="325">
        <v>1200415162</v>
      </c>
      <c r="D104" s="326">
        <v>3374000</v>
      </c>
      <c r="E104" s="326">
        <v>3374000</v>
      </c>
      <c r="F104" s="306">
        <f>SUM((D104-15000)*$D$8)/12</f>
        <v>2106.6528333333335</v>
      </c>
      <c r="G104" s="306">
        <f>((E104-15000)*$F$8)/12</f>
        <v>2249.9052260000003</v>
      </c>
      <c r="H104" s="308">
        <f t="shared" si="13"/>
        <v>6.8</v>
      </c>
      <c r="I104" s="328">
        <f t="shared" si="14"/>
        <v>121.06</v>
      </c>
      <c r="J104" s="306">
        <f t="shared" si="15"/>
        <v>129.40103400000001</v>
      </c>
      <c r="K104" s="308">
        <f t="shared" si="12"/>
        <v>6.89</v>
      </c>
      <c r="L104" s="329">
        <f t="shared" si="16"/>
        <v>191.67</v>
      </c>
      <c r="M104" s="306">
        <f t="shared" si="17"/>
        <v>204.81856199999999</v>
      </c>
      <c r="N104" s="308">
        <f t="shared" si="18"/>
        <v>6.86</v>
      </c>
      <c r="O104" s="350">
        <f>O102</f>
        <v>647.01</v>
      </c>
      <c r="P104" s="306">
        <f>SUM(O104*$P$8)+O104+$Q$8</f>
        <v>691.00667999999996</v>
      </c>
      <c r="Q104" s="350">
        <f t="shared" si="23"/>
        <v>6.8</v>
      </c>
      <c r="R104" s="351">
        <v>1921.1849999999999</v>
      </c>
      <c r="S104" s="350">
        <f>S102</f>
        <v>2063.3526899999997</v>
      </c>
      <c r="T104" s="352">
        <f t="shared" si="24"/>
        <v>7.4</v>
      </c>
      <c r="U104" s="329">
        <f t="shared" si="19"/>
        <v>403.32950000000005</v>
      </c>
      <c r="V104" s="308">
        <f t="shared" si="19"/>
        <v>432.40105524000001</v>
      </c>
      <c r="W104" s="329">
        <f t="shared" si="20"/>
        <v>5390.9073333333326</v>
      </c>
      <c r="X104" s="308">
        <f t="shared" si="20"/>
        <v>5770.8852472399994</v>
      </c>
      <c r="Y104" s="301"/>
      <c r="Z104" s="306">
        <f t="shared" si="21"/>
        <v>379.9779139066668</v>
      </c>
      <c r="AA104" s="308">
        <f t="shared" si="22"/>
        <v>7.05</v>
      </c>
    </row>
    <row r="105" spans="1:27" x14ac:dyDescent="0.25">
      <c r="A105" s="331"/>
      <c r="B105" s="847">
        <v>16522</v>
      </c>
      <c r="C105" s="325">
        <v>100102499901</v>
      </c>
      <c r="D105" s="326">
        <v>2151000</v>
      </c>
      <c r="E105" s="326">
        <v>2151000</v>
      </c>
      <c r="F105" s="306">
        <f>SUM((D105-15000)*$D$8)/12</f>
        <v>1339.6280000000002</v>
      </c>
      <c r="G105" s="306">
        <f>((E105-15000)*$F$8)/12</f>
        <v>1430.722704</v>
      </c>
      <c r="H105" s="308">
        <f t="shared" si="13"/>
        <v>6.8</v>
      </c>
      <c r="I105" s="328">
        <f t="shared" si="14"/>
        <v>121.06</v>
      </c>
      <c r="J105" s="306">
        <f t="shared" si="15"/>
        <v>129.40103400000001</v>
      </c>
      <c r="K105" s="308">
        <f t="shared" si="12"/>
        <v>6.89</v>
      </c>
      <c r="L105" s="329">
        <f t="shared" si="16"/>
        <v>191.67</v>
      </c>
      <c r="M105" s="306">
        <f t="shared" si="17"/>
        <v>204.81856199999999</v>
      </c>
      <c r="N105" s="308">
        <f t="shared" si="18"/>
        <v>6.86</v>
      </c>
      <c r="O105" s="350">
        <f>O102</f>
        <v>647.01</v>
      </c>
      <c r="P105" s="306">
        <f>SUM(O105*$P$8)+O105+$Q$8</f>
        <v>691.00667999999996</v>
      </c>
      <c r="Q105" s="350">
        <f t="shared" si="23"/>
        <v>6.8</v>
      </c>
      <c r="R105" s="351">
        <v>1921.1849999999999</v>
      </c>
      <c r="S105" s="350">
        <f>S102</f>
        <v>2063.3526899999997</v>
      </c>
      <c r="T105" s="352">
        <f t="shared" si="24"/>
        <v>7.4</v>
      </c>
      <c r="U105" s="329">
        <f t="shared" si="19"/>
        <v>403.32950000000005</v>
      </c>
      <c r="V105" s="308">
        <f t="shared" si="19"/>
        <v>432.40105524000001</v>
      </c>
      <c r="W105" s="329">
        <f t="shared" si="20"/>
        <v>4623.8824999999997</v>
      </c>
      <c r="X105" s="308">
        <f t="shared" si="20"/>
        <v>4951.7027252400003</v>
      </c>
      <c r="Y105" s="301"/>
      <c r="Z105" s="306">
        <f t="shared" si="21"/>
        <v>327.82022524000058</v>
      </c>
      <c r="AA105" s="308">
        <f t="shared" si="22"/>
        <v>7.09</v>
      </c>
    </row>
    <row r="106" spans="1:27" x14ac:dyDescent="0.25">
      <c r="A106" s="331"/>
      <c r="B106" s="848"/>
      <c r="C106" s="332"/>
      <c r="D106" s="333"/>
      <c r="E106" s="333"/>
      <c r="F106" s="334"/>
      <c r="G106" s="334"/>
      <c r="H106" s="335"/>
      <c r="I106" s="336"/>
      <c r="J106" s="334"/>
      <c r="K106" s="335"/>
      <c r="L106" s="337"/>
      <c r="M106" s="334"/>
      <c r="N106" s="335"/>
      <c r="O106" s="353"/>
      <c r="P106" s="353"/>
      <c r="Q106" s="353"/>
      <c r="R106" s="354"/>
      <c r="S106" s="353"/>
      <c r="T106" s="355"/>
      <c r="U106" s="337"/>
      <c r="V106" s="335"/>
      <c r="W106" s="337"/>
      <c r="X106" s="335"/>
      <c r="Y106" s="301"/>
      <c r="Z106" s="334"/>
      <c r="AA106" s="335"/>
    </row>
    <row r="107" spans="1:27" s="311" customFormat="1" x14ac:dyDescent="0.25">
      <c r="A107" s="323"/>
      <c r="B107" s="849" t="s">
        <v>1147</v>
      </c>
      <c r="C107" s="338"/>
      <c r="D107" s="313"/>
      <c r="E107" s="313"/>
      <c r="F107" s="306"/>
      <c r="G107" s="340"/>
      <c r="H107" s="341"/>
      <c r="I107" s="328"/>
      <c r="J107" s="340"/>
      <c r="K107" s="341"/>
      <c r="L107" s="329"/>
      <c r="M107" s="340" t="s">
        <v>12</v>
      </c>
      <c r="N107" s="341"/>
      <c r="O107" s="340" t="s">
        <v>1656</v>
      </c>
      <c r="P107" s="340"/>
      <c r="Q107" s="340"/>
      <c r="R107" s="343">
        <v>800</v>
      </c>
      <c r="S107" s="320" t="s">
        <v>1130</v>
      </c>
      <c r="T107" s="344" t="s">
        <v>1133</v>
      </c>
      <c r="U107" s="342"/>
      <c r="V107" s="341"/>
      <c r="W107" s="342"/>
      <c r="X107" s="341"/>
      <c r="Y107" s="324"/>
      <c r="Z107" s="340"/>
      <c r="AA107" s="341"/>
    </row>
    <row r="108" spans="1:27" x14ac:dyDescent="0.25">
      <c r="A108" s="331"/>
      <c r="B108" s="847"/>
      <c r="C108" s="325"/>
      <c r="D108" s="326"/>
      <c r="E108" s="326"/>
      <c r="F108" s="306"/>
      <c r="G108" s="306"/>
      <c r="H108" s="308"/>
      <c r="I108" s="328"/>
      <c r="J108" s="306"/>
      <c r="K108" s="308"/>
      <c r="L108" s="329"/>
      <c r="M108" s="306"/>
      <c r="N108" s="308"/>
      <c r="O108" s="306"/>
      <c r="P108" s="306"/>
      <c r="Q108" s="306"/>
      <c r="R108" s="329"/>
      <c r="S108" s="306"/>
      <c r="T108" s="308"/>
      <c r="U108" s="329"/>
      <c r="V108" s="308"/>
      <c r="W108" s="329"/>
      <c r="X108" s="308"/>
      <c r="Y108" s="301"/>
      <c r="Z108" s="306"/>
      <c r="AA108" s="308"/>
    </row>
    <row r="109" spans="1:27" x14ac:dyDescent="0.25">
      <c r="A109" s="331"/>
      <c r="B109" s="847">
        <v>3867</v>
      </c>
      <c r="C109" s="325">
        <v>1200026267</v>
      </c>
      <c r="D109" s="326">
        <v>680000</v>
      </c>
      <c r="E109" s="326">
        <v>680000</v>
      </c>
      <c r="F109" s="306">
        <f>SUM((D109-15000)*$D$8)/12</f>
        <v>417.06583333333333</v>
      </c>
      <c r="G109" s="306">
        <f>((E109-15000)*$F$8)/12</f>
        <v>445.42631000000006</v>
      </c>
      <c r="H109" s="308">
        <f t="shared" si="13"/>
        <v>6.8</v>
      </c>
      <c r="I109" s="328">
        <f t="shared" si="14"/>
        <v>121.06</v>
      </c>
      <c r="J109" s="306">
        <f t="shared" si="15"/>
        <v>129.40103400000001</v>
      </c>
      <c r="K109" s="308">
        <f t="shared" si="12"/>
        <v>6.89</v>
      </c>
      <c r="L109" s="329">
        <f t="shared" si="16"/>
        <v>191.67</v>
      </c>
      <c r="M109" s="306">
        <f t="shared" si="17"/>
        <v>204.81856199999999</v>
      </c>
      <c r="N109" s="308">
        <f t="shared" si="18"/>
        <v>6.86</v>
      </c>
      <c r="O109" s="306">
        <v>347.35</v>
      </c>
      <c r="P109" s="306">
        <f>SUM(O109*$P$8)+O109+$Q$8</f>
        <v>370.96980000000002</v>
      </c>
      <c r="Q109" s="306">
        <f t="shared" si="23"/>
        <v>6.8</v>
      </c>
      <c r="R109" s="329">
        <v>851.18499999999995</v>
      </c>
      <c r="S109" s="306">
        <f>SUM(R109*$S$8)+R109</f>
        <v>914.17268999999999</v>
      </c>
      <c r="T109" s="308">
        <f t="shared" si="24"/>
        <v>7.4</v>
      </c>
      <c r="U109" s="329">
        <f t="shared" si="19"/>
        <v>211.5771</v>
      </c>
      <c r="V109" s="308">
        <f t="shared" si="19"/>
        <v>226.71069204000003</v>
      </c>
      <c r="W109" s="329">
        <f t="shared" si="20"/>
        <v>2139.9079333333334</v>
      </c>
      <c r="X109" s="308">
        <f t="shared" si="20"/>
        <v>2291.4990880400001</v>
      </c>
      <c r="Y109" s="301"/>
      <c r="Z109" s="306">
        <f t="shared" si="21"/>
        <v>151.59115470666666</v>
      </c>
      <c r="AA109" s="308">
        <f t="shared" si="22"/>
        <v>7.08</v>
      </c>
    </row>
    <row r="110" spans="1:27" x14ac:dyDescent="0.25">
      <c r="A110" s="331"/>
      <c r="B110" s="847">
        <v>10432</v>
      </c>
      <c r="C110" s="325">
        <v>102927200175</v>
      </c>
      <c r="D110" s="326">
        <v>668000</v>
      </c>
      <c r="E110" s="326">
        <v>668000</v>
      </c>
      <c r="F110" s="306">
        <f>SUM((D110-15000)*$D$8)/12</f>
        <v>409.53983333333332</v>
      </c>
      <c r="G110" s="306">
        <f>((E110-15000)*$F$8)/12</f>
        <v>437.38854200000009</v>
      </c>
      <c r="H110" s="308">
        <f t="shared" si="13"/>
        <v>6.8</v>
      </c>
      <c r="I110" s="328">
        <f t="shared" si="14"/>
        <v>121.06</v>
      </c>
      <c r="J110" s="306">
        <f t="shared" si="15"/>
        <v>129.40103400000001</v>
      </c>
      <c r="K110" s="308">
        <f t="shared" si="12"/>
        <v>6.89</v>
      </c>
      <c r="L110" s="329">
        <f t="shared" si="16"/>
        <v>191.67</v>
      </c>
      <c r="M110" s="306">
        <f t="shared" si="17"/>
        <v>204.81856199999999</v>
      </c>
      <c r="N110" s="308">
        <f t="shared" si="18"/>
        <v>6.86</v>
      </c>
      <c r="O110" s="306">
        <f>O109</f>
        <v>347.35</v>
      </c>
      <c r="P110" s="306">
        <f>SUM(O110*$P$8)+O110+$Q$8</f>
        <v>370.96980000000002</v>
      </c>
      <c r="Q110" s="306">
        <f t="shared" si="23"/>
        <v>6.8</v>
      </c>
      <c r="R110" s="329">
        <v>851.18499999999995</v>
      </c>
      <c r="S110" s="306">
        <f>S109</f>
        <v>914.17268999999999</v>
      </c>
      <c r="T110" s="308">
        <f t="shared" si="24"/>
        <v>7.4</v>
      </c>
      <c r="U110" s="329">
        <f t="shared" si="19"/>
        <v>211.5771</v>
      </c>
      <c r="V110" s="308">
        <f t="shared" si="19"/>
        <v>226.71069204000003</v>
      </c>
      <c r="W110" s="329">
        <f t="shared" si="20"/>
        <v>2132.3819333333331</v>
      </c>
      <c r="X110" s="308">
        <f t="shared" si="20"/>
        <v>2283.4613200400004</v>
      </c>
      <c r="Y110" s="301"/>
      <c r="Z110" s="306">
        <f t="shared" si="21"/>
        <v>151.07938670666726</v>
      </c>
      <c r="AA110" s="308">
        <f t="shared" si="22"/>
        <v>7.09</v>
      </c>
    </row>
    <row r="111" spans="1:27" x14ac:dyDescent="0.25">
      <c r="A111" s="331"/>
      <c r="B111" s="847">
        <v>10434</v>
      </c>
      <c r="C111" s="325">
        <v>102924000392</v>
      </c>
      <c r="D111" s="326">
        <v>1164000</v>
      </c>
      <c r="E111" s="326">
        <v>1164000</v>
      </c>
      <c r="F111" s="306">
        <f>SUM((D111-15000)*$D$8)/12</f>
        <v>720.61450000000002</v>
      </c>
      <c r="G111" s="306">
        <f>((E111-15000)*$F$8)/12</f>
        <v>769.61628600000006</v>
      </c>
      <c r="H111" s="308">
        <f t="shared" si="13"/>
        <v>6.8</v>
      </c>
      <c r="I111" s="328">
        <f t="shared" si="14"/>
        <v>121.06</v>
      </c>
      <c r="J111" s="306">
        <f t="shared" si="15"/>
        <v>129.40103400000001</v>
      </c>
      <c r="K111" s="308">
        <f t="shared" si="12"/>
        <v>6.89</v>
      </c>
      <c r="L111" s="329">
        <f t="shared" si="16"/>
        <v>191.67</v>
      </c>
      <c r="M111" s="306">
        <f t="shared" si="17"/>
        <v>204.81856199999999</v>
      </c>
      <c r="N111" s="308">
        <f t="shared" si="18"/>
        <v>6.86</v>
      </c>
      <c r="O111" s="306">
        <f>O109</f>
        <v>347.35</v>
      </c>
      <c r="P111" s="306">
        <f>SUM(O111*$P$8)+O111+$Q$8</f>
        <v>370.96980000000002</v>
      </c>
      <c r="Q111" s="306">
        <f t="shared" si="23"/>
        <v>6.8</v>
      </c>
      <c r="R111" s="329">
        <v>851.18499999999995</v>
      </c>
      <c r="S111" s="306">
        <f>S109</f>
        <v>914.17268999999999</v>
      </c>
      <c r="T111" s="308">
        <f t="shared" si="24"/>
        <v>7.4</v>
      </c>
      <c r="U111" s="329">
        <f t="shared" si="19"/>
        <v>211.5771</v>
      </c>
      <c r="V111" s="308">
        <f t="shared" si="19"/>
        <v>226.71069204000003</v>
      </c>
      <c r="W111" s="329">
        <f t="shared" si="20"/>
        <v>2443.4566</v>
      </c>
      <c r="X111" s="308">
        <f t="shared" si="20"/>
        <v>2615.6890640400002</v>
      </c>
      <c r="Y111" s="301"/>
      <c r="Z111" s="306">
        <f t="shared" si="21"/>
        <v>172.2324640400002</v>
      </c>
      <c r="AA111" s="308">
        <f t="shared" si="22"/>
        <v>7.05</v>
      </c>
    </row>
    <row r="112" spans="1:27" x14ac:dyDescent="0.25">
      <c r="A112" s="331"/>
      <c r="B112" s="847">
        <v>10441</v>
      </c>
      <c r="C112" s="325">
        <v>102925700150</v>
      </c>
      <c r="D112" s="326">
        <v>938000</v>
      </c>
      <c r="E112" s="326">
        <v>938000</v>
      </c>
      <c r="F112" s="306">
        <f>SUM((D112-15000)*$D$8)/12</f>
        <v>578.87483333333341</v>
      </c>
      <c r="G112" s="306">
        <f>((E112-15000)*$F$8)/12</f>
        <v>618.23832200000004</v>
      </c>
      <c r="H112" s="308">
        <f t="shared" si="13"/>
        <v>6.8</v>
      </c>
      <c r="I112" s="328">
        <f t="shared" si="14"/>
        <v>121.06</v>
      </c>
      <c r="J112" s="306">
        <f t="shared" si="15"/>
        <v>129.40103400000001</v>
      </c>
      <c r="K112" s="308">
        <f t="shared" si="12"/>
        <v>6.89</v>
      </c>
      <c r="L112" s="329">
        <f t="shared" si="16"/>
        <v>191.67</v>
      </c>
      <c r="M112" s="306">
        <f t="shared" si="17"/>
        <v>204.81856199999999</v>
      </c>
      <c r="N112" s="308">
        <f t="shared" si="18"/>
        <v>6.86</v>
      </c>
      <c r="O112" s="306">
        <f>O109</f>
        <v>347.35</v>
      </c>
      <c r="P112" s="306">
        <f>SUM(O112*$P$8)+O112+$Q$8</f>
        <v>370.96980000000002</v>
      </c>
      <c r="Q112" s="306">
        <f t="shared" si="23"/>
        <v>6.8</v>
      </c>
      <c r="R112" s="329">
        <v>851.18499999999995</v>
      </c>
      <c r="S112" s="306">
        <f>S109</f>
        <v>914.17268999999999</v>
      </c>
      <c r="T112" s="308">
        <f t="shared" si="24"/>
        <v>7.4</v>
      </c>
      <c r="U112" s="329">
        <f t="shared" si="19"/>
        <v>211.5771</v>
      </c>
      <c r="V112" s="308">
        <f t="shared" si="19"/>
        <v>226.71069204000003</v>
      </c>
      <c r="W112" s="329">
        <f t="shared" si="20"/>
        <v>2301.7169333333336</v>
      </c>
      <c r="X112" s="308">
        <f t="shared" si="20"/>
        <v>2464.3111000400004</v>
      </c>
      <c r="Y112" s="301"/>
      <c r="Z112" s="306">
        <f t="shared" si="21"/>
        <v>162.59416670666678</v>
      </c>
      <c r="AA112" s="308">
        <f t="shared" si="22"/>
        <v>7.06</v>
      </c>
    </row>
    <row r="113" spans="1:27" x14ac:dyDescent="0.25">
      <c r="A113" s="331"/>
      <c r="B113" s="848"/>
      <c r="C113" s="332"/>
      <c r="D113" s="333"/>
      <c r="E113" s="333"/>
      <c r="F113" s="334"/>
      <c r="G113" s="334"/>
      <c r="H113" s="335"/>
      <c r="I113" s="336"/>
      <c r="J113" s="334"/>
      <c r="K113" s="335"/>
      <c r="L113" s="337"/>
      <c r="M113" s="334"/>
      <c r="N113" s="335"/>
      <c r="O113" s="334"/>
      <c r="P113" s="334"/>
      <c r="Q113" s="334"/>
      <c r="R113" s="337"/>
      <c r="S113" s="334"/>
      <c r="T113" s="335"/>
      <c r="U113" s="337"/>
      <c r="V113" s="335"/>
      <c r="W113" s="337"/>
      <c r="X113" s="335"/>
      <c r="Y113" s="301"/>
      <c r="Z113" s="334"/>
      <c r="AA113" s="335"/>
    </row>
    <row r="114" spans="1:27" s="311" customFormat="1" x14ac:dyDescent="0.25">
      <c r="A114" s="323"/>
      <c r="B114" s="849" t="s">
        <v>1148</v>
      </c>
      <c r="C114" s="338"/>
      <c r="D114" s="313"/>
      <c r="E114" s="313"/>
      <c r="F114" s="306"/>
      <c r="G114" s="340"/>
      <c r="H114" s="341"/>
      <c r="I114" s="328"/>
      <c r="J114" s="340"/>
      <c r="K114" s="341"/>
      <c r="L114" s="329"/>
      <c r="M114" s="340" t="s">
        <v>12</v>
      </c>
      <c r="N114" s="341"/>
      <c r="O114" s="340" t="s">
        <v>1657</v>
      </c>
      <c r="P114" s="340"/>
      <c r="Q114" s="340"/>
      <c r="R114" s="343">
        <v>550</v>
      </c>
      <c r="S114" s="320" t="s">
        <v>1130</v>
      </c>
      <c r="T114" s="344" t="s">
        <v>1133</v>
      </c>
      <c r="U114" s="342"/>
      <c r="V114" s="341"/>
      <c r="W114" s="342"/>
      <c r="X114" s="341"/>
      <c r="Y114" s="324"/>
      <c r="Z114" s="340"/>
      <c r="AA114" s="341"/>
    </row>
    <row r="115" spans="1:27" x14ac:dyDescent="0.25">
      <c r="A115" s="331"/>
      <c r="B115" s="847"/>
      <c r="C115" s="325"/>
      <c r="D115" s="326"/>
      <c r="E115" s="326"/>
      <c r="F115" s="306"/>
      <c r="G115" s="306"/>
      <c r="H115" s="308"/>
      <c r="I115" s="328"/>
      <c r="J115" s="306"/>
      <c r="K115" s="308"/>
      <c r="L115" s="329"/>
      <c r="M115" s="306"/>
      <c r="N115" s="308"/>
      <c r="O115" s="306"/>
      <c r="P115" s="306"/>
      <c r="Q115" s="306"/>
      <c r="R115" s="329"/>
      <c r="S115" s="306"/>
      <c r="T115" s="308"/>
      <c r="U115" s="329"/>
      <c r="V115" s="308"/>
      <c r="W115" s="329"/>
      <c r="X115" s="308"/>
      <c r="Y115" s="301"/>
      <c r="Z115" s="306"/>
      <c r="AA115" s="308"/>
    </row>
    <row r="116" spans="1:27" x14ac:dyDescent="0.25">
      <c r="A116" s="331"/>
      <c r="B116" s="847">
        <v>6748</v>
      </c>
      <c r="C116" s="325">
        <v>105444900104</v>
      </c>
      <c r="D116" s="326">
        <v>355000</v>
      </c>
      <c r="E116" s="326">
        <v>355000</v>
      </c>
      <c r="F116" s="306">
        <f>SUM((D116-15000)*$D$8)/12</f>
        <v>213.23666666666668</v>
      </c>
      <c r="G116" s="306">
        <f>((E116-15000)*$F$8)/12</f>
        <v>227.73676</v>
      </c>
      <c r="H116" s="308">
        <f t="shared" si="13"/>
        <v>6.8</v>
      </c>
      <c r="I116" s="328">
        <f t="shared" si="14"/>
        <v>121.06</v>
      </c>
      <c r="J116" s="306">
        <f t="shared" si="15"/>
        <v>129.40103400000001</v>
      </c>
      <c r="K116" s="308">
        <f t="shared" si="12"/>
        <v>6.89</v>
      </c>
      <c r="L116" s="329">
        <f t="shared" si="16"/>
        <v>191.67</v>
      </c>
      <c r="M116" s="306">
        <f t="shared" si="17"/>
        <v>204.81856199999999</v>
      </c>
      <c r="N116" s="308">
        <f t="shared" si="18"/>
        <v>6.86</v>
      </c>
      <c r="O116" s="306">
        <v>144.22</v>
      </c>
      <c r="P116" s="306">
        <f>SUM(O116*$P$8)+O116+$Q$8</f>
        <v>154.02696</v>
      </c>
      <c r="Q116" s="306">
        <f t="shared" si="23"/>
        <v>6.8</v>
      </c>
      <c r="R116" s="329">
        <v>525.37</v>
      </c>
      <c r="S116" s="306">
        <f>SUM(R116*$S$8)+R116</f>
        <v>564.24738000000002</v>
      </c>
      <c r="T116" s="308">
        <f t="shared" si="24"/>
        <v>7.4</v>
      </c>
      <c r="U116" s="329">
        <f t="shared" si="19"/>
        <v>137.52480000000003</v>
      </c>
      <c r="V116" s="308">
        <f t="shared" si="19"/>
        <v>147.34915104000004</v>
      </c>
      <c r="W116" s="329">
        <f t="shared" si="20"/>
        <v>1333.081466666667</v>
      </c>
      <c r="X116" s="308">
        <f t="shared" si="20"/>
        <v>1427.57984704</v>
      </c>
      <c r="Y116" s="301"/>
      <c r="Z116" s="306">
        <f t="shared" si="21"/>
        <v>94.498380373333021</v>
      </c>
      <c r="AA116" s="308">
        <f t="shared" si="22"/>
        <v>7.09</v>
      </c>
    </row>
    <row r="117" spans="1:27" x14ac:dyDescent="0.25">
      <c r="A117" s="331"/>
      <c r="B117" s="847">
        <v>6759</v>
      </c>
      <c r="C117" s="325">
        <v>105437500197</v>
      </c>
      <c r="D117" s="326">
        <v>530000</v>
      </c>
      <c r="E117" s="326">
        <v>530000</v>
      </c>
      <c r="F117" s="306">
        <f>SUM((D117-15000)*$D$8)/12</f>
        <v>322.99083333333334</v>
      </c>
      <c r="G117" s="306">
        <f>((E117-15000)*$F$8)/12</f>
        <v>344.95421000000005</v>
      </c>
      <c r="H117" s="308">
        <f t="shared" si="13"/>
        <v>6.8</v>
      </c>
      <c r="I117" s="328">
        <f t="shared" si="14"/>
        <v>121.06</v>
      </c>
      <c r="J117" s="306">
        <f t="shared" si="15"/>
        <v>129.40103400000001</v>
      </c>
      <c r="K117" s="308">
        <f t="shared" si="12"/>
        <v>6.89</v>
      </c>
      <c r="L117" s="329">
        <f t="shared" si="16"/>
        <v>191.67</v>
      </c>
      <c r="M117" s="306">
        <f t="shared" si="17"/>
        <v>204.81856199999999</v>
      </c>
      <c r="N117" s="308">
        <f t="shared" si="18"/>
        <v>6.86</v>
      </c>
      <c r="O117" s="306">
        <f>O116</f>
        <v>144.22</v>
      </c>
      <c r="P117" s="306">
        <f>SUM(O117*$P$8)+O117+$Q$8</f>
        <v>154.02696</v>
      </c>
      <c r="Q117" s="306">
        <f t="shared" si="23"/>
        <v>6.8</v>
      </c>
      <c r="R117" s="329">
        <v>525.37</v>
      </c>
      <c r="S117" s="306">
        <f>S116</f>
        <v>564.24738000000002</v>
      </c>
      <c r="T117" s="308">
        <f t="shared" si="24"/>
        <v>7.4</v>
      </c>
      <c r="U117" s="329">
        <f t="shared" si="19"/>
        <v>137.52480000000003</v>
      </c>
      <c r="V117" s="308">
        <f t="shared" si="19"/>
        <v>147.34915104000004</v>
      </c>
      <c r="W117" s="329">
        <f t="shared" si="20"/>
        <v>1442.8356333333336</v>
      </c>
      <c r="X117" s="308">
        <f t="shared" si="20"/>
        <v>1544.7972970400001</v>
      </c>
      <c r="Y117" s="301"/>
      <c r="Z117" s="306">
        <f t="shared" si="21"/>
        <v>101.96166370666651</v>
      </c>
      <c r="AA117" s="308">
        <f t="shared" si="22"/>
        <v>7.07</v>
      </c>
    </row>
    <row r="118" spans="1:27" x14ac:dyDescent="0.25">
      <c r="A118" s="331"/>
      <c r="B118" s="847">
        <v>6773</v>
      </c>
      <c r="C118" s="325">
        <v>105432400102</v>
      </c>
      <c r="D118" s="326">
        <v>591000</v>
      </c>
      <c r="E118" s="326">
        <v>591000</v>
      </c>
      <c r="F118" s="306">
        <f>SUM((D118-15000)*$D$8)/12</f>
        <v>361.24800000000005</v>
      </c>
      <c r="G118" s="306">
        <f>((E118-15000)*$F$8)/12</f>
        <v>385.81286400000005</v>
      </c>
      <c r="H118" s="308">
        <f t="shared" si="13"/>
        <v>6.8</v>
      </c>
      <c r="I118" s="328">
        <f t="shared" si="14"/>
        <v>121.06</v>
      </c>
      <c r="J118" s="306">
        <f t="shared" si="15"/>
        <v>129.40103400000001</v>
      </c>
      <c r="K118" s="308">
        <f t="shared" si="12"/>
        <v>6.89</v>
      </c>
      <c r="L118" s="329">
        <f t="shared" si="16"/>
        <v>191.67</v>
      </c>
      <c r="M118" s="306">
        <f t="shared" si="17"/>
        <v>204.81856199999999</v>
      </c>
      <c r="N118" s="308">
        <f t="shared" si="18"/>
        <v>6.86</v>
      </c>
      <c r="O118" s="306">
        <f>O116</f>
        <v>144.22</v>
      </c>
      <c r="P118" s="306">
        <f>SUM(O118*$P$8)+O118+$Q$8</f>
        <v>154.02696</v>
      </c>
      <c r="Q118" s="306">
        <f t="shared" si="23"/>
        <v>6.8</v>
      </c>
      <c r="R118" s="329">
        <v>525.37</v>
      </c>
      <c r="S118" s="306">
        <f>S116</f>
        <v>564.24738000000002</v>
      </c>
      <c r="T118" s="308">
        <f t="shared" si="24"/>
        <v>7.4</v>
      </c>
      <c r="U118" s="329">
        <f t="shared" si="19"/>
        <v>137.52480000000003</v>
      </c>
      <c r="V118" s="308">
        <f t="shared" si="19"/>
        <v>147.34915104000004</v>
      </c>
      <c r="W118" s="329">
        <f t="shared" si="20"/>
        <v>1481.0928000000004</v>
      </c>
      <c r="X118" s="308">
        <f t="shared" si="20"/>
        <v>1585.6559510400002</v>
      </c>
      <c r="Y118" s="301"/>
      <c r="Z118" s="306">
        <f t="shared" si="21"/>
        <v>104.56315103999987</v>
      </c>
      <c r="AA118" s="308">
        <f t="shared" si="22"/>
        <v>7.06</v>
      </c>
    </row>
    <row r="119" spans="1:27" x14ac:dyDescent="0.25">
      <c r="A119" s="331"/>
      <c r="B119" s="847">
        <v>6697</v>
      </c>
      <c r="C119" s="325">
        <v>105449000302</v>
      </c>
      <c r="D119" s="326">
        <v>866000</v>
      </c>
      <c r="E119" s="326">
        <v>866000</v>
      </c>
      <c r="F119" s="306">
        <f>SUM((D119-15000)*$D$8)/12</f>
        <v>533.71883333333335</v>
      </c>
      <c r="G119" s="306">
        <f>((E119-15000)*$F$8)/12</f>
        <v>570.0117140000001</v>
      </c>
      <c r="H119" s="308">
        <f t="shared" si="13"/>
        <v>6.8</v>
      </c>
      <c r="I119" s="328">
        <f t="shared" si="14"/>
        <v>121.06</v>
      </c>
      <c r="J119" s="306">
        <f t="shared" si="15"/>
        <v>129.40103400000001</v>
      </c>
      <c r="K119" s="308">
        <f t="shared" si="12"/>
        <v>6.89</v>
      </c>
      <c r="L119" s="329">
        <f t="shared" si="16"/>
        <v>191.67</v>
      </c>
      <c r="M119" s="306">
        <f t="shared" si="17"/>
        <v>204.81856199999999</v>
      </c>
      <c r="N119" s="308">
        <f t="shared" si="18"/>
        <v>6.86</v>
      </c>
      <c r="O119" s="306">
        <f>O116</f>
        <v>144.22</v>
      </c>
      <c r="P119" s="306">
        <f>SUM(O119*$P$8)+O119+$Q$8</f>
        <v>154.02696</v>
      </c>
      <c r="Q119" s="306">
        <f t="shared" si="23"/>
        <v>6.8</v>
      </c>
      <c r="R119" s="329">
        <v>525.37</v>
      </c>
      <c r="S119" s="306">
        <f>S116</f>
        <v>564.24738000000002</v>
      </c>
      <c r="T119" s="308">
        <f t="shared" si="24"/>
        <v>7.4</v>
      </c>
      <c r="U119" s="329">
        <f t="shared" si="19"/>
        <v>137.52480000000003</v>
      </c>
      <c r="V119" s="308">
        <f t="shared" si="19"/>
        <v>147.34915104000004</v>
      </c>
      <c r="W119" s="329">
        <f t="shared" si="20"/>
        <v>1653.5636333333332</v>
      </c>
      <c r="X119" s="308">
        <f t="shared" si="20"/>
        <v>1769.85480104</v>
      </c>
      <c r="Y119" s="301"/>
      <c r="Z119" s="306">
        <f t="shared" si="21"/>
        <v>116.29116770666678</v>
      </c>
      <c r="AA119" s="308">
        <f t="shared" si="22"/>
        <v>7.03</v>
      </c>
    </row>
    <row r="120" spans="1:27" x14ac:dyDescent="0.25">
      <c r="A120" s="331"/>
      <c r="B120" s="852"/>
      <c r="C120" s="332"/>
      <c r="D120" s="333"/>
      <c r="E120" s="333"/>
      <c r="F120" s="334"/>
      <c r="G120" s="334"/>
      <c r="H120" s="335"/>
      <c r="I120" s="336"/>
      <c r="J120" s="334"/>
      <c r="K120" s="335"/>
      <c r="L120" s="337"/>
      <c r="M120" s="334"/>
      <c r="N120" s="335"/>
      <c r="O120" s="334"/>
      <c r="P120" s="334"/>
      <c r="Q120" s="334"/>
      <c r="R120" s="337"/>
      <c r="S120" s="334"/>
      <c r="T120" s="335"/>
      <c r="U120" s="337"/>
      <c r="V120" s="335"/>
      <c r="W120" s="337"/>
      <c r="X120" s="335"/>
      <c r="Y120" s="301"/>
      <c r="Z120" s="334"/>
      <c r="AA120" s="335"/>
    </row>
    <row r="121" spans="1:27" s="311" customFormat="1" x14ac:dyDescent="0.25">
      <c r="A121" s="323"/>
      <c r="B121" s="849" t="s">
        <v>1149</v>
      </c>
      <c r="C121" s="338"/>
      <c r="D121" s="313"/>
      <c r="E121" s="313"/>
      <c r="F121" s="306"/>
      <c r="G121" s="340"/>
      <c r="H121" s="341"/>
      <c r="I121" s="328"/>
      <c r="J121" s="340"/>
      <c r="K121" s="341"/>
      <c r="L121" s="329"/>
      <c r="M121" s="340" t="s">
        <v>12</v>
      </c>
      <c r="N121" s="341"/>
      <c r="O121" s="340" t="s">
        <v>1658</v>
      </c>
      <c r="P121" s="340"/>
      <c r="Q121" s="340"/>
      <c r="R121" s="343">
        <v>500</v>
      </c>
      <c r="S121" s="320" t="s">
        <v>1130</v>
      </c>
      <c r="T121" s="344" t="s">
        <v>1133</v>
      </c>
      <c r="U121" s="342"/>
      <c r="V121" s="341"/>
      <c r="W121" s="342"/>
      <c r="X121" s="341"/>
      <c r="Y121" s="324"/>
      <c r="Z121" s="340"/>
      <c r="AA121" s="341"/>
    </row>
    <row r="122" spans="1:27" x14ac:dyDescent="0.25">
      <c r="A122" s="331"/>
      <c r="B122" s="847"/>
      <c r="C122" s="325"/>
      <c r="D122" s="326"/>
      <c r="E122" s="326"/>
      <c r="F122" s="306"/>
      <c r="G122" s="306"/>
      <c r="H122" s="308"/>
      <c r="I122" s="328"/>
      <c r="J122" s="306"/>
      <c r="K122" s="308"/>
      <c r="L122" s="329"/>
      <c r="M122" s="306"/>
      <c r="N122" s="308"/>
      <c r="O122" s="306"/>
      <c r="P122" s="306"/>
      <c r="Q122" s="306"/>
      <c r="R122" s="329"/>
      <c r="S122" s="306"/>
      <c r="T122" s="308"/>
      <c r="U122" s="329"/>
      <c r="V122" s="308"/>
      <c r="W122" s="329"/>
      <c r="X122" s="308"/>
      <c r="Y122" s="301"/>
      <c r="Z122" s="306"/>
      <c r="AA122" s="308"/>
    </row>
    <row r="123" spans="1:27" x14ac:dyDescent="0.25">
      <c r="A123" s="331"/>
      <c r="B123" s="847">
        <v>9597</v>
      </c>
      <c r="C123" s="325">
        <v>106253300051</v>
      </c>
      <c r="D123" s="326">
        <v>292000</v>
      </c>
      <c r="E123" s="326">
        <v>292000</v>
      </c>
      <c r="F123" s="306">
        <f>SUM((D123-15000)*$D$8)/12</f>
        <v>173.72516666666669</v>
      </c>
      <c r="G123" s="306">
        <f>((E123-15000)*$F$8)/12</f>
        <v>185.53847800000003</v>
      </c>
      <c r="H123" s="308">
        <f t="shared" si="13"/>
        <v>6.8</v>
      </c>
      <c r="I123" s="328">
        <f t="shared" si="14"/>
        <v>121.06</v>
      </c>
      <c r="J123" s="306">
        <f t="shared" si="15"/>
        <v>129.40103400000001</v>
      </c>
      <c r="K123" s="308">
        <f t="shared" ref="K123:K186" si="25">ROUND((J123-I123)/I123*100,2)</f>
        <v>6.89</v>
      </c>
      <c r="L123" s="329">
        <f t="shared" si="16"/>
        <v>191.67</v>
      </c>
      <c r="M123" s="306">
        <f t="shared" si="17"/>
        <v>204.81856199999999</v>
      </c>
      <c r="N123" s="308">
        <f t="shared" si="18"/>
        <v>6.86</v>
      </c>
      <c r="O123" s="306">
        <v>175.92</v>
      </c>
      <c r="P123" s="306">
        <f>SUM(O123*$P$8)+O123+$Q$8</f>
        <v>187.88255999999998</v>
      </c>
      <c r="Q123" s="306">
        <f t="shared" si="23"/>
        <v>6.8</v>
      </c>
      <c r="R123" s="329">
        <v>467.05500000000001</v>
      </c>
      <c r="S123" s="306">
        <f>SUM(R123*$S$8)+R123</f>
        <v>501.61707000000001</v>
      </c>
      <c r="T123" s="308">
        <f t="shared" si="24"/>
        <v>7.4</v>
      </c>
      <c r="U123" s="329">
        <f t="shared" si="19"/>
        <v>133.7987</v>
      </c>
      <c r="V123" s="308">
        <f t="shared" si="19"/>
        <v>143.32069164000001</v>
      </c>
      <c r="W123" s="329">
        <f t="shared" si="20"/>
        <v>1263.2288666666666</v>
      </c>
      <c r="X123" s="308">
        <f t="shared" si="20"/>
        <v>1352.5783956400001</v>
      </c>
      <c r="Y123" s="301"/>
      <c r="Z123" s="306">
        <f t="shared" si="21"/>
        <v>89.349528973333463</v>
      </c>
      <c r="AA123" s="308">
        <f t="shared" si="22"/>
        <v>7.07</v>
      </c>
    </row>
    <row r="124" spans="1:27" x14ac:dyDescent="0.25">
      <c r="A124" s="331"/>
      <c r="B124" s="847">
        <v>9045</v>
      </c>
      <c r="C124" s="325">
        <v>106201800055</v>
      </c>
      <c r="D124" s="326">
        <v>230000</v>
      </c>
      <c r="E124" s="326">
        <v>230000</v>
      </c>
      <c r="F124" s="306">
        <f>SUM((D124-15000)*$D$8)/12</f>
        <v>134.84083333333334</v>
      </c>
      <c r="G124" s="306">
        <f>((E124-15000)*$F$8)/12</f>
        <v>144.01000999999999</v>
      </c>
      <c r="H124" s="308">
        <f t="shared" si="13"/>
        <v>6.8</v>
      </c>
      <c r="I124" s="328">
        <f t="shared" si="14"/>
        <v>121.06</v>
      </c>
      <c r="J124" s="306">
        <f t="shared" si="15"/>
        <v>129.40103400000001</v>
      </c>
      <c r="K124" s="308">
        <f t="shared" si="25"/>
        <v>6.89</v>
      </c>
      <c r="L124" s="329">
        <f t="shared" si="16"/>
        <v>191.67</v>
      </c>
      <c r="M124" s="306">
        <f t="shared" si="17"/>
        <v>204.81856199999999</v>
      </c>
      <c r="N124" s="308">
        <f t="shared" si="18"/>
        <v>6.86</v>
      </c>
      <c r="O124" s="306">
        <f>O123</f>
        <v>175.92</v>
      </c>
      <c r="P124" s="306">
        <f>SUM(O124*$P$8)+O124+$Q$8</f>
        <v>187.88255999999998</v>
      </c>
      <c r="Q124" s="306">
        <f t="shared" si="23"/>
        <v>6.8</v>
      </c>
      <c r="R124" s="329">
        <v>467.05500000000001</v>
      </c>
      <c r="S124" s="306">
        <f>S123</f>
        <v>501.61707000000001</v>
      </c>
      <c r="T124" s="308">
        <f t="shared" si="24"/>
        <v>7.4</v>
      </c>
      <c r="U124" s="329">
        <f t="shared" si="19"/>
        <v>133.7987</v>
      </c>
      <c r="V124" s="308">
        <f t="shared" si="19"/>
        <v>143.32069164000001</v>
      </c>
      <c r="W124" s="329">
        <f t="shared" si="20"/>
        <v>1224.3445333333334</v>
      </c>
      <c r="X124" s="308">
        <f t="shared" si="20"/>
        <v>1311.0499276400001</v>
      </c>
      <c r="Y124" s="301"/>
      <c r="Z124" s="306">
        <f t="shared" si="21"/>
        <v>86.705394306666676</v>
      </c>
      <c r="AA124" s="308">
        <f t="shared" si="22"/>
        <v>7.08</v>
      </c>
    </row>
    <row r="125" spans="1:27" x14ac:dyDescent="0.25">
      <c r="A125" s="331"/>
      <c r="B125" s="847">
        <v>9338</v>
      </c>
      <c r="C125" s="325">
        <v>106264300031</v>
      </c>
      <c r="D125" s="326">
        <v>213000</v>
      </c>
      <c r="E125" s="326">
        <v>213000</v>
      </c>
      <c r="F125" s="306">
        <f>SUM((D125-15000)*$D$8)/12</f>
        <v>124.17900000000002</v>
      </c>
      <c r="G125" s="306">
        <f>((E125-15000)*$F$8)/12</f>
        <v>132.62317200000001</v>
      </c>
      <c r="H125" s="308">
        <f t="shared" si="13"/>
        <v>6.8</v>
      </c>
      <c r="I125" s="328">
        <f t="shared" si="14"/>
        <v>121.06</v>
      </c>
      <c r="J125" s="306">
        <f t="shared" si="15"/>
        <v>129.40103400000001</v>
      </c>
      <c r="K125" s="308">
        <f t="shared" si="25"/>
        <v>6.89</v>
      </c>
      <c r="L125" s="329">
        <f t="shared" si="16"/>
        <v>191.67</v>
      </c>
      <c r="M125" s="306">
        <f t="shared" si="17"/>
        <v>204.81856199999999</v>
      </c>
      <c r="N125" s="308">
        <f t="shared" si="18"/>
        <v>6.86</v>
      </c>
      <c r="O125" s="306">
        <f>O123</f>
        <v>175.92</v>
      </c>
      <c r="P125" s="306">
        <f>SUM(O125*$P$8)+O125+$Q$8</f>
        <v>187.88255999999998</v>
      </c>
      <c r="Q125" s="306">
        <f t="shared" si="23"/>
        <v>6.8</v>
      </c>
      <c r="R125" s="329">
        <v>467.05500000000001</v>
      </c>
      <c r="S125" s="306">
        <f>S123</f>
        <v>501.61707000000001</v>
      </c>
      <c r="T125" s="308">
        <f t="shared" si="24"/>
        <v>7.4</v>
      </c>
      <c r="U125" s="329">
        <f t="shared" si="19"/>
        <v>133.7987</v>
      </c>
      <c r="V125" s="308">
        <f t="shared" si="19"/>
        <v>143.32069164000001</v>
      </c>
      <c r="W125" s="329">
        <f t="shared" si="20"/>
        <v>1213.6827000000001</v>
      </c>
      <c r="X125" s="308">
        <f t="shared" si="20"/>
        <v>1299.66308964</v>
      </c>
      <c r="Y125" s="301"/>
      <c r="Z125" s="306">
        <f t="shared" si="21"/>
        <v>85.980389639999885</v>
      </c>
      <c r="AA125" s="308">
        <f t="shared" si="22"/>
        <v>7.08</v>
      </c>
    </row>
    <row r="126" spans="1:27" x14ac:dyDescent="0.25">
      <c r="A126" s="331"/>
      <c r="B126" s="847">
        <v>9595</v>
      </c>
      <c r="C126" s="325">
        <v>106253500062</v>
      </c>
      <c r="D126" s="326">
        <v>250000</v>
      </c>
      <c r="E126" s="326">
        <v>250000</v>
      </c>
      <c r="F126" s="306">
        <f>SUM((D126-15000)*$D$8)/12</f>
        <v>147.38416666666669</v>
      </c>
      <c r="G126" s="306">
        <f>((E126-15000)*$F$8)/12</f>
        <v>157.40629000000001</v>
      </c>
      <c r="H126" s="308">
        <f t="shared" si="13"/>
        <v>6.8</v>
      </c>
      <c r="I126" s="328">
        <f t="shared" si="14"/>
        <v>121.06</v>
      </c>
      <c r="J126" s="306">
        <f t="shared" si="15"/>
        <v>129.40103400000001</v>
      </c>
      <c r="K126" s="308">
        <f t="shared" si="25"/>
        <v>6.89</v>
      </c>
      <c r="L126" s="329">
        <f t="shared" si="16"/>
        <v>191.67</v>
      </c>
      <c r="M126" s="306">
        <f t="shared" si="17"/>
        <v>204.81856199999999</v>
      </c>
      <c r="N126" s="308">
        <f t="shared" si="18"/>
        <v>6.86</v>
      </c>
      <c r="O126" s="306">
        <f>O123</f>
        <v>175.92</v>
      </c>
      <c r="P126" s="306">
        <f>SUM(O126*$P$8)+O126+$Q$8</f>
        <v>187.88255999999998</v>
      </c>
      <c r="Q126" s="306">
        <f t="shared" si="23"/>
        <v>6.8</v>
      </c>
      <c r="R126" s="329">
        <v>467.05500000000001</v>
      </c>
      <c r="S126" s="306">
        <f>S123</f>
        <v>501.61707000000001</v>
      </c>
      <c r="T126" s="308">
        <f t="shared" si="24"/>
        <v>7.4</v>
      </c>
      <c r="U126" s="329">
        <f t="shared" si="19"/>
        <v>133.7987</v>
      </c>
      <c r="V126" s="308">
        <f t="shared" si="19"/>
        <v>143.32069164000001</v>
      </c>
      <c r="W126" s="329">
        <f t="shared" si="20"/>
        <v>1236.8878666666667</v>
      </c>
      <c r="X126" s="308">
        <f t="shared" si="20"/>
        <v>1324.44620764</v>
      </c>
      <c r="Y126" s="301"/>
      <c r="Z126" s="306">
        <f t="shared" si="21"/>
        <v>87.558340973333316</v>
      </c>
      <c r="AA126" s="308">
        <f t="shared" si="22"/>
        <v>7.08</v>
      </c>
    </row>
    <row r="127" spans="1:27" x14ac:dyDescent="0.25">
      <c r="A127" s="331"/>
      <c r="B127" s="848"/>
      <c r="C127" s="356"/>
      <c r="D127" s="333"/>
      <c r="E127" s="333"/>
      <c r="F127" s="334"/>
      <c r="G127" s="334"/>
      <c r="H127" s="335"/>
      <c r="I127" s="336"/>
      <c r="J127" s="334"/>
      <c r="K127" s="335"/>
      <c r="L127" s="337"/>
      <c r="M127" s="334"/>
      <c r="N127" s="335"/>
      <c r="O127" s="334"/>
      <c r="P127" s="334"/>
      <c r="Q127" s="334"/>
      <c r="R127" s="337"/>
      <c r="S127" s="334"/>
      <c r="T127" s="335"/>
      <c r="U127" s="337"/>
      <c r="V127" s="335"/>
      <c r="W127" s="337"/>
      <c r="X127" s="335"/>
      <c r="Y127" s="301"/>
      <c r="Z127" s="334"/>
      <c r="AA127" s="335"/>
    </row>
    <row r="128" spans="1:27" s="311" customFormat="1" x14ac:dyDescent="0.25">
      <c r="A128" s="323"/>
      <c r="B128" s="849" t="s">
        <v>1150</v>
      </c>
      <c r="C128" s="338"/>
      <c r="D128" s="313"/>
      <c r="E128" s="313"/>
      <c r="F128" s="306"/>
      <c r="G128" s="340"/>
      <c r="H128" s="341"/>
      <c r="I128" s="328"/>
      <c r="J128" s="340"/>
      <c r="K128" s="341"/>
      <c r="L128" s="329"/>
      <c r="M128" s="340"/>
      <c r="N128" s="341"/>
      <c r="O128" s="340" t="s">
        <v>1657</v>
      </c>
      <c r="P128" s="340"/>
      <c r="Q128" s="340"/>
      <c r="R128" s="343">
        <v>850</v>
      </c>
      <c r="S128" s="320" t="s">
        <v>1130</v>
      </c>
      <c r="T128" s="344" t="s">
        <v>1133</v>
      </c>
      <c r="U128" s="342"/>
      <c r="V128" s="341"/>
      <c r="W128" s="342"/>
      <c r="X128" s="341"/>
      <c r="Y128" s="324"/>
      <c r="Z128" s="340"/>
      <c r="AA128" s="341"/>
    </row>
    <row r="129" spans="1:27" x14ac:dyDescent="0.25">
      <c r="A129" s="331"/>
      <c r="B129" s="847"/>
      <c r="C129" s="325"/>
      <c r="D129" s="326"/>
      <c r="E129" s="326"/>
      <c r="F129" s="306"/>
      <c r="G129" s="306"/>
      <c r="H129" s="308"/>
      <c r="I129" s="328"/>
      <c r="J129" s="306"/>
      <c r="K129" s="308"/>
      <c r="L129" s="329"/>
      <c r="M129" s="306"/>
      <c r="N129" s="308"/>
      <c r="O129" s="306"/>
      <c r="P129" s="306"/>
      <c r="Q129" s="306"/>
      <c r="R129" s="329"/>
      <c r="S129" s="306"/>
      <c r="T129" s="308"/>
      <c r="U129" s="329"/>
      <c r="V129" s="308"/>
      <c r="W129" s="329"/>
      <c r="X129" s="308"/>
      <c r="Y129" s="301"/>
      <c r="Z129" s="306"/>
      <c r="AA129" s="308"/>
    </row>
    <row r="130" spans="1:27" x14ac:dyDescent="0.25">
      <c r="A130" s="331"/>
      <c r="B130" s="847">
        <v>2433</v>
      </c>
      <c r="C130" s="325">
        <v>102105101100</v>
      </c>
      <c r="D130" s="326">
        <v>628000</v>
      </c>
      <c r="E130" s="326">
        <v>628000</v>
      </c>
      <c r="F130" s="306">
        <f>SUM((D130-15000)*$D$8)/12</f>
        <v>384.45316666666668</v>
      </c>
      <c r="G130" s="306">
        <f>((E130-15000)*$F$8)/12</f>
        <v>410.59598200000005</v>
      </c>
      <c r="H130" s="308">
        <f t="shared" si="13"/>
        <v>6.8</v>
      </c>
      <c r="I130" s="328">
        <f t="shared" si="14"/>
        <v>121.06</v>
      </c>
      <c r="J130" s="306">
        <f t="shared" si="15"/>
        <v>129.40103400000001</v>
      </c>
      <c r="K130" s="308">
        <f t="shared" si="25"/>
        <v>6.89</v>
      </c>
      <c r="L130" s="329">
        <f t="shared" si="16"/>
        <v>191.67</v>
      </c>
      <c r="M130" s="306">
        <f t="shared" si="17"/>
        <v>204.81856199999999</v>
      </c>
      <c r="N130" s="308">
        <f t="shared" si="18"/>
        <v>6.86</v>
      </c>
      <c r="O130" s="306">
        <f>O119</f>
        <v>144.22</v>
      </c>
      <c r="P130" s="306">
        <f>SUM(O130*$P$8)+O130+$Q$8</f>
        <v>154.02696</v>
      </c>
      <c r="Q130" s="306">
        <f t="shared" ref="Q130:Q193" si="26">ROUND((P130-O130)/O130*100,2)</f>
        <v>6.8</v>
      </c>
      <c r="R130" s="329">
        <v>918.06</v>
      </c>
      <c r="S130" s="306">
        <f>SUM(R130*$S$8)+R130</f>
        <v>985.99643999999989</v>
      </c>
      <c r="T130" s="308">
        <f t="shared" ref="T130:T188" si="27">ROUND((S130-R130)/R130*100,2)</f>
        <v>7.4</v>
      </c>
      <c r="U130" s="329">
        <f t="shared" si="19"/>
        <v>192.50140000000002</v>
      </c>
      <c r="V130" s="308">
        <f t="shared" si="19"/>
        <v>206.39401944000002</v>
      </c>
      <c r="W130" s="329">
        <f t="shared" si="20"/>
        <v>1951.9645666666668</v>
      </c>
      <c r="X130" s="308">
        <f t="shared" si="20"/>
        <v>2091.23299744</v>
      </c>
      <c r="Y130" s="301"/>
      <c r="Z130" s="306">
        <f t="shared" si="21"/>
        <v>139.26843077333319</v>
      </c>
      <c r="AA130" s="308">
        <f t="shared" si="22"/>
        <v>7.13</v>
      </c>
    </row>
    <row r="131" spans="1:27" x14ac:dyDescent="0.25">
      <c r="A131" s="331"/>
      <c r="B131" s="847">
        <v>2425</v>
      </c>
      <c r="C131" s="325">
        <v>102108000709</v>
      </c>
      <c r="D131" s="326">
        <v>927000</v>
      </c>
      <c r="E131" s="326">
        <v>927000</v>
      </c>
      <c r="F131" s="306">
        <f>SUM((D131-15000)*$D$8)/12</f>
        <v>571.976</v>
      </c>
      <c r="G131" s="306">
        <f>((E131-15000)*$F$8)/12</f>
        <v>610.87036799999998</v>
      </c>
      <c r="H131" s="308">
        <f t="shared" si="13"/>
        <v>6.8</v>
      </c>
      <c r="I131" s="328">
        <f t="shared" si="14"/>
        <v>121.06</v>
      </c>
      <c r="J131" s="306">
        <f t="shared" si="15"/>
        <v>129.40103400000001</v>
      </c>
      <c r="K131" s="308">
        <f t="shared" si="25"/>
        <v>6.89</v>
      </c>
      <c r="L131" s="329">
        <f t="shared" si="16"/>
        <v>191.67</v>
      </c>
      <c r="M131" s="306">
        <f t="shared" si="17"/>
        <v>204.81856199999999</v>
      </c>
      <c r="N131" s="308">
        <f t="shared" si="18"/>
        <v>6.86</v>
      </c>
      <c r="O131" s="306">
        <f>O130</f>
        <v>144.22</v>
      </c>
      <c r="P131" s="306">
        <f>SUM(O131*$P$8)+O131+$Q$8</f>
        <v>154.02696</v>
      </c>
      <c r="Q131" s="306">
        <f t="shared" si="26"/>
        <v>6.8</v>
      </c>
      <c r="R131" s="329">
        <v>918.06</v>
      </c>
      <c r="S131" s="306">
        <f>S130</f>
        <v>985.99643999999989</v>
      </c>
      <c r="T131" s="308">
        <f t="shared" si="27"/>
        <v>7.4</v>
      </c>
      <c r="U131" s="329">
        <f t="shared" si="19"/>
        <v>192.50140000000002</v>
      </c>
      <c r="V131" s="308">
        <f t="shared" si="19"/>
        <v>206.39401944000002</v>
      </c>
      <c r="W131" s="329">
        <f t="shared" si="20"/>
        <v>2139.4874</v>
      </c>
      <c r="X131" s="308">
        <f t="shared" si="20"/>
        <v>2291.50738344</v>
      </c>
      <c r="Y131" s="301"/>
      <c r="Z131" s="306">
        <f t="shared" si="21"/>
        <v>152.01998344000003</v>
      </c>
      <c r="AA131" s="308">
        <f t="shared" si="22"/>
        <v>7.11</v>
      </c>
    </row>
    <row r="132" spans="1:27" x14ac:dyDescent="0.25">
      <c r="A132" s="331"/>
      <c r="B132" s="847">
        <v>2445</v>
      </c>
      <c r="C132" s="325">
        <v>102105700242</v>
      </c>
      <c r="D132" s="326">
        <v>542000</v>
      </c>
      <c r="E132" s="326">
        <v>542000</v>
      </c>
      <c r="F132" s="306">
        <f>SUM((D132-15000)*$D$8)/12</f>
        <v>330.51683333333335</v>
      </c>
      <c r="G132" s="306">
        <f>((E132-15000)*$F$8)/12</f>
        <v>352.99197800000002</v>
      </c>
      <c r="H132" s="308">
        <f t="shared" si="13"/>
        <v>6.8</v>
      </c>
      <c r="I132" s="328">
        <f t="shared" si="14"/>
        <v>121.06</v>
      </c>
      <c r="J132" s="306">
        <f t="shared" si="15"/>
        <v>129.40103400000001</v>
      </c>
      <c r="K132" s="308">
        <f t="shared" si="25"/>
        <v>6.89</v>
      </c>
      <c r="L132" s="329">
        <f t="shared" si="16"/>
        <v>191.67</v>
      </c>
      <c r="M132" s="306">
        <f t="shared" si="17"/>
        <v>204.81856199999999</v>
      </c>
      <c r="N132" s="308">
        <f t="shared" si="18"/>
        <v>6.86</v>
      </c>
      <c r="O132" s="306">
        <f>O130</f>
        <v>144.22</v>
      </c>
      <c r="P132" s="306">
        <f>SUM(O132*$P$8)+O132+$Q$8</f>
        <v>154.02696</v>
      </c>
      <c r="Q132" s="306">
        <f t="shared" si="26"/>
        <v>6.8</v>
      </c>
      <c r="R132" s="329">
        <v>918.06</v>
      </c>
      <c r="S132" s="306">
        <f>S130</f>
        <v>985.99643999999989</v>
      </c>
      <c r="T132" s="308">
        <f t="shared" si="27"/>
        <v>7.4</v>
      </c>
      <c r="U132" s="329">
        <f t="shared" si="19"/>
        <v>192.50140000000002</v>
      </c>
      <c r="V132" s="308">
        <f t="shared" si="19"/>
        <v>206.39401944000002</v>
      </c>
      <c r="W132" s="329">
        <f t="shared" si="20"/>
        <v>1898.0282333333334</v>
      </c>
      <c r="X132" s="308">
        <f t="shared" si="20"/>
        <v>2033.6289934399999</v>
      </c>
      <c r="Y132" s="301"/>
      <c r="Z132" s="306">
        <f t="shared" si="21"/>
        <v>135.60076010666648</v>
      </c>
      <c r="AA132" s="308">
        <f t="shared" si="22"/>
        <v>7.14</v>
      </c>
    </row>
    <row r="133" spans="1:27" x14ac:dyDescent="0.25">
      <c r="A133" s="331"/>
      <c r="B133" s="847">
        <v>2421</v>
      </c>
      <c r="C133" s="325">
        <v>102107000098</v>
      </c>
      <c r="D133" s="326">
        <v>877000</v>
      </c>
      <c r="E133" s="326">
        <v>877000</v>
      </c>
      <c r="F133" s="306">
        <f>SUM((D133-15000)*$D$8)/12</f>
        <v>540.61766666666665</v>
      </c>
      <c r="G133" s="306">
        <f>((E133-15000)*$F$8)/12</f>
        <v>577.37966800000004</v>
      </c>
      <c r="H133" s="308">
        <f t="shared" si="13"/>
        <v>6.8</v>
      </c>
      <c r="I133" s="328">
        <f t="shared" si="14"/>
        <v>121.06</v>
      </c>
      <c r="J133" s="306">
        <f t="shared" si="15"/>
        <v>129.40103400000001</v>
      </c>
      <c r="K133" s="308">
        <f t="shared" si="25"/>
        <v>6.89</v>
      </c>
      <c r="L133" s="329">
        <f t="shared" si="16"/>
        <v>191.67</v>
      </c>
      <c r="M133" s="306">
        <f t="shared" si="17"/>
        <v>204.81856199999999</v>
      </c>
      <c r="N133" s="308">
        <f t="shared" si="18"/>
        <v>6.86</v>
      </c>
      <c r="O133" s="306">
        <f>O130</f>
        <v>144.22</v>
      </c>
      <c r="P133" s="306">
        <f>SUM(O133*$P$8)+O133+$Q$8</f>
        <v>154.02696</v>
      </c>
      <c r="Q133" s="306">
        <f t="shared" si="26"/>
        <v>6.8</v>
      </c>
      <c r="R133" s="329">
        <v>918.06</v>
      </c>
      <c r="S133" s="306">
        <f>S130</f>
        <v>985.99643999999989</v>
      </c>
      <c r="T133" s="308">
        <f t="shared" si="27"/>
        <v>7.4</v>
      </c>
      <c r="U133" s="329">
        <f t="shared" si="19"/>
        <v>192.50140000000002</v>
      </c>
      <c r="V133" s="308">
        <f t="shared" si="19"/>
        <v>206.39401944000002</v>
      </c>
      <c r="W133" s="329">
        <f t="shared" si="20"/>
        <v>2108.1290666666669</v>
      </c>
      <c r="X133" s="308">
        <f t="shared" si="20"/>
        <v>2258.0166834399997</v>
      </c>
      <c r="Y133" s="301"/>
      <c r="Z133" s="306">
        <f t="shared" si="21"/>
        <v>149.88761677333287</v>
      </c>
      <c r="AA133" s="308">
        <f t="shared" si="22"/>
        <v>7.11</v>
      </c>
    </row>
    <row r="134" spans="1:27" x14ac:dyDescent="0.25">
      <c r="A134" s="331"/>
      <c r="B134" s="848"/>
      <c r="C134" s="332"/>
      <c r="D134" s="333"/>
      <c r="E134" s="333"/>
      <c r="F134" s="334"/>
      <c r="G134" s="334"/>
      <c r="H134" s="335"/>
      <c r="I134" s="336"/>
      <c r="J134" s="334"/>
      <c r="K134" s="335"/>
      <c r="L134" s="337"/>
      <c r="M134" s="334"/>
      <c r="N134" s="335"/>
      <c r="O134" s="334"/>
      <c r="P134" s="334"/>
      <c r="Q134" s="334"/>
      <c r="R134" s="337"/>
      <c r="S134" s="334"/>
      <c r="T134" s="335"/>
      <c r="U134" s="337"/>
      <c r="V134" s="335"/>
      <c r="W134" s="337"/>
      <c r="X134" s="335"/>
      <c r="Y134" s="301"/>
      <c r="Z134" s="334"/>
      <c r="AA134" s="335"/>
    </row>
    <row r="135" spans="1:27" s="311" customFormat="1" x14ac:dyDescent="0.25">
      <c r="A135" s="323"/>
      <c r="B135" s="849" t="s">
        <v>1151</v>
      </c>
      <c r="C135" s="338"/>
      <c r="D135" s="313"/>
      <c r="E135" s="313"/>
      <c r="F135" s="306"/>
      <c r="G135" s="340"/>
      <c r="H135" s="341"/>
      <c r="I135" s="328"/>
      <c r="J135" s="340"/>
      <c r="K135" s="341"/>
      <c r="L135" s="329"/>
      <c r="M135" s="340" t="s">
        <v>12</v>
      </c>
      <c r="N135" s="341"/>
      <c r="O135" s="340" t="s">
        <v>1659</v>
      </c>
      <c r="P135" s="340"/>
      <c r="Q135" s="340"/>
      <c r="R135" s="343">
        <v>750</v>
      </c>
      <c r="S135" s="320" t="s">
        <v>1130</v>
      </c>
      <c r="T135" s="344" t="s">
        <v>1133</v>
      </c>
      <c r="U135" s="342"/>
      <c r="V135" s="341"/>
      <c r="W135" s="342"/>
      <c r="X135" s="341"/>
      <c r="Y135" s="324"/>
      <c r="Z135" s="340"/>
      <c r="AA135" s="341"/>
    </row>
    <row r="136" spans="1:27" x14ac:dyDescent="0.25">
      <c r="A136" s="331"/>
      <c r="B136" s="847"/>
      <c r="C136" s="325"/>
      <c r="D136" s="326"/>
      <c r="E136" s="326"/>
      <c r="F136" s="306"/>
      <c r="G136" s="306"/>
      <c r="H136" s="308"/>
      <c r="I136" s="328"/>
      <c r="J136" s="306"/>
      <c r="K136" s="308"/>
      <c r="L136" s="329"/>
      <c r="M136" s="306"/>
      <c r="N136" s="308"/>
      <c r="O136" s="306"/>
      <c r="P136" s="306"/>
      <c r="Q136" s="306"/>
      <c r="R136" s="329"/>
      <c r="S136" s="306"/>
      <c r="T136" s="308"/>
      <c r="U136" s="329"/>
      <c r="V136" s="308"/>
      <c r="W136" s="329"/>
      <c r="X136" s="308"/>
      <c r="Y136" s="301"/>
      <c r="Z136" s="306"/>
      <c r="AA136" s="308"/>
    </row>
    <row r="137" spans="1:27" x14ac:dyDescent="0.25">
      <c r="A137" s="331"/>
      <c r="B137" s="847">
        <v>11884</v>
      </c>
      <c r="C137" s="325">
        <v>102119201344</v>
      </c>
      <c r="D137" s="326">
        <v>550000</v>
      </c>
      <c r="E137" s="326">
        <v>550000</v>
      </c>
      <c r="F137" s="306">
        <f>SUM((D137-15000)*$D$8)/12</f>
        <v>335.53416666666669</v>
      </c>
      <c r="G137" s="306">
        <f>((E137-15000)*$F$8)/12</f>
        <v>358.35049000000004</v>
      </c>
      <c r="H137" s="308">
        <f t="shared" ref="H137:H200" si="28">ROUND((G137-F137)/F137*100,2)</f>
        <v>6.8</v>
      </c>
      <c r="I137" s="328">
        <f t="shared" si="14"/>
        <v>121.06</v>
      </c>
      <c r="J137" s="306">
        <f t="shared" si="15"/>
        <v>129.40103400000001</v>
      </c>
      <c r="K137" s="308">
        <f t="shared" si="25"/>
        <v>6.89</v>
      </c>
      <c r="L137" s="329">
        <f t="shared" si="16"/>
        <v>191.67</v>
      </c>
      <c r="M137" s="306">
        <f t="shared" si="17"/>
        <v>204.81856199999999</v>
      </c>
      <c r="N137" s="308">
        <f t="shared" si="18"/>
        <v>6.86</v>
      </c>
      <c r="O137" s="306">
        <v>207.9</v>
      </c>
      <c r="P137" s="306">
        <f>SUM(O137*$P$8)+O137+$Q$8</f>
        <v>222.03720000000001</v>
      </c>
      <c r="Q137" s="306">
        <f t="shared" si="26"/>
        <v>6.8</v>
      </c>
      <c r="R137" s="329">
        <v>784.31</v>
      </c>
      <c r="S137" s="306">
        <f>SUM(R137*$S$8)+R137</f>
        <v>842.34893999999997</v>
      </c>
      <c r="T137" s="308">
        <f t="shared" si="27"/>
        <v>7.4</v>
      </c>
      <c r="U137" s="329">
        <f t="shared" si="19"/>
        <v>182.69160000000002</v>
      </c>
      <c r="V137" s="308">
        <f t="shared" si="19"/>
        <v>195.80480304000002</v>
      </c>
      <c r="W137" s="329">
        <f t="shared" si="20"/>
        <v>1823.1657666666667</v>
      </c>
      <c r="X137" s="308">
        <f t="shared" si="20"/>
        <v>1952.7610290399998</v>
      </c>
      <c r="Y137" s="301"/>
      <c r="Z137" s="306">
        <f t="shared" si="21"/>
        <v>129.59526237333307</v>
      </c>
      <c r="AA137" s="308">
        <f t="shared" si="22"/>
        <v>7.11</v>
      </c>
    </row>
    <row r="138" spans="1:27" x14ac:dyDescent="0.25">
      <c r="A138" s="331"/>
      <c r="B138" s="847">
        <v>11888</v>
      </c>
      <c r="C138" s="325">
        <v>102119800132</v>
      </c>
      <c r="D138" s="326">
        <v>835000</v>
      </c>
      <c r="E138" s="326">
        <v>835000</v>
      </c>
      <c r="F138" s="306">
        <f>SUM((D138-15000)*$D$8)/12</f>
        <v>514.27666666666676</v>
      </c>
      <c r="G138" s="306">
        <f>((E138-15000)*$F$8)/12</f>
        <v>549.24748000000011</v>
      </c>
      <c r="H138" s="308">
        <f t="shared" si="28"/>
        <v>6.8</v>
      </c>
      <c r="I138" s="328">
        <f t="shared" si="14"/>
        <v>121.06</v>
      </c>
      <c r="J138" s="306">
        <f t="shared" si="15"/>
        <v>129.40103400000001</v>
      </c>
      <c r="K138" s="308">
        <f t="shared" si="25"/>
        <v>6.89</v>
      </c>
      <c r="L138" s="329">
        <f t="shared" si="16"/>
        <v>191.67</v>
      </c>
      <c r="M138" s="306">
        <f t="shared" si="17"/>
        <v>204.81856199999999</v>
      </c>
      <c r="N138" s="308">
        <f t="shared" si="18"/>
        <v>6.86</v>
      </c>
      <c r="O138" s="306">
        <f>O137</f>
        <v>207.9</v>
      </c>
      <c r="P138" s="306">
        <f>SUM(O138*$P$8)+O138+$Q$8</f>
        <v>222.03720000000001</v>
      </c>
      <c r="Q138" s="306">
        <f t="shared" si="26"/>
        <v>6.8</v>
      </c>
      <c r="R138" s="329">
        <v>784.31</v>
      </c>
      <c r="S138" s="306">
        <f>S137</f>
        <v>842.34893999999997</v>
      </c>
      <c r="T138" s="308">
        <f t="shared" si="27"/>
        <v>7.4</v>
      </c>
      <c r="U138" s="329">
        <f t="shared" si="19"/>
        <v>182.69160000000002</v>
      </c>
      <c r="V138" s="308">
        <f t="shared" si="19"/>
        <v>195.80480304000002</v>
      </c>
      <c r="W138" s="329">
        <f t="shared" si="20"/>
        <v>2001.9082666666668</v>
      </c>
      <c r="X138" s="308">
        <f t="shared" si="20"/>
        <v>2143.65801904</v>
      </c>
      <c r="Y138" s="301"/>
      <c r="Z138" s="329">
        <f t="shared" si="21"/>
        <v>141.74975237333319</v>
      </c>
      <c r="AA138" s="308">
        <f t="shared" si="22"/>
        <v>7.08</v>
      </c>
    </row>
    <row r="139" spans="1:27" x14ac:dyDescent="0.25">
      <c r="A139" s="331"/>
      <c r="B139" s="851">
        <v>11901</v>
      </c>
      <c r="C139" s="346">
        <v>102120300193</v>
      </c>
      <c r="D139" s="326">
        <v>1069000</v>
      </c>
      <c r="E139" s="326">
        <v>1069000</v>
      </c>
      <c r="F139" s="306">
        <f>SUM((D139-15000)*$D$8)/12</f>
        <v>661.0336666666667</v>
      </c>
      <c r="G139" s="306">
        <f>((E139-15000)*$F$8)/12</f>
        <v>705.98395600000003</v>
      </c>
      <c r="H139" s="308">
        <f t="shared" si="28"/>
        <v>6.8</v>
      </c>
      <c r="I139" s="328">
        <f t="shared" si="14"/>
        <v>121.06</v>
      </c>
      <c r="J139" s="306">
        <f t="shared" si="15"/>
        <v>129.40103400000001</v>
      </c>
      <c r="K139" s="308">
        <f t="shared" si="25"/>
        <v>6.89</v>
      </c>
      <c r="L139" s="329">
        <f t="shared" si="16"/>
        <v>191.67</v>
      </c>
      <c r="M139" s="306">
        <f t="shared" si="17"/>
        <v>204.81856199999999</v>
      </c>
      <c r="N139" s="308">
        <f t="shared" si="18"/>
        <v>6.86</v>
      </c>
      <c r="O139" s="306">
        <f>O137</f>
        <v>207.9</v>
      </c>
      <c r="P139" s="306">
        <f>SUM(O139*$P$8)+O139+$Q$8</f>
        <v>222.03720000000001</v>
      </c>
      <c r="Q139" s="306">
        <f t="shared" si="26"/>
        <v>6.8</v>
      </c>
      <c r="R139" s="329">
        <v>784.31</v>
      </c>
      <c r="S139" s="306">
        <f>S137</f>
        <v>842.34893999999997</v>
      </c>
      <c r="T139" s="308">
        <f t="shared" si="27"/>
        <v>7.4</v>
      </c>
      <c r="U139" s="329">
        <f t="shared" si="19"/>
        <v>182.69160000000002</v>
      </c>
      <c r="V139" s="308">
        <f t="shared" si="19"/>
        <v>195.80480304000002</v>
      </c>
      <c r="W139" s="329">
        <f t="shared" si="20"/>
        <v>2148.6652666666664</v>
      </c>
      <c r="X139" s="308">
        <f t="shared" si="20"/>
        <v>2300.39449504</v>
      </c>
      <c r="Y139" s="301"/>
      <c r="Z139" s="329">
        <f t="shared" si="21"/>
        <v>151.72922837333363</v>
      </c>
      <c r="AA139" s="308">
        <f t="shared" si="22"/>
        <v>7.06</v>
      </c>
    </row>
    <row r="140" spans="1:27" x14ac:dyDescent="0.25">
      <c r="A140" s="331"/>
      <c r="B140" s="847">
        <v>11905</v>
      </c>
      <c r="C140" s="325">
        <v>1200470116</v>
      </c>
      <c r="D140" s="326">
        <v>460000</v>
      </c>
      <c r="E140" s="326">
        <v>460000</v>
      </c>
      <c r="F140" s="306">
        <f>SUM((D140-15000)*$D$8)/12</f>
        <v>279.0891666666667</v>
      </c>
      <c r="G140" s="306">
        <f>((E140-15000)*$F$8)/12</f>
        <v>298.06723000000005</v>
      </c>
      <c r="H140" s="308">
        <f t="shared" si="28"/>
        <v>6.8</v>
      </c>
      <c r="I140" s="328">
        <f t="shared" ref="I140:I202" si="29">$J$8</f>
        <v>121.06</v>
      </c>
      <c r="J140" s="306">
        <f t="shared" ref="J140:J161" si="30">SUM((I140*$I$8)+I140)</f>
        <v>129.40103400000001</v>
      </c>
      <c r="K140" s="308">
        <f t="shared" si="25"/>
        <v>6.89</v>
      </c>
      <c r="L140" s="329">
        <f t="shared" ref="L140:L202" si="31">$N$8</f>
        <v>191.67</v>
      </c>
      <c r="M140" s="306">
        <f t="shared" ref="M140:M161" si="32">SUM(L140*$M$8)+L140</f>
        <v>204.81856199999999</v>
      </c>
      <c r="N140" s="308">
        <f t="shared" ref="N140:N202" si="33">ROUND((M140-L140)/L140*100,2)</f>
        <v>6.86</v>
      </c>
      <c r="O140" s="306">
        <f>O137</f>
        <v>207.9</v>
      </c>
      <c r="P140" s="306">
        <f>SUM(O140*$P$8)+O140+$Q$8</f>
        <v>222.03720000000001</v>
      </c>
      <c r="Q140" s="306">
        <f t="shared" si="26"/>
        <v>6.8</v>
      </c>
      <c r="R140" s="329">
        <v>784.31</v>
      </c>
      <c r="S140" s="306">
        <f>S137</f>
        <v>842.34893999999997</v>
      </c>
      <c r="T140" s="308">
        <f t="shared" si="27"/>
        <v>7.4</v>
      </c>
      <c r="U140" s="329">
        <f t="shared" ref="U140:V202" si="34">SUM(I140+L140+O140+R140)*0.14</f>
        <v>182.69160000000002</v>
      </c>
      <c r="V140" s="308">
        <f t="shared" si="34"/>
        <v>195.80480304000002</v>
      </c>
      <c r="W140" s="329">
        <f t="shared" ref="W140:X195" si="35">F140+I140+L140+O140+R140+U140</f>
        <v>1766.7207666666668</v>
      </c>
      <c r="X140" s="308">
        <f t="shared" si="35"/>
        <v>1892.4777690400001</v>
      </c>
      <c r="Y140" s="301"/>
      <c r="Z140" s="329">
        <f t="shared" ref="Z140:Z195" si="36">X140-W140</f>
        <v>125.75700237333331</v>
      </c>
      <c r="AA140" s="308">
        <f t="shared" ref="AA140:AA195" si="37">ROUND((X140-W140)/W140*100,2)</f>
        <v>7.12</v>
      </c>
    </row>
    <row r="141" spans="1:27" x14ac:dyDescent="0.25">
      <c r="A141" s="331"/>
      <c r="B141" s="848"/>
      <c r="C141" s="332"/>
      <c r="D141" s="333"/>
      <c r="E141" s="333"/>
      <c r="F141" s="334"/>
      <c r="G141" s="334"/>
      <c r="H141" s="335"/>
      <c r="I141" s="336"/>
      <c r="J141" s="334"/>
      <c r="K141" s="335"/>
      <c r="L141" s="337"/>
      <c r="M141" s="334"/>
      <c r="N141" s="335"/>
      <c r="O141" s="334"/>
      <c r="P141" s="334"/>
      <c r="Q141" s="334"/>
      <c r="R141" s="337"/>
      <c r="S141" s="334"/>
      <c r="T141" s="335"/>
      <c r="U141" s="337"/>
      <c r="V141" s="335"/>
      <c r="W141" s="337"/>
      <c r="X141" s="335"/>
      <c r="Y141" s="301"/>
      <c r="Z141" s="337"/>
      <c r="AA141" s="335"/>
    </row>
    <row r="142" spans="1:27" s="311" customFormat="1" x14ac:dyDescent="0.25">
      <c r="A142" s="323"/>
      <c r="B142" s="849" t="s">
        <v>1152</v>
      </c>
      <c r="C142" s="338"/>
      <c r="D142" s="313"/>
      <c r="E142" s="313"/>
      <c r="F142" s="306"/>
      <c r="G142" s="340"/>
      <c r="H142" s="341"/>
      <c r="I142" s="328"/>
      <c r="J142" s="340"/>
      <c r="K142" s="341"/>
      <c r="L142" s="329"/>
      <c r="M142" s="340" t="s">
        <v>12</v>
      </c>
      <c r="N142" s="341"/>
      <c r="O142" s="340" t="s">
        <v>1657</v>
      </c>
      <c r="P142" s="340"/>
      <c r="Q142" s="340"/>
      <c r="R142" s="343">
        <v>650</v>
      </c>
      <c r="S142" s="320" t="s">
        <v>1130</v>
      </c>
      <c r="T142" s="344" t="s">
        <v>1133</v>
      </c>
      <c r="U142" s="342"/>
      <c r="V142" s="341"/>
      <c r="W142" s="342"/>
      <c r="X142" s="341"/>
      <c r="Y142" s="324"/>
      <c r="Z142" s="340"/>
      <c r="AA142" s="341"/>
    </row>
    <row r="143" spans="1:27" x14ac:dyDescent="0.25">
      <c r="A143" s="331"/>
      <c r="B143" s="847"/>
      <c r="C143" s="325"/>
      <c r="D143" s="326"/>
      <c r="E143" s="326"/>
      <c r="F143" s="306"/>
      <c r="G143" s="306"/>
      <c r="H143" s="308"/>
      <c r="I143" s="328"/>
      <c r="J143" s="306"/>
      <c r="K143" s="308"/>
      <c r="L143" s="329"/>
      <c r="M143" s="306"/>
      <c r="N143" s="308"/>
      <c r="O143" s="306"/>
      <c r="P143" s="306"/>
      <c r="Q143" s="306"/>
      <c r="R143" s="329"/>
      <c r="S143" s="306"/>
      <c r="T143" s="308"/>
      <c r="U143" s="329"/>
      <c r="V143" s="308"/>
      <c r="W143" s="329"/>
      <c r="X143" s="308"/>
      <c r="Y143" s="301"/>
      <c r="Z143" s="306"/>
      <c r="AA143" s="308"/>
    </row>
    <row r="144" spans="1:27" x14ac:dyDescent="0.25">
      <c r="A144" s="331"/>
      <c r="B144" s="847">
        <v>10042</v>
      </c>
      <c r="C144" s="325">
        <v>106128300205</v>
      </c>
      <c r="D144" s="326">
        <v>317000</v>
      </c>
      <c r="E144" s="326">
        <v>317000</v>
      </c>
      <c r="F144" s="306">
        <f>SUM((D144-15000)*$D$8)/12</f>
        <v>189.40433333333337</v>
      </c>
      <c r="G144" s="306">
        <f>((E144-15000)*$F$8)/12</f>
        <v>202.283828</v>
      </c>
      <c r="H144" s="308">
        <f t="shared" si="28"/>
        <v>6.8</v>
      </c>
      <c r="I144" s="328">
        <f t="shared" si="29"/>
        <v>121.06</v>
      </c>
      <c r="J144" s="306">
        <f t="shared" si="30"/>
        <v>129.40103400000001</v>
      </c>
      <c r="K144" s="308">
        <f t="shared" si="25"/>
        <v>6.89</v>
      </c>
      <c r="L144" s="329">
        <f t="shared" si="31"/>
        <v>191.67</v>
      </c>
      <c r="M144" s="306">
        <f t="shared" si="32"/>
        <v>204.81856199999999</v>
      </c>
      <c r="N144" s="308">
        <f t="shared" si="33"/>
        <v>6.86</v>
      </c>
      <c r="O144" s="306">
        <f>O133</f>
        <v>144.22</v>
      </c>
      <c r="P144" s="306">
        <f>SUM(O144*$P$8)+O144+$Q$8</f>
        <v>154.02696</v>
      </c>
      <c r="Q144" s="306">
        <f t="shared" si="26"/>
        <v>6.8</v>
      </c>
      <c r="R144" s="329">
        <v>650.55999999999995</v>
      </c>
      <c r="S144" s="306">
        <f>SUM(R144*$S$8)+R144</f>
        <v>698.70143999999993</v>
      </c>
      <c r="T144" s="308">
        <f t="shared" si="27"/>
        <v>7.4</v>
      </c>
      <c r="U144" s="329">
        <f t="shared" si="34"/>
        <v>155.0514</v>
      </c>
      <c r="V144" s="308">
        <f t="shared" si="34"/>
        <v>166.17271944000001</v>
      </c>
      <c r="W144" s="329">
        <f t="shared" si="35"/>
        <v>1451.9657333333332</v>
      </c>
      <c r="X144" s="308">
        <f t="shared" si="35"/>
        <v>1555.40454344</v>
      </c>
      <c r="Y144" s="301"/>
      <c r="Z144" s="306">
        <f t="shared" si="36"/>
        <v>103.43881010666678</v>
      </c>
      <c r="AA144" s="308">
        <f t="shared" si="37"/>
        <v>7.12</v>
      </c>
    </row>
    <row r="145" spans="1:27" x14ac:dyDescent="0.25">
      <c r="A145" s="331"/>
      <c r="B145" s="847">
        <v>10119</v>
      </c>
      <c r="C145" s="325">
        <v>106129800148</v>
      </c>
      <c r="D145" s="326">
        <v>285000</v>
      </c>
      <c r="E145" s="326">
        <v>285000</v>
      </c>
      <c r="F145" s="306">
        <f>SUM((D145-15000)*$D$8)/12</f>
        <v>169.33500000000001</v>
      </c>
      <c r="G145" s="306">
        <f>((E145-15000)*$F$8)/12</f>
        <v>180.84978000000001</v>
      </c>
      <c r="H145" s="308">
        <f t="shared" si="28"/>
        <v>6.8</v>
      </c>
      <c r="I145" s="328">
        <f t="shared" si="29"/>
        <v>121.06</v>
      </c>
      <c r="J145" s="306">
        <f t="shared" si="30"/>
        <v>129.40103400000001</v>
      </c>
      <c r="K145" s="308">
        <f t="shared" si="25"/>
        <v>6.89</v>
      </c>
      <c r="L145" s="329">
        <f t="shared" si="31"/>
        <v>191.67</v>
      </c>
      <c r="M145" s="306">
        <f t="shared" si="32"/>
        <v>204.81856199999999</v>
      </c>
      <c r="N145" s="308">
        <f t="shared" si="33"/>
        <v>6.86</v>
      </c>
      <c r="O145" s="306">
        <f>O144</f>
        <v>144.22</v>
      </c>
      <c r="P145" s="306">
        <f>SUM(O145*$P$8)+O145+$Q$8</f>
        <v>154.02696</v>
      </c>
      <c r="Q145" s="306">
        <f t="shared" si="26"/>
        <v>6.8</v>
      </c>
      <c r="R145" s="329">
        <v>650.55999999999995</v>
      </c>
      <c r="S145" s="306">
        <f>S144</f>
        <v>698.70143999999993</v>
      </c>
      <c r="T145" s="308">
        <f t="shared" si="27"/>
        <v>7.4</v>
      </c>
      <c r="U145" s="329">
        <f t="shared" si="34"/>
        <v>155.0514</v>
      </c>
      <c r="V145" s="308">
        <f t="shared" si="34"/>
        <v>166.17271944000001</v>
      </c>
      <c r="W145" s="329">
        <f t="shared" si="35"/>
        <v>1431.8963999999999</v>
      </c>
      <c r="X145" s="308">
        <f t="shared" si="35"/>
        <v>1533.9704954399999</v>
      </c>
      <c r="Y145" s="301"/>
      <c r="Z145" s="306">
        <f t="shared" si="36"/>
        <v>102.07409544000006</v>
      </c>
      <c r="AA145" s="308">
        <f t="shared" si="37"/>
        <v>7.13</v>
      </c>
    </row>
    <row r="146" spans="1:27" x14ac:dyDescent="0.25">
      <c r="A146" s="331"/>
      <c r="B146" s="847">
        <v>10171</v>
      </c>
      <c r="C146" s="325">
        <v>106139000064</v>
      </c>
      <c r="D146" s="326">
        <v>522000</v>
      </c>
      <c r="E146" s="326">
        <v>522000</v>
      </c>
      <c r="F146" s="306">
        <f>SUM((D146-15000)*$D$8)/12</f>
        <v>317.9735</v>
      </c>
      <c r="G146" s="306">
        <f>((E146-15000)*$F$8)/12</f>
        <v>339.59569800000003</v>
      </c>
      <c r="H146" s="308">
        <f t="shared" si="28"/>
        <v>6.8</v>
      </c>
      <c r="I146" s="328">
        <f t="shared" si="29"/>
        <v>121.06</v>
      </c>
      <c r="J146" s="306">
        <f t="shared" si="30"/>
        <v>129.40103400000001</v>
      </c>
      <c r="K146" s="308">
        <f t="shared" si="25"/>
        <v>6.89</v>
      </c>
      <c r="L146" s="329">
        <f t="shared" si="31"/>
        <v>191.67</v>
      </c>
      <c r="M146" s="306">
        <f t="shared" si="32"/>
        <v>204.81856199999999</v>
      </c>
      <c r="N146" s="308">
        <f t="shared" si="33"/>
        <v>6.86</v>
      </c>
      <c r="O146" s="306">
        <f>O144</f>
        <v>144.22</v>
      </c>
      <c r="P146" s="306">
        <f>SUM(O146*$P$8)+O146+$Q$8</f>
        <v>154.02696</v>
      </c>
      <c r="Q146" s="306">
        <f t="shared" si="26"/>
        <v>6.8</v>
      </c>
      <c r="R146" s="329">
        <v>650.55999999999995</v>
      </c>
      <c r="S146" s="306">
        <f>S144</f>
        <v>698.70143999999993</v>
      </c>
      <c r="T146" s="308">
        <f t="shared" si="27"/>
        <v>7.4</v>
      </c>
      <c r="U146" s="329">
        <f t="shared" si="34"/>
        <v>155.0514</v>
      </c>
      <c r="V146" s="308">
        <f t="shared" si="34"/>
        <v>166.17271944000001</v>
      </c>
      <c r="W146" s="329">
        <f t="shared" si="35"/>
        <v>1580.5348999999999</v>
      </c>
      <c r="X146" s="308">
        <f t="shared" si="35"/>
        <v>1692.71641344</v>
      </c>
      <c r="Y146" s="301"/>
      <c r="Z146" s="306">
        <f t="shared" si="36"/>
        <v>112.18151344000012</v>
      </c>
      <c r="AA146" s="308">
        <f t="shared" si="37"/>
        <v>7.1</v>
      </c>
    </row>
    <row r="147" spans="1:27" x14ac:dyDescent="0.25">
      <c r="A147" s="331"/>
      <c r="B147" s="847">
        <v>10256</v>
      </c>
      <c r="C147" s="325">
        <v>106145200531</v>
      </c>
      <c r="D147" s="326">
        <v>392000</v>
      </c>
      <c r="E147" s="326">
        <v>392000</v>
      </c>
      <c r="F147" s="306">
        <f>SUM((D147-15000)*$D$8)/12</f>
        <v>236.44183333333334</v>
      </c>
      <c r="G147" s="306">
        <f>((E147-15000)*$F$8)/12</f>
        <v>252.51987800000003</v>
      </c>
      <c r="H147" s="308">
        <f t="shared" si="28"/>
        <v>6.8</v>
      </c>
      <c r="I147" s="328">
        <f t="shared" si="29"/>
        <v>121.06</v>
      </c>
      <c r="J147" s="306">
        <f t="shared" si="30"/>
        <v>129.40103400000001</v>
      </c>
      <c r="K147" s="308">
        <f t="shared" si="25"/>
        <v>6.89</v>
      </c>
      <c r="L147" s="329">
        <f t="shared" si="31"/>
        <v>191.67</v>
      </c>
      <c r="M147" s="306">
        <f t="shared" si="32"/>
        <v>204.81856199999999</v>
      </c>
      <c r="N147" s="308">
        <f t="shared" si="33"/>
        <v>6.86</v>
      </c>
      <c r="O147" s="306">
        <f>O144</f>
        <v>144.22</v>
      </c>
      <c r="P147" s="306">
        <f>SUM(O147*$P$8)+O147+$Q$8</f>
        <v>154.02696</v>
      </c>
      <c r="Q147" s="306">
        <f t="shared" si="26"/>
        <v>6.8</v>
      </c>
      <c r="R147" s="329">
        <v>650.55999999999995</v>
      </c>
      <c r="S147" s="306">
        <f>S144</f>
        <v>698.70143999999993</v>
      </c>
      <c r="T147" s="308">
        <f t="shared" si="27"/>
        <v>7.4</v>
      </c>
      <c r="U147" s="329">
        <f t="shared" si="34"/>
        <v>155.0514</v>
      </c>
      <c r="V147" s="308">
        <f t="shared" si="34"/>
        <v>166.17271944000001</v>
      </c>
      <c r="W147" s="329">
        <f t="shared" si="35"/>
        <v>1499.0032333333334</v>
      </c>
      <c r="X147" s="308">
        <f t="shared" si="35"/>
        <v>1605.64059344</v>
      </c>
      <c r="Y147" s="301"/>
      <c r="Z147" s="306">
        <f t="shared" si="36"/>
        <v>106.63736010666662</v>
      </c>
      <c r="AA147" s="308">
        <f t="shared" si="37"/>
        <v>7.11</v>
      </c>
    </row>
    <row r="148" spans="1:27" x14ac:dyDescent="0.25">
      <c r="A148" s="331"/>
      <c r="B148" s="848"/>
      <c r="C148" s="332"/>
      <c r="D148" s="333"/>
      <c r="E148" s="333"/>
      <c r="F148" s="334"/>
      <c r="G148" s="334"/>
      <c r="H148" s="335"/>
      <c r="I148" s="336"/>
      <c r="J148" s="334"/>
      <c r="K148" s="335"/>
      <c r="L148" s="337"/>
      <c r="M148" s="334"/>
      <c r="N148" s="335"/>
      <c r="O148" s="334"/>
      <c r="P148" s="334"/>
      <c r="Q148" s="334"/>
      <c r="R148" s="337"/>
      <c r="S148" s="334"/>
      <c r="T148" s="335"/>
      <c r="U148" s="337"/>
      <c r="V148" s="335"/>
      <c r="W148" s="337"/>
      <c r="X148" s="335"/>
      <c r="Y148" s="301"/>
      <c r="Z148" s="334"/>
      <c r="AA148" s="335"/>
    </row>
    <row r="149" spans="1:27" s="311" customFormat="1" x14ac:dyDescent="0.25">
      <c r="A149" s="323"/>
      <c r="B149" s="849" t="s">
        <v>1153</v>
      </c>
      <c r="C149" s="338"/>
      <c r="D149" s="313"/>
      <c r="E149" s="313"/>
      <c r="F149" s="306"/>
      <c r="G149" s="340"/>
      <c r="H149" s="341"/>
      <c r="I149" s="328"/>
      <c r="J149" s="340"/>
      <c r="K149" s="341"/>
      <c r="L149" s="329"/>
      <c r="M149" s="340" t="s">
        <v>12</v>
      </c>
      <c r="N149" s="341"/>
      <c r="O149" s="340" t="s">
        <v>1660</v>
      </c>
      <c r="P149" s="340"/>
      <c r="Q149" s="340"/>
      <c r="R149" s="343">
        <v>850</v>
      </c>
      <c r="S149" s="320" t="s">
        <v>1130</v>
      </c>
      <c r="T149" s="344" t="s">
        <v>1133</v>
      </c>
      <c r="U149" s="342"/>
      <c r="V149" s="341"/>
      <c r="W149" s="342"/>
      <c r="X149" s="341"/>
      <c r="Y149" s="324"/>
      <c r="Z149" s="340"/>
      <c r="AA149" s="341"/>
    </row>
    <row r="150" spans="1:27" x14ac:dyDescent="0.25">
      <c r="A150" s="331"/>
      <c r="B150" s="847"/>
      <c r="C150" s="325"/>
      <c r="D150" s="326"/>
      <c r="E150" s="326"/>
      <c r="F150" s="306"/>
      <c r="G150" s="306"/>
      <c r="H150" s="308"/>
      <c r="I150" s="328"/>
      <c r="J150" s="306"/>
      <c r="K150" s="308"/>
      <c r="L150" s="329"/>
      <c r="M150" s="306"/>
      <c r="N150" s="308"/>
      <c r="O150" s="306"/>
      <c r="P150" s="306"/>
      <c r="Q150" s="306"/>
      <c r="R150" s="329"/>
      <c r="S150" s="306"/>
      <c r="T150" s="308"/>
      <c r="U150" s="329"/>
      <c r="V150" s="308"/>
      <c r="W150" s="329"/>
      <c r="X150" s="308"/>
      <c r="Y150" s="301"/>
      <c r="Z150" s="306"/>
      <c r="AA150" s="308"/>
    </row>
    <row r="151" spans="1:27" x14ac:dyDescent="0.25">
      <c r="A151" s="331"/>
      <c r="B151" s="847">
        <v>1306</v>
      </c>
      <c r="C151" s="325">
        <v>1017641400117</v>
      </c>
      <c r="D151" s="326">
        <v>1476000</v>
      </c>
      <c r="E151" s="326">
        <v>1476000</v>
      </c>
      <c r="F151" s="306">
        <f>SUM((D151-15000)*$D$8)/12</f>
        <v>916.29050000000007</v>
      </c>
      <c r="G151" s="306">
        <f>((E151-15000)*$F$8)/12</f>
        <v>978.59825400000011</v>
      </c>
      <c r="H151" s="308">
        <f t="shared" si="28"/>
        <v>6.8</v>
      </c>
      <c r="I151" s="328">
        <f t="shared" si="29"/>
        <v>121.06</v>
      </c>
      <c r="J151" s="306">
        <f t="shared" si="30"/>
        <v>129.40103400000001</v>
      </c>
      <c r="K151" s="308">
        <f t="shared" si="25"/>
        <v>6.89</v>
      </c>
      <c r="L151" s="329">
        <f t="shared" si="31"/>
        <v>191.67</v>
      </c>
      <c r="M151" s="306">
        <f t="shared" si="32"/>
        <v>204.81856199999999</v>
      </c>
      <c r="N151" s="308">
        <f t="shared" si="33"/>
        <v>6.86</v>
      </c>
      <c r="O151" s="306">
        <v>527.6</v>
      </c>
      <c r="P151" s="306">
        <f>SUM(O151*$P$8)+O151+$Q$8</f>
        <v>563.47680000000003</v>
      </c>
      <c r="Q151" s="306">
        <f t="shared" si="26"/>
        <v>6.8</v>
      </c>
      <c r="R151" s="329">
        <v>918.06</v>
      </c>
      <c r="S151" s="306">
        <f>SUM(R151*$S$8)+R151</f>
        <v>985.99643999999989</v>
      </c>
      <c r="T151" s="308">
        <f t="shared" si="27"/>
        <v>7.4</v>
      </c>
      <c r="U151" s="329">
        <f t="shared" si="34"/>
        <v>246.1746</v>
      </c>
      <c r="V151" s="308">
        <f t="shared" si="34"/>
        <v>263.71699704000002</v>
      </c>
      <c r="W151" s="329">
        <f t="shared" si="35"/>
        <v>2920.8550999999998</v>
      </c>
      <c r="X151" s="308">
        <f t="shared" si="35"/>
        <v>3126.0080870400002</v>
      </c>
      <c r="Y151" s="301"/>
      <c r="Z151" s="306">
        <f t="shared" si="36"/>
        <v>205.15298704000043</v>
      </c>
      <c r="AA151" s="308">
        <f t="shared" si="37"/>
        <v>7.02</v>
      </c>
    </row>
    <row r="152" spans="1:27" x14ac:dyDescent="0.25">
      <c r="A152" s="331"/>
      <c r="B152" s="847">
        <v>21258</v>
      </c>
      <c r="C152" s="325">
        <v>1200525065</v>
      </c>
      <c r="D152" s="326">
        <v>1002000</v>
      </c>
      <c r="E152" s="326">
        <v>1002000</v>
      </c>
      <c r="F152" s="306">
        <f>SUM((D152-15000)*$D$8)/12</f>
        <v>619.01350000000002</v>
      </c>
      <c r="G152" s="306">
        <f>((E152-15000)*$F$8)/12</f>
        <v>661.10641800000008</v>
      </c>
      <c r="H152" s="308">
        <f t="shared" si="28"/>
        <v>6.8</v>
      </c>
      <c r="I152" s="328">
        <f t="shared" si="29"/>
        <v>121.06</v>
      </c>
      <c r="J152" s="306">
        <f t="shared" si="30"/>
        <v>129.40103400000001</v>
      </c>
      <c r="K152" s="308">
        <f t="shared" si="25"/>
        <v>6.89</v>
      </c>
      <c r="L152" s="329">
        <f t="shared" si="31"/>
        <v>191.67</v>
      </c>
      <c r="M152" s="306">
        <f t="shared" si="32"/>
        <v>204.81856199999999</v>
      </c>
      <c r="N152" s="308">
        <f t="shared" si="33"/>
        <v>6.86</v>
      </c>
      <c r="O152" s="306">
        <f>O151</f>
        <v>527.6</v>
      </c>
      <c r="P152" s="306">
        <f>SUM(O152*$P$8)+O152+$Q$8</f>
        <v>563.47680000000003</v>
      </c>
      <c r="Q152" s="306">
        <f t="shared" si="26"/>
        <v>6.8</v>
      </c>
      <c r="R152" s="329">
        <v>918.06</v>
      </c>
      <c r="S152" s="306">
        <f>S151</f>
        <v>985.99643999999989</v>
      </c>
      <c r="T152" s="308">
        <f t="shared" si="27"/>
        <v>7.4</v>
      </c>
      <c r="U152" s="329">
        <f t="shared" si="34"/>
        <v>246.1746</v>
      </c>
      <c r="V152" s="308">
        <f t="shared" si="34"/>
        <v>263.71699704000002</v>
      </c>
      <c r="W152" s="329">
        <f t="shared" si="35"/>
        <v>2623.5780999999997</v>
      </c>
      <c r="X152" s="308">
        <f t="shared" si="35"/>
        <v>2808.51625104</v>
      </c>
      <c r="Y152" s="301"/>
      <c r="Z152" s="306">
        <f t="shared" si="36"/>
        <v>184.93815104000032</v>
      </c>
      <c r="AA152" s="308">
        <f t="shared" si="37"/>
        <v>7.05</v>
      </c>
    </row>
    <row r="153" spans="1:27" x14ac:dyDescent="0.25">
      <c r="A153" s="331"/>
      <c r="B153" s="847">
        <v>1317</v>
      </c>
      <c r="C153" s="325">
        <v>101000731232</v>
      </c>
      <c r="D153" s="326">
        <v>1530000</v>
      </c>
      <c r="E153" s="326">
        <v>1530000</v>
      </c>
      <c r="F153" s="306">
        <f>SUM((D153-15000)*$D$8)/12</f>
        <v>950.15750000000014</v>
      </c>
      <c r="G153" s="306">
        <f>((E153-15000)*$F$8)/12</f>
        <v>1014.7682100000001</v>
      </c>
      <c r="H153" s="308">
        <f t="shared" si="28"/>
        <v>6.8</v>
      </c>
      <c r="I153" s="328">
        <f t="shared" si="29"/>
        <v>121.06</v>
      </c>
      <c r="J153" s="306">
        <f t="shared" si="30"/>
        <v>129.40103400000001</v>
      </c>
      <c r="K153" s="308">
        <f t="shared" si="25"/>
        <v>6.89</v>
      </c>
      <c r="L153" s="329">
        <f t="shared" si="31"/>
        <v>191.67</v>
      </c>
      <c r="M153" s="306">
        <f t="shared" si="32"/>
        <v>204.81856199999999</v>
      </c>
      <c r="N153" s="308">
        <f t="shared" si="33"/>
        <v>6.86</v>
      </c>
      <c r="O153" s="306">
        <f>O151</f>
        <v>527.6</v>
      </c>
      <c r="P153" s="306">
        <f>SUM(O153*$P$8)+O153+$Q$8</f>
        <v>563.47680000000003</v>
      </c>
      <c r="Q153" s="306">
        <f t="shared" si="26"/>
        <v>6.8</v>
      </c>
      <c r="R153" s="329">
        <v>918.06</v>
      </c>
      <c r="S153" s="306">
        <f>S151</f>
        <v>985.99643999999989</v>
      </c>
      <c r="T153" s="308">
        <f t="shared" si="27"/>
        <v>7.4</v>
      </c>
      <c r="U153" s="329">
        <f t="shared" si="34"/>
        <v>246.1746</v>
      </c>
      <c r="V153" s="308">
        <f t="shared" si="34"/>
        <v>263.71699704000002</v>
      </c>
      <c r="W153" s="329">
        <f t="shared" si="35"/>
        <v>2954.7221</v>
      </c>
      <c r="X153" s="308">
        <f t="shared" si="35"/>
        <v>3162.1780430399999</v>
      </c>
      <c r="Y153" s="301"/>
      <c r="Z153" s="306">
        <f t="shared" si="36"/>
        <v>207.45594303999997</v>
      </c>
      <c r="AA153" s="308">
        <f t="shared" si="37"/>
        <v>7.02</v>
      </c>
    </row>
    <row r="154" spans="1:27" x14ac:dyDescent="0.25">
      <c r="A154" s="331"/>
      <c r="B154" s="847">
        <v>1313</v>
      </c>
      <c r="C154" s="325">
        <v>1200523513</v>
      </c>
      <c r="D154" s="326">
        <v>944000</v>
      </c>
      <c r="E154" s="326">
        <v>944000</v>
      </c>
      <c r="F154" s="306">
        <f>SUM((D154-15000)*$D$8)/12</f>
        <v>582.63783333333333</v>
      </c>
      <c r="G154" s="306">
        <f>((E154-15000)*$F$8)/12</f>
        <v>622.25720600000011</v>
      </c>
      <c r="H154" s="308">
        <f t="shared" si="28"/>
        <v>6.8</v>
      </c>
      <c r="I154" s="328">
        <f t="shared" si="29"/>
        <v>121.06</v>
      </c>
      <c r="J154" s="306">
        <f t="shared" si="30"/>
        <v>129.40103400000001</v>
      </c>
      <c r="K154" s="308">
        <f t="shared" si="25"/>
        <v>6.89</v>
      </c>
      <c r="L154" s="329">
        <f t="shared" si="31"/>
        <v>191.67</v>
      </c>
      <c r="M154" s="306">
        <f t="shared" si="32"/>
        <v>204.81856199999999</v>
      </c>
      <c r="N154" s="308">
        <f t="shared" si="33"/>
        <v>6.86</v>
      </c>
      <c r="O154" s="306">
        <f>O151</f>
        <v>527.6</v>
      </c>
      <c r="P154" s="306">
        <f>SUM(O154*$P$8)+O154+$Q$8</f>
        <v>563.47680000000003</v>
      </c>
      <c r="Q154" s="306">
        <f t="shared" si="26"/>
        <v>6.8</v>
      </c>
      <c r="R154" s="329">
        <v>918.06</v>
      </c>
      <c r="S154" s="306">
        <f>S151</f>
        <v>985.99643999999989</v>
      </c>
      <c r="T154" s="308">
        <f t="shared" si="27"/>
        <v>7.4</v>
      </c>
      <c r="U154" s="329">
        <f t="shared" si="34"/>
        <v>246.1746</v>
      </c>
      <c r="V154" s="308">
        <f t="shared" si="34"/>
        <v>263.71699704000002</v>
      </c>
      <c r="W154" s="329">
        <f t="shared" si="35"/>
        <v>2587.2024333333334</v>
      </c>
      <c r="X154" s="308">
        <f t="shared" si="35"/>
        <v>2769.66703904</v>
      </c>
      <c r="Y154" s="301"/>
      <c r="Z154" s="306">
        <f t="shared" si="36"/>
        <v>182.46460570666659</v>
      </c>
      <c r="AA154" s="308">
        <f t="shared" si="37"/>
        <v>7.05</v>
      </c>
    </row>
    <row r="155" spans="1:27" x14ac:dyDescent="0.25">
      <c r="A155" s="331"/>
      <c r="B155" s="848"/>
      <c r="C155" s="332"/>
      <c r="D155" s="333"/>
      <c r="E155" s="333"/>
      <c r="F155" s="334"/>
      <c r="G155" s="334"/>
      <c r="H155" s="335"/>
      <c r="I155" s="336"/>
      <c r="J155" s="334"/>
      <c r="K155" s="335"/>
      <c r="L155" s="337"/>
      <c r="M155" s="334"/>
      <c r="N155" s="335"/>
      <c r="O155" s="334"/>
      <c r="P155" s="334"/>
      <c r="Q155" s="334"/>
      <c r="R155" s="337"/>
      <c r="S155" s="334"/>
      <c r="T155" s="335"/>
      <c r="U155" s="337"/>
      <c r="V155" s="335"/>
      <c r="W155" s="337"/>
      <c r="X155" s="335"/>
      <c r="Y155" s="301"/>
      <c r="Z155" s="334"/>
      <c r="AA155" s="335"/>
    </row>
    <row r="156" spans="1:27" s="311" customFormat="1" x14ac:dyDescent="0.25">
      <c r="A156" s="323"/>
      <c r="B156" s="849" t="s">
        <v>1154</v>
      </c>
      <c r="C156" s="338"/>
      <c r="D156" s="313"/>
      <c r="E156" s="313"/>
      <c r="F156" s="306"/>
      <c r="G156" s="340"/>
      <c r="H156" s="341"/>
      <c r="I156" s="328"/>
      <c r="J156" s="340"/>
      <c r="K156" s="341"/>
      <c r="L156" s="329"/>
      <c r="M156" s="340" t="s">
        <v>12</v>
      </c>
      <c r="N156" s="341"/>
      <c r="O156" s="340" t="s">
        <v>1650</v>
      </c>
      <c r="P156" s="340"/>
      <c r="Q156" s="340"/>
      <c r="R156" s="343">
        <v>650</v>
      </c>
      <c r="S156" s="320" t="s">
        <v>1130</v>
      </c>
      <c r="T156" s="344" t="s">
        <v>1133</v>
      </c>
      <c r="U156" s="342"/>
      <c r="V156" s="341"/>
      <c r="W156" s="342"/>
      <c r="X156" s="341"/>
      <c r="Y156" s="324"/>
      <c r="Z156" s="340"/>
      <c r="AA156" s="341"/>
    </row>
    <row r="157" spans="1:27" x14ac:dyDescent="0.25">
      <c r="A157" s="331"/>
      <c r="B157" s="847"/>
      <c r="C157" s="325"/>
      <c r="D157" s="326"/>
      <c r="E157" s="326"/>
      <c r="F157" s="306"/>
      <c r="G157" s="306"/>
      <c r="H157" s="308"/>
      <c r="I157" s="328"/>
      <c r="J157" s="306"/>
      <c r="K157" s="308"/>
      <c r="L157" s="329"/>
      <c r="M157" s="306"/>
      <c r="N157" s="308"/>
      <c r="O157" s="306"/>
      <c r="P157" s="306"/>
      <c r="Q157" s="306"/>
      <c r="R157" s="329"/>
      <c r="S157" s="306"/>
      <c r="T157" s="308"/>
      <c r="U157" s="329"/>
      <c r="V157" s="308"/>
      <c r="W157" s="329"/>
      <c r="X157" s="308"/>
      <c r="Y157" s="301"/>
      <c r="Z157" s="306"/>
      <c r="AA157" s="308"/>
    </row>
    <row r="158" spans="1:27" x14ac:dyDescent="0.25">
      <c r="A158" s="331"/>
      <c r="B158" s="847">
        <v>16124</v>
      </c>
      <c r="C158" s="325">
        <v>102766400392</v>
      </c>
      <c r="D158" s="326">
        <v>816000</v>
      </c>
      <c r="E158" s="326">
        <v>816000</v>
      </c>
      <c r="F158" s="306">
        <f>SUM((D158-15000)*$D$8)/12</f>
        <v>502.3605</v>
      </c>
      <c r="G158" s="306">
        <f>((E158-15000)*$F$8)/12</f>
        <v>536.52101400000004</v>
      </c>
      <c r="H158" s="308">
        <f t="shared" si="28"/>
        <v>6.8</v>
      </c>
      <c r="I158" s="328">
        <f t="shared" si="29"/>
        <v>121.06</v>
      </c>
      <c r="J158" s="306">
        <f t="shared" si="30"/>
        <v>129.40103400000001</v>
      </c>
      <c r="K158" s="308">
        <f t="shared" si="25"/>
        <v>6.89</v>
      </c>
      <c r="L158" s="329">
        <f t="shared" si="31"/>
        <v>191.67</v>
      </c>
      <c r="M158" s="306">
        <f t="shared" si="32"/>
        <v>204.81856199999999</v>
      </c>
      <c r="N158" s="308">
        <f t="shared" si="33"/>
        <v>6.86</v>
      </c>
      <c r="O158" s="306">
        <f>O98</f>
        <v>80.84</v>
      </c>
      <c r="P158" s="306">
        <f>SUM(O158*$P$8)+O158+$Q$8</f>
        <v>86.337119999999999</v>
      </c>
      <c r="Q158" s="306">
        <f t="shared" si="26"/>
        <v>6.8</v>
      </c>
      <c r="R158" s="329">
        <v>650.55999999999995</v>
      </c>
      <c r="S158" s="306">
        <f>SUM(R158*$S$8)+R158</f>
        <v>698.70143999999993</v>
      </c>
      <c r="T158" s="308">
        <f t="shared" si="27"/>
        <v>7.4</v>
      </c>
      <c r="U158" s="329">
        <f t="shared" si="34"/>
        <v>146.17820000000003</v>
      </c>
      <c r="V158" s="308">
        <f t="shared" si="34"/>
        <v>156.69614184</v>
      </c>
      <c r="W158" s="329">
        <f t="shared" si="35"/>
        <v>1692.6686999999999</v>
      </c>
      <c r="X158" s="308">
        <f t="shared" si="35"/>
        <v>1812.4753118399999</v>
      </c>
      <c r="Y158" s="301"/>
      <c r="Z158" s="306">
        <f t="shared" si="36"/>
        <v>119.80661183999996</v>
      </c>
      <c r="AA158" s="308">
        <f t="shared" si="37"/>
        <v>7.08</v>
      </c>
    </row>
    <row r="159" spans="1:27" x14ac:dyDescent="0.25">
      <c r="A159" s="331"/>
      <c r="B159" s="847">
        <v>18408</v>
      </c>
      <c r="C159" s="325">
        <v>102774000076</v>
      </c>
      <c r="D159" s="326">
        <v>614000</v>
      </c>
      <c r="E159" s="326">
        <v>614000</v>
      </c>
      <c r="F159" s="306">
        <f>SUM((D159-15000)*$D$8)/12</f>
        <v>375.67283333333336</v>
      </c>
      <c r="G159" s="306">
        <f>((E159-15000)*$F$8)/12</f>
        <v>401.21858600000002</v>
      </c>
      <c r="H159" s="308">
        <f t="shared" si="28"/>
        <v>6.8</v>
      </c>
      <c r="I159" s="328">
        <f t="shared" si="29"/>
        <v>121.06</v>
      </c>
      <c r="J159" s="306">
        <f t="shared" si="30"/>
        <v>129.40103400000001</v>
      </c>
      <c r="K159" s="308">
        <f t="shared" si="25"/>
        <v>6.89</v>
      </c>
      <c r="L159" s="329">
        <f t="shared" si="31"/>
        <v>191.67</v>
      </c>
      <c r="M159" s="306">
        <f t="shared" si="32"/>
        <v>204.81856199999999</v>
      </c>
      <c r="N159" s="308">
        <f t="shared" si="33"/>
        <v>6.86</v>
      </c>
      <c r="O159" s="306">
        <f>O158</f>
        <v>80.84</v>
      </c>
      <c r="P159" s="306">
        <f>SUM(O159*$P$8)+O159+$Q$8</f>
        <v>86.337119999999999</v>
      </c>
      <c r="Q159" s="306">
        <f t="shared" si="26"/>
        <v>6.8</v>
      </c>
      <c r="R159" s="329">
        <v>650.55999999999995</v>
      </c>
      <c r="S159" s="306">
        <f>S158</f>
        <v>698.70143999999993</v>
      </c>
      <c r="T159" s="308">
        <f t="shared" si="27"/>
        <v>7.4</v>
      </c>
      <c r="U159" s="329">
        <f t="shared" si="34"/>
        <v>146.17820000000003</v>
      </c>
      <c r="V159" s="308">
        <f t="shared" si="34"/>
        <v>156.69614184</v>
      </c>
      <c r="W159" s="329">
        <f t="shared" si="35"/>
        <v>1565.9810333333332</v>
      </c>
      <c r="X159" s="308">
        <f t="shared" si="35"/>
        <v>1677.1728838399999</v>
      </c>
      <c r="Y159" s="301"/>
      <c r="Z159" s="306">
        <f t="shared" si="36"/>
        <v>111.1918505066667</v>
      </c>
      <c r="AA159" s="308">
        <f t="shared" si="37"/>
        <v>7.1</v>
      </c>
    </row>
    <row r="160" spans="1:27" x14ac:dyDescent="0.25">
      <c r="A160" s="331"/>
      <c r="B160" s="847">
        <v>18369</v>
      </c>
      <c r="C160" s="325">
        <v>100110863949</v>
      </c>
      <c r="D160" s="326">
        <v>485000</v>
      </c>
      <c r="E160" s="326">
        <v>485000</v>
      </c>
      <c r="F160" s="306">
        <f>SUM((D160-15000)*$D$8)/12</f>
        <v>294.76833333333337</v>
      </c>
      <c r="G160" s="306">
        <f>((E160-15000)*$F$8)/12</f>
        <v>314.81258000000003</v>
      </c>
      <c r="H160" s="308">
        <f t="shared" si="28"/>
        <v>6.8</v>
      </c>
      <c r="I160" s="328">
        <f t="shared" si="29"/>
        <v>121.06</v>
      </c>
      <c r="J160" s="306">
        <f t="shared" si="30"/>
        <v>129.40103400000001</v>
      </c>
      <c r="K160" s="308">
        <f t="shared" si="25"/>
        <v>6.89</v>
      </c>
      <c r="L160" s="329">
        <f t="shared" si="31"/>
        <v>191.67</v>
      </c>
      <c r="M160" s="306">
        <f t="shared" si="32"/>
        <v>204.81856199999999</v>
      </c>
      <c r="N160" s="308">
        <f t="shared" si="33"/>
        <v>6.86</v>
      </c>
      <c r="O160" s="306">
        <f>O158</f>
        <v>80.84</v>
      </c>
      <c r="P160" s="306">
        <f>SUM(O160*$P$8)+O160+$Q$8</f>
        <v>86.337119999999999</v>
      </c>
      <c r="Q160" s="306">
        <f t="shared" si="26"/>
        <v>6.8</v>
      </c>
      <c r="R160" s="329">
        <v>650.55999999999995</v>
      </c>
      <c r="S160" s="306">
        <f>S158</f>
        <v>698.70143999999993</v>
      </c>
      <c r="T160" s="308">
        <f t="shared" si="27"/>
        <v>7.4</v>
      </c>
      <c r="U160" s="329">
        <f t="shared" si="34"/>
        <v>146.17820000000003</v>
      </c>
      <c r="V160" s="308">
        <f t="shared" si="34"/>
        <v>156.69614184</v>
      </c>
      <c r="W160" s="329">
        <f t="shared" si="35"/>
        <v>1485.0765333333334</v>
      </c>
      <c r="X160" s="308">
        <f t="shared" si="35"/>
        <v>1590.7668778399998</v>
      </c>
      <c r="Y160" s="301"/>
      <c r="Z160" s="306">
        <f t="shared" si="36"/>
        <v>105.69034450666641</v>
      </c>
      <c r="AA160" s="308">
        <f t="shared" si="37"/>
        <v>7.12</v>
      </c>
    </row>
    <row r="161" spans="1:27" x14ac:dyDescent="0.25">
      <c r="A161" s="331"/>
      <c r="B161" s="847">
        <v>18404</v>
      </c>
      <c r="C161" s="325">
        <v>1200820913</v>
      </c>
      <c r="D161" s="326">
        <v>480000</v>
      </c>
      <c r="E161" s="326">
        <v>480000</v>
      </c>
      <c r="F161" s="306">
        <f>SUM((D161-15000)*$D$8)/12</f>
        <v>291.63249999999999</v>
      </c>
      <c r="G161" s="306">
        <f>((E161-15000)*$F$8)/12</f>
        <v>311.46351000000004</v>
      </c>
      <c r="H161" s="308">
        <f t="shared" si="28"/>
        <v>6.8</v>
      </c>
      <c r="I161" s="328">
        <f t="shared" si="29"/>
        <v>121.06</v>
      </c>
      <c r="J161" s="306">
        <f t="shared" si="30"/>
        <v>129.40103400000001</v>
      </c>
      <c r="K161" s="308">
        <f t="shared" si="25"/>
        <v>6.89</v>
      </c>
      <c r="L161" s="329">
        <f t="shared" si="31"/>
        <v>191.67</v>
      </c>
      <c r="M161" s="306">
        <f t="shared" si="32"/>
        <v>204.81856199999999</v>
      </c>
      <c r="N161" s="308">
        <f t="shared" si="33"/>
        <v>6.86</v>
      </c>
      <c r="O161" s="306">
        <f>O158</f>
        <v>80.84</v>
      </c>
      <c r="P161" s="306">
        <f>SUM(O161*$P$8)+O161+$Q$8</f>
        <v>86.337119999999999</v>
      </c>
      <c r="Q161" s="306">
        <f t="shared" si="26"/>
        <v>6.8</v>
      </c>
      <c r="R161" s="329">
        <v>650.55999999999995</v>
      </c>
      <c r="S161" s="306">
        <f>S158</f>
        <v>698.70143999999993</v>
      </c>
      <c r="T161" s="308">
        <f t="shared" si="27"/>
        <v>7.4</v>
      </c>
      <c r="U161" s="329">
        <f t="shared" si="34"/>
        <v>146.17820000000003</v>
      </c>
      <c r="V161" s="308">
        <f t="shared" si="34"/>
        <v>156.69614184</v>
      </c>
      <c r="W161" s="329">
        <f t="shared" si="35"/>
        <v>1481.9406999999999</v>
      </c>
      <c r="X161" s="308">
        <f t="shared" si="35"/>
        <v>1587.41780784</v>
      </c>
      <c r="Y161" s="301"/>
      <c r="Z161" s="306">
        <f t="shared" si="36"/>
        <v>105.47710784000014</v>
      </c>
      <c r="AA161" s="308">
        <f t="shared" si="37"/>
        <v>7.12</v>
      </c>
    </row>
    <row r="162" spans="1:27" x14ac:dyDescent="0.25">
      <c r="A162" s="331"/>
      <c r="B162" s="848"/>
      <c r="C162" s="332"/>
      <c r="D162" s="333"/>
      <c r="E162" s="333"/>
      <c r="F162" s="334"/>
      <c r="G162" s="334"/>
      <c r="H162" s="335"/>
      <c r="I162" s="336"/>
      <c r="J162" s="334"/>
      <c r="K162" s="335"/>
      <c r="L162" s="337"/>
      <c r="M162" s="334"/>
      <c r="N162" s="335"/>
      <c r="O162" s="334"/>
      <c r="P162" s="334"/>
      <c r="Q162" s="334"/>
      <c r="R162" s="337"/>
      <c r="S162" s="334"/>
      <c r="T162" s="335"/>
      <c r="U162" s="337"/>
      <c r="V162" s="335"/>
      <c r="W162" s="337"/>
      <c r="X162" s="335"/>
      <c r="Y162" s="301"/>
      <c r="Z162" s="334"/>
      <c r="AA162" s="335"/>
    </row>
    <row r="163" spans="1:27" s="311" customFormat="1" x14ac:dyDescent="0.25">
      <c r="A163" s="323"/>
      <c r="B163" s="849" t="s">
        <v>1155</v>
      </c>
      <c r="C163" s="338"/>
      <c r="D163" s="313"/>
      <c r="E163" s="313"/>
      <c r="F163" s="306"/>
      <c r="G163" s="340"/>
      <c r="H163" s="341"/>
      <c r="I163" s="328"/>
      <c r="J163" s="340"/>
      <c r="K163" s="341"/>
      <c r="L163" s="329"/>
      <c r="M163" s="340"/>
      <c r="N163" s="341"/>
      <c r="O163" s="340" t="s">
        <v>1658</v>
      </c>
      <c r="P163" s="340"/>
      <c r="Q163" s="340"/>
      <c r="R163" s="343">
        <v>820</v>
      </c>
      <c r="S163" s="320" t="s">
        <v>1130</v>
      </c>
      <c r="T163" s="344" t="s">
        <v>1133</v>
      </c>
      <c r="U163" s="342"/>
      <c r="V163" s="341"/>
      <c r="W163" s="342"/>
      <c r="X163" s="341"/>
      <c r="Y163" s="324"/>
      <c r="Z163" s="340"/>
      <c r="AA163" s="341"/>
    </row>
    <row r="164" spans="1:27" x14ac:dyDescent="0.25">
      <c r="A164" s="331"/>
      <c r="B164" s="847"/>
      <c r="C164" s="325"/>
      <c r="D164" s="326"/>
      <c r="E164" s="326"/>
      <c r="F164" s="306"/>
      <c r="G164" s="306"/>
      <c r="H164" s="308"/>
      <c r="I164" s="328"/>
      <c r="J164" s="306"/>
      <c r="K164" s="308"/>
      <c r="L164" s="329"/>
      <c r="M164" s="306"/>
      <c r="N164" s="308"/>
      <c r="O164" s="306"/>
      <c r="P164" s="306"/>
      <c r="Q164" s="306"/>
      <c r="R164" s="329"/>
      <c r="S164" s="306"/>
      <c r="T164" s="308"/>
      <c r="U164" s="329"/>
      <c r="V164" s="308"/>
      <c r="W164" s="329"/>
      <c r="X164" s="308"/>
      <c r="Y164" s="301"/>
      <c r="Z164" s="306"/>
      <c r="AA164" s="308"/>
    </row>
    <row r="165" spans="1:27" x14ac:dyDescent="0.25">
      <c r="A165" s="331"/>
      <c r="B165" s="847">
        <v>5447</v>
      </c>
      <c r="C165" s="325">
        <v>101972600633</v>
      </c>
      <c r="D165" s="326">
        <v>563000</v>
      </c>
      <c r="E165" s="326">
        <v>563000</v>
      </c>
      <c r="F165" s="306">
        <f>SUM((D165-15000)*$D$8)/12</f>
        <v>343.68733333333336</v>
      </c>
      <c r="G165" s="306">
        <f>((E165-15000)*$F$8)/12</f>
        <v>367.05807200000004</v>
      </c>
      <c r="H165" s="308">
        <f t="shared" si="28"/>
        <v>6.8</v>
      </c>
      <c r="I165" s="328">
        <f t="shared" si="29"/>
        <v>121.06</v>
      </c>
      <c r="J165" s="306">
        <f t="shared" ref="J165:J202" si="38">SUM((I165*$I$8)+I165)</f>
        <v>129.40103400000001</v>
      </c>
      <c r="K165" s="308">
        <f t="shared" si="25"/>
        <v>6.89</v>
      </c>
      <c r="L165" s="329">
        <f t="shared" si="31"/>
        <v>191.67</v>
      </c>
      <c r="M165" s="306">
        <f t="shared" ref="M165:M202" si="39">SUM(L165*$M$8)+L165</f>
        <v>204.81856199999999</v>
      </c>
      <c r="N165" s="308">
        <f t="shared" si="33"/>
        <v>6.86</v>
      </c>
      <c r="O165" s="306">
        <f>O126</f>
        <v>175.92</v>
      </c>
      <c r="P165" s="306">
        <f>SUM(O165*$P$8)+O165+$Q$8</f>
        <v>187.88255999999998</v>
      </c>
      <c r="Q165" s="306">
        <f t="shared" si="26"/>
        <v>6.8</v>
      </c>
      <c r="R165" s="329">
        <v>877.93499999999995</v>
      </c>
      <c r="S165" s="306">
        <f>SUM(R165*$S$8)+R165</f>
        <v>942.90218999999991</v>
      </c>
      <c r="T165" s="308">
        <f t="shared" si="27"/>
        <v>7.4</v>
      </c>
      <c r="U165" s="329">
        <f t="shared" si="34"/>
        <v>191.32190000000003</v>
      </c>
      <c r="V165" s="308">
        <f t="shared" si="34"/>
        <v>205.10060844</v>
      </c>
      <c r="W165" s="329">
        <f t="shared" si="35"/>
        <v>1901.5942333333332</v>
      </c>
      <c r="X165" s="308">
        <f t="shared" si="35"/>
        <v>2037.1630264400001</v>
      </c>
      <c r="Y165" s="301"/>
      <c r="Z165" s="306">
        <f t="shared" si="36"/>
        <v>135.56879310666682</v>
      </c>
      <c r="AA165" s="308">
        <f t="shared" si="37"/>
        <v>7.13</v>
      </c>
    </row>
    <row r="166" spans="1:27" x14ac:dyDescent="0.25">
      <c r="A166" s="331"/>
      <c r="B166" s="847">
        <v>6859</v>
      </c>
      <c r="C166" s="325">
        <v>101975900200</v>
      </c>
      <c r="D166" s="326">
        <v>550000</v>
      </c>
      <c r="E166" s="326">
        <v>550000</v>
      </c>
      <c r="F166" s="306">
        <f>SUM((D166-15000)*$D$8)/12</f>
        <v>335.53416666666669</v>
      </c>
      <c r="G166" s="306">
        <f>((E166-15000)*$F$8)/12</f>
        <v>358.35049000000004</v>
      </c>
      <c r="H166" s="308">
        <f t="shared" si="28"/>
        <v>6.8</v>
      </c>
      <c r="I166" s="328">
        <f t="shared" si="29"/>
        <v>121.06</v>
      </c>
      <c r="J166" s="306">
        <f t="shared" si="38"/>
        <v>129.40103400000001</v>
      </c>
      <c r="K166" s="308">
        <f t="shared" si="25"/>
        <v>6.89</v>
      </c>
      <c r="L166" s="329">
        <f t="shared" si="31"/>
        <v>191.67</v>
      </c>
      <c r="M166" s="306">
        <f t="shared" si="39"/>
        <v>204.81856199999999</v>
      </c>
      <c r="N166" s="308">
        <f t="shared" si="33"/>
        <v>6.86</v>
      </c>
      <c r="O166" s="306">
        <f>O165</f>
        <v>175.92</v>
      </c>
      <c r="P166" s="306">
        <f>SUM(O166*$P$8)+O166+$Q$8</f>
        <v>187.88255999999998</v>
      </c>
      <c r="Q166" s="306">
        <f t="shared" si="26"/>
        <v>6.8</v>
      </c>
      <c r="R166" s="329">
        <v>877.93499999999995</v>
      </c>
      <c r="S166" s="306">
        <f>S165</f>
        <v>942.90218999999991</v>
      </c>
      <c r="T166" s="308">
        <f t="shared" si="27"/>
        <v>7.4</v>
      </c>
      <c r="U166" s="329">
        <f t="shared" si="34"/>
        <v>191.32190000000003</v>
      </c>
      <c r="V166" s="308">
        <f t="shared" si="34"/>
        <v>205.10060844</v>
      </c>
      <c r="W166" s="329">
        <f t="shared" si="35"/>
        <v>1893.4410666666668</v>
      </c>
      <c r="X166" s="308">
        <f t="shared" si="35"/>
        <v>2028.4554444400001</v>
      </c>
      <c r="Y166" s="301"/>
      <c r="Z166" s="306">
        <f t="shared" si="36"/>
        <v>135.01437777333331</v>
      </c>
      <c r="AA166" s="308">
        <f t="shared" si="37"/>
        <v>7.13</v>
      </c>
    </row>
    <row r="167" spans="1:27" x14ac:dyDescent="0.25">
      <c r="A167" s="331"/>
      <c r="B167" s="847">
        <v>13898</v>
      </c>
      <c r="C167" s="325">
        <v>100102428457</v>
      </c>
      <c r="D167" s="326">
        <v>525000</v>
      </c>
      <c r="E167" s="326">
        <v>525000</v>
      </c>
      <c r="F167" s="306">
        <f>SUM((D167-15000)*$D$8)/12</f>
        <v>319.85500000000002</v>
      </c>
      <c r="G167" s="306">
        <f>((E167-15000)*$F$8)/12</f>
        <v>341.60514000000006</v>
      </c>
      <c r="H167" s="308">
        <f t="shared" si="28"/>
        <v>6.8</v>
      </c>
      <c r="I167" s="328">
        <f t="shared" si="29"/>
        <v>121.06</v>
      </c>
      <c r="J167" s="306">
        <f t="shared" si="38"/>
        <v>129.40103400000001</v>
      </c>
      <c r="K167" s="308">
        <f t="shared" si="25"/>
        <v>6.89</v>
      </c>
      <c r="L167" s="329">
        <f t="shared" si="31"/>
        <v>191.67</v>
      </c>
      <c r="M167" s="306">
        <f t="shared" si="39"/>
        <v>204.81856199999999</v>
      </c>
      <c r="N167" s="308">
        <f t="shared" si="33"/>
        <v>6.86</v>
      </c>
      <c r="O167" s="306">
        <f>O165</f>
        <v>175.92</v>
      </c>
      <c r="P167" s="306">
        <f>SUM(O167*$P$8)+O167+$Q$8</f>
        <v>187.88255999999998</v>
      </c>
      <c r="Q167" s="306">
        <f t="shared" si="26"/>
        <v>6.8</v>
      </c>
      <c r="R167" s="329">
        <v>877.93499999999995</v>
      </c>
      <c r="S167" s="306">
        <f>S165</f>
        <v>942.90218999999991</v>
      </c>
      <c r="T167" s="308">
        <f t="shared" si="27"/>
        <v>7.4</v>
      </c>
      <c r="U167" s="329">
        <f t="shared" si="34"/>
        <v>191.32190000000003</v>
      </c>
      <c r="V167" s="308">
        <f t="shared" si="34"/>
        <v>205.10060844</v>
      </c>
      <c r="W167" s="329">
        <f t="shared" si="35"/>
        <v>1877.7619</v>
      </c>
      <c r="X167" s="308">
        <f t="shared" si="35"/>
        <v>2011.7100944399999</v>
      </c>
      <c r="Y167" s="301"/>
      <c r="Z167" s="306">
        <f t="shared" si="36"/>
        <v>133.94819443999995</v>
      </c>
      <c r="AA167" s="308">
        <f t="shared" si="37"/>
        <v>7.13</v>
      </c>
    </row>
    <row r="168" spans="1:27" x14ac:dyDescent="0.25">
      <c r="A168" s="331"/>
      <c r="B168" s="847">
        <v>13897</v>
      </c>
      <c r="C168" s="325">
        <v>102528000367</v>
      </c>
      <c r="D168" s="326">
        <v>856000</v>
      </c>
      <c r="E168" s="326">
        <v>856000</v>
      </c>
      <c r="F168" s="306">
        <f>SUM((D168-15000)*$D$8)/12</f>
        <v>527.4471666666667</v>
      </c>
      <c r="G168" s="306">
        <f>((E168-15000)*$F$8)/12</f>
        <v>563.31357400000002</v>
      </c>
      <c r="H168" s="308">
        <f t="shared" si="28"/>
        <v>6.8</v>
      </c>
      <c r="I168" s="328">
        <f t="shared" si="29"/>
        <v>121.06</v>
      </c>
      <c r="J168" s="306">
        <f t="shared" si="38"/>
        <v>129.40103400000001</v>
      </c>
      <c r="K168" s="308">
        <f t="shared" si="25"/>
        <v>6.89</v>
      </c>
      <c r="L168" s="329">
        <f t="shared" si="31"/>
        <v>191.67</v>
      </c>
      <c r="M168" s="306">
        <f t="shared" si="39"/>
        <v>204.81856199999999</v>
      </c>
      <c r="N168" s="308">
        <f t="shared" si="33"/>
        <v>6.86</v>
      </c>
      <c r="O168" s="306">
        <f>O165</f>
        <v>175.92</v>
      </c>
      <c r="P168" s="306">
        <f>SUM(O168*$P$8)+O168+$Q$8</f>
        <v>187.88255999999998</v>
      </c>
      <c r="Q168" s="306">
        <f t="shared" si="26"/>
        <v>6.8</v>
      </c>
      <c r="R168" s="329">
        <v>877.93499999999995</v>
      </c>
      <c r="S168" s="306">
        <f>S165</f>
        <v>942.90218999999991</v>
      </c>
      <c r="T168" s="308">
        <f t="shared" si="27"/>
        <v>7.4</v>
      </c>
      <c r="U168" s="329">
        <f t="shared" si="34"/>
        <v>191.32190000000003</v>
      </c>
      <c r="V168" s="308">
        <f t="shared" si="34"/>
        <v>205.10060844</v>
      </c>
      <c r="W168" s="329">
        <f t="shared" si="35"/>
        <v>2085.3540666666668</v>
      </c>
      <c r="X168" s="308">
        <f t="shared" si="35"/>
        <v>2233.41852844</v>
      </c>
      <c r="Y168" s="301"/>
      <c r="Z168" s="306">
        <f t="shared" si="36"/>
        <v>148.06446177333328</v>
      </c>
      <c r="AA168" s="308">
        <f t="shared" si="37"/>
        <v>7.1</v>
      </c>
    </row>
    <row r="169" spans="1:27" x14ac:dyDescent="0.25">
      <c r="A169" s="331"/>
      <c r="B169" s="848"/>
      <c r="C169" s="332"/>
      <c r="D169" s="333"/>
      <c r="E169" s="333"/>
      <c r="F169" s="334"/>
      <c r="G169" s="334"/>
      <c r="H169" s="335"/>
      <c r="I169" s="336"/>
      <c r="J169" s="334"/>
      <c r="K169" s="335"/>
      <c r="L169" s="337"/>
      <c r="M169" s="334"/>
      <c r="N169" s="335"/>
      <c r="O169" s="334"/>
      <c r="P169" s="334"/>
      <c r="Q169" s="334"/>
      <c r="R169" s="337"/>
      <c r="S169" s="334"/>
      <c r="T169" s="335"/>
      <c r="U169" s="337"/>
      <c r="V169" s="335"/>
      <c r="W169" s="337"/>
      <c r="X169" s="335"/>
      <c r="Y169" s="301"/>
      <c r="Z169" s="334"/>
      <c r="AA169" s="335"/>
    </row>
    <row r="170" spans="1:27" s="311" customFormat="1" x14ac:dyDescent="0.25">
      <c r="A170" s="323"/>
      <c r="B170" s="849" t="s">
        <v>1156</v>
      </c>
      <c r="C170" s="338"/>
      <c r="D170" s="313"/>
      <c r="E170" s="313"/>
      <c r="F170" s="306"/>
      <c r="G170" s="340"/>
      <c r="H170" s="341"/>
      <c r="I170" s="328"/>
      <c r="J170" s="340"/>
      <c r="K170" s="341"/>
      <c r="L170" s="329"/>
      <c r="M170" s="340" t="s">
        <v>12</v>
      </c>
      <c r="N170" s="341"/>
      <c r="O170" s="340" t="s">
        <v>1661</v>
      </c>
      <c r="P170" s="340"/>
      <c r="Q170" s="340"/>
      <c r="R170" s="343">
        <v>700</v>
      </c>
      <c r="S170" s="320" t="s">
        <v>1130</v>
      </c>
      <c r="T170" s="344" t="s">
        <v>1133</v>
      </c>
      <c r="U170" s="342"/>
      <c r="V170" s="341"/>
      <c r="W170" s="342"/>
      <c r="X170" s="341"/>
      <c r="Y170" s="324"/>
      <c r="Z170" s="340"/>
      <c r="AA170" s="341"/>
    </row>
    <row r="171" spans="1:27" x14ac:dyDescent="0.25">
      <c r="A171" s="331"/>
      <c r="B171" s="847"/>
      <c r="C171" s="325"/>
      <c r="D171" s="326"/>
      <c r="E171" s="326"/>
      <c r="F171" s="306"/>
      <c r="G171" s="306"/>
      <c r="H171" s="308"/>
      <c r="I171" s="328"/>
      <c r="J171" s="306"/>
      <c r="K171" s="308"/>
      <c r="L171" s="329"/>
      <c r="M171" s="306"/>
      <c r="N171" s="308"/>
      <c r="O171" s="306"/>
      <c r="P171" s="306"/>
      <c r="Q171" s="306"/>
      <c r="R171" s="329"/>
      <c r="S171" s="306"/>
      <c r="T171" s="308"/>
      <c r="U171" s="329"/>
      <c r="V171" s="308"/>
      <c r="W171" s="329"/>
      <c r="X171" s="308"/>
      <c r="Y171" s="301"/>
      <c r="Z171" s="306"/>
      <c r="AA171" s="308"/>
    </row>
    <row r="172" spans="1:27" x14ac:dyDescent="0.25">
      <c r="A172" s="331"/>
      <c r="B172" s="847">
        <v>8919</v>
      </c>
      <c r="C172" s="325">
        <v>1200282618</v>
      </c>
      <c r="D172" s="326">
        <v>377000</v>
      </c>
      <c r="E172" s="326">
        <v>377000</v>
      </c>
      <c r="F172" s="306">
        <f>SUM((D172-15000)*$D$8)/12</f>
        <v>227.03433333333336</v>
      </c>
      <c r="G172" s="306">
        <f>((E172-15000)*$F$8)/12</f>
        <v>242.47266800000003</v>
      </c>
      <c r="H172" s="308">
        <f t="shared" si="28"/>
        <v>6.8</v>
      </c>
      <c r="I172" s="328">
        <f t="shared" si="29"/>
        <v>121.06</v>
      </c>
      <c r="J172" s="306">
        <f t="shared" si="38"/>
        <v>129.40103400000001</v>
      </c>
      <c r="K172" s="308">
        <f t="shared" si="25"/>
        <v>6.89</v>
      </c>
      <c r="L172" s="329">
        <f t="shared" si="31"/>
        <v>191.67</v>
      </c>
      <c r="M172" s="306">
        <f t="shared" si="39"/>
        <v>204.81856199999999</v>
      </c>
      <c r="N172" s="308">
        <f t="shared" si="33"/>
        <v>6.86</v>
      </c>
      <c r="O172" s="306">
        <v>242.76</v>
      </c>
      <c r="P172" s="306">
        <f>SUM(O172*$P$8)+O172+$Q$8</f>
        <v>259.26767999999998</v>
      </c>
      <c r="Q172" s="306">
        <f t="shared" si="26"/>
        <v>6.8</v>
      </c>
      <c r="R172" s="329">
        <v>717.43499999999995</v>
      </c>
      <c r="S172" s="306">
        <f>SUM(R172*$S$8)+R172</f>
        <v>770.52518999999995</v>
      </c>
      <c r="T172" s="308">
        <f t="shared" si="27"/>
        <v>7.4</v>
      </c>
      <c r="U172" s="329">
        <f t="shared" si="34"/>
        <v>178.20950000000002</v>
      </c>
      <c r="V172" s="308">
        <f t="shared" si="34"/>
        <v>190.96174524000003</v>
      </c>
      <c r="W172" s="329">
        <f t="shared" si="35"/>
        <v>1678.1688333333332</v>
      </c>
      <c r="X172" s="308">
        <f t="shared" si="35"/>
        <v>1797.44687924</v>
      </c>
      <c r="Y172" s="301"/>
      <c r="Z172" s="306">
        <f t="shared" si="36"/>
        <v>119.27804590666688</v>
      </c>
      <c r="AA172" s="308">
        <f t="shared" si="37"/>
        <v>7.11</v>
      </c>
    </row>
    <row r="173" spans="1:27" x14ac:dyDescent="0.25">
      <c r="A173" s="331"/>
      <c r="B173" s="847">
        <v>8927</v>
      </c>
      <c r="C173" s="325">
        <v>100104241979</v>
      </c>
      <c r="D173" s="326">
        <v>511000</v>
      </c>
      <c r="E173" s="326">
        <v>511000</v>
      </c>
      <c r="F173" s="306">
        <f>SUM((D173-15000)*$D$8)/12</f>
        <v>311.0746666666667</v>
      </c>
      <c r="G173" s="306">
        <f>((E173-15000)*$F$8)/12</f>
        <v>332.22774400000003</v>
      </c>
      <c r="H173" s="308">
        <f t="shared" si="28"/>
        <v>6.8</v>
      </c>
      <c r="I173" s="328">
        <f t="shared" si="29"/>
        <v>121.06</v>
      </c>
      <c r="J173" s="306">
        <f t="shared" si="38"/>
        <v>129.40103400000001</v>
      </c>
      <c r="K173" s="308">
        <f t="shared" si="25"/>
        <v>6.89</v>
      </c>
      <c r="L173" s="329">
        <f t="shared" si="31"/>
        <v>191.67</v>
      </c>
      <c r="M173" s="306">
        <f t="shared" si="39"/>
        <v>204.81856199999999</v>
      </c>
      <c r="N173" s="308">
        <f t="shared" si="33"/>
        <v>6.86</v>
      </c>
      <c r="O173" s="306">
        <f>O172</f>
        <v>242.76</v>
      </c>
      <c r="P173" s="306">
        <f>SUM(O173*$P$8)+O173+$Q$8</f>
        <v>259.26767999999998</v>
      </c>
      <c r="Q173" s="306">
        <f t="shared" si="26"/>
        <v>6.8</v>
      </c>
      <c r="R173" s="329">
        <v>717.43499999999995</v>
      </c>
      <c r="S173" s="306">
        <f>S172</f>
        <v>770.52518999999995</v>
      </c>
      <c r="T173" s="308">
        <f t="shared" si="27"/>
        <v>7.4</v>
      </c>
      <c r="U173" s="329">
        <f t="shared" si="34"/>
        <v>178.20950000000002</v>
      </c>
      <c r="V173" s="308">
        <f t="shared" si="34"/>
        <v>190.96174524000003</v>
      </c>
      <c r="W173" s="329">
        <f t="shared" si="35"/>
        <v>1762.2091666666665</v>
      </c>
      <c r="X173" s="308">
        <f t="shared" si="35"/>
        <v>1887.20195524</v>
      </c>
      <c r="Y173" s="301"/>
      <c r="Z173" s="306">
        <f t="shared" si="36"/>
        <v>124.99278857333343</v>
      </c>
      <c r="AA173" s="308">
        <f t="shared" si="37"/>
        <v>7.09</v>
      </c>
    </row>
    <row r="174" spans="1:27" x14ac:dyDescent="0.25">
      <c r="A174" s="331"/>
      <c r="B174" s="847">
        <v>8941</v>
      </c>
      <c r="C174" s="325">
        <v>105678300040</v>
      </c>
      <c r="D174" s="326">
        <v>553000</v>
      </c>
      <c r="E174" s="326">
        <v>553000</v>
      </c>
      <c r="F174" s="306">
        <f>SUM((D174-15000)*$D$8)/12</f>
        <v>337.41566666666671</v>
      </c>
      <c r="G174" s="306">
        <f>((E174-15000)*$F$8)/12</f>
        <v>360.35993200000001</v>
      </c>
      <c r="H174" s="308">
        <f t="shared" si="28"/>
        <v>6.8</v>
      </c>
      <c r="I174" s="328">
        <f t="shared" si="29"/>
        <v>121.06</v>
      </c>
      <c r="J174" s="306">
        <f t="shared" si="38"/>
        <v>129.40103400000001</v>
      </c>
      <c r="K174" s="308">
        <f t="shared" si="25"/>
        <v>6.89</v>
      </c>
      <c r="L174" s="329">
        <f t="shared" si="31"/>
        <v>191.67</v>
      </c>
      <c r="M174" s="306">
        <f t="shared" si="39"/>
        <v>204.81856199999999</v>
      </c>
      <c r="N174" s="308">
        <f t="shared" si="33"/>
        <v>6.86</v>
      </c>
      <c r="O174" s="306">
        <f>O172</f>
        <v>242.76</v>
      </c>
      <c r="P174" s="306">
        <f>SUM(O174*$P$8)+O174+$Q$8</f>
        <v>259.26767999999998</v>
      </c>
      <c r="Q174" s="306">
        <f t="shared" si="26"/>
        <v>6.8</v>
      </c>
      <c r="R174" s="329">
        <v>717.43499999999995</v>
      </c>
      <c r="S174" s="306">
        <f>S172</f>
        <v>770.52518999999995</v>
      </c>
      <c r="T174" s="308">
        <f t="shared" si="27"/>
        <v>7.4</v>
      </c>
      <c r="U174" s="329">
        <f t="shared" si="34"/>
        <v>178.20950000000002</v>
      </c>
      <c r="V174" s="308">
        <f t="shared" si="34"/>
        <v>190.96174524000003</v>
      </c>
      <c r="W174" s="329">
        <f t="shared" si="35"/>
        <v>1788.5501666666664</v>
      </c>
      <c r="X174" s="308">
        <f t="shared" si="35"/>
        <v>1915.33414324</v>
      </c>
      <c r="Y174" s="301"/>
      <c r="Z174" s="306">
        <f t="shared" si="36"/>
        <v>126.78397657333358</v>
      </c>
      <c r="AA174" s="308">
        <f t="shared" si="37"/>
        <v>7.09</v>
      </c>
    </row>
    <row r="175" spans="1:27" x14ac:dyDescent="0.25">
      <c r="A175" s="331"/>
      <c r="B175" s="847">
        <v>8937</v>
      </c>
      <c r="C175" s="325">
        <v>105673700036</v>
      </c>
      <c r="D175" s="326">
        <v>507000</v>
      </c>
      <c r="E175" s="326">
        <v>507000</v>
      </c>
      <c r="F175" s="306">
        <f>SUM((D175-15000)*$D$8)/12</f>
        <v>308.56600000000003</v>
      </c>
      <c r="G175" s="306">
        <f>((E175-15000)*$F$8)/12</f>
        <v>329.54848800000002</v>
      </c>
      <c r="H175" s="308">
        <f t="shared" si="28"/>
        <v>6.8</v>
      </c>
      <c r="I175" s="328">
        <f t="shared" si="29"/>
        <v>121.06</v>
      </c>
      <c r="J175" s="306">
        <f t="shared" si="38"/>
        <v>129.40103400000001</v>
      </c>
      <c r="K175" s="308">
        <f t="shared" si="25"/>
        <v>6.89</v>
      </c>
      <c r="L175" s="329">
        <f t="shared" si="31"/>
        <v>191.67</v>
      </c>
      <c r="M175" s="306">
        <f t="shared" si="39"/>
        <v>204.81856199999999</v>
      </c>
      <c r="N175" s="308">
        <f t="shared" si="33"/>
        <v>6.86</v>
      </c>
      <c r="O175" s="306">
        <f>O172</f>
        <v>242.76</v>
      </c>
      <c r="P175" s="306">
        <f>SUM(O175*$P$8)+O175+$Q$8</f>
        <v>259.26767999999998</v>
      </c>
      <c r="Q175" s="306">
        <f t="shared" si="26"/>
        <v>6.8</v>
      </c>
      <c r="R175" s="329">
        <v>717.43499999999995</v>
      </c>
      <c r="S175" s="306">
        <f>S172</f>
        <v>770.52518999999995</v>
      </c>
      <c r="T175" s="308">
        <f t="shared" si="27"/>
        <v>7.4</v>
      </c>
      <c r="U175" s="329">
        <f t="shared" si="34"/>
        <v>178.20950000000002</v>
      </c>
      <c r="V175" s="308">
        <f t="shared" si="34"/>
        <v>190.96174524000003</v>
      </c>
      <c r="W175" s="329">
        <f t="shared" si="35"/>
        <v>1759.7004999999999</v>
      </c>
      <c r="X175" s="308">
        <f t="shared" si="35"/>
        <v>1884.5226992400001</v>
      </c>
      <c r="Y175" s="301"/>
      <c r="Z175" s="306">
        <f t="shared" si="36"/>
        <v>124.82219924000015</v>
      </c>
      <c r="AA175" s="308">
        <f t="shared" si="37"/>
        <v>7.09</v>
      </c>
    </row>
    <row r="176" spans="1:27" x14ac:dyDescent="0.25">
      <c r="A176" s="331"/>
      <c r="B176" s="848"/>
      <c r="C176" s="332"/>
      <c r="D176" s="333"/>
      <c r="E176" s="333"/>
      <c r="F176" s="334"/>
      <c r="G176" s="334"/>
      <c r="H176" s="335"/>
      <c r="I176" s="336"/>
      <c r="J176" s="334"/>
      <c r="K176" s="335"/>
      <c r="L176" s="337"/>
      <c r="M176" s="334"/>
      <c r="N176" s="335"/>
      <c r="O176" s="334"/>
      <c r="P176" s="334"/>
      <c r="Q176" s="334"/>
      <c r="R176" s="337"/>
      <c r="S176" s="334"/>
      <c r="T176" s="335"/>
      <c r="U176" s="337"/>
      <c r="V176" s="335"/>
      <c r="W176" s="337"/>
      <c r="X176" s="335"/>
      <c r="Y176" s="301"/>
      <c r="Z176" s="334"/>
      <c r="AA176" s="335"/>
    </row>
    <row r="177" spans="1:27" s="311" customFormat="1" x14ac:dyDescent="0.25">
      <c r="A177" s="323"/>
      <c r="B177" s="849" t="s">
        <v>1157</v>
      </c>
      <c r="C177" s="338"/>
      <c r="D177" s="313"/>
      <c r="E177" s="313"/>
      <c r="F177" s="306"/>
      <c r="G177" s="340"/>
      <c r="H177" s="341"/>
      <c r="I177" s="328"/>
      <c r="J177" s="340"/>
      <c r="K177" s="341"/>
      <c r="L177" s="329"/>
      <c r="M177" s="340"/>
      <c r="N177" s="341"/>
      <c r="O177" s="340" t="s">
        <v>1646</v>
      </c>
      <c r="P177" s="340"/>
      <c r="Q177" s="340"/>
      <c r="R177" s="343">
        <v>700</v>
      </c>
      <c r="S177" s="320" t="s">
        <v>1130</v>
      </c>
      <c r="T177" s="344" t="s">
        <v>1133</v>
      </c>
      <c r="U177" s="342"/>
      <c r="V177" s="341"/>
      <c r="W177" s="342"/>
      <c r="X177" s="341"/>
      <c r="Y177" s="324"/>
      <c r="Z177" s="340"/>
      <c r="AA177" s="341"/>
    </row>
    <row r="178" spans="1:27" x14ac:dyDescent="0.25">
      <c r="A178" s="331"/>
      <c r="B178" s="847"/>
      <c r="C178" s="325"/>
      <c r="D178" s="326"/>
      <c r="E178" s="326"/>
      <c r="F178" s="306"/>
      <c r="G178" s="306"/>
      <c r="H178" s="308"/>
      <c r="I178" s="328"/>
      <c r="J178" s="306"/>
      <c r="K178" s="308"/>
      <c r="L178" s="329"/>
      <c r="M178" s="306"/>
      <c r="N178" s="308"/>
      <c r="O178" s="306"/>
      <c r="P178" s="306"/>
      <c r="Q178" s="306"/>
      <c r="R178" s="329"/>
      <c r="S178" s="306"/>
      <c r="T178" s="308"/>
      <c r="U178" s="329"/>
      <c r="V178" s="308"/>
      <c r="W178" s="329"/>
      <c r="X178" s="308"/>
      <c r="Y178" s="301"/>
      <c r="Z178" s="306"/>
      <c r="AA178" s="308"/>
    </row>
    <row r="179" spans="1:27" x14ac:dyDescent="0.25">
      <c r="A179" s="331"/>
      <c r="B179" s="847">
        <v>605</v>
      </c>
      <c r="C179" s="325">
        <v>101416802290</v>
      </c>
      <c r="D179" s="326">
        <v>1194000</v>
      </c>
      <c r="E179" s="326">
        <v>1194000</v>
      </c>
      <c r="F179" s="306">
        <f>SUM((D179-15000)*$D$8)/12</f>
        <v>739.42950000000008</v>
      </c>
      <c r="G179" s="306">
        <f>((E179-15000)*$F$8)/12</f>
        <v>789.71070599999996</v>
      </c>
      <c r="H179" s="308">
        <f t="shared" si="28"/>
        <v>6.8</v>
      </c>
      <c r="I179" s="328">
        <f t="shared" si="29"/>
        <v>121.06</v>
      </c>
      <c r="J179" s="306">
        <f t="shared" si="38"/>
        <v>129.40103400000001</v>
      </c>
      <c r="K179" s="308">
        <f t="shared" si="25"/>
        <v>6.89</v>
      </c>
      <c r="L179" s="329">
        <f t="shared" si="31"/>
        <v>191.67</v>
      </c>
      <c r="M179" s="306">
        <f t="shared" si="39"/>
        <v>204.81856199999999</v>
      </c>
      <c r="N179" s="308">
        <f t="shared" si="33"/>
        <v>6.86</v>
      </c>
      <c r="O179" s="350">
        <f>O21</f>
        <v>277.62</v>
      </c>
      <c r="P179" s="306">
        <f>SUM(O179*$P$8)+O179+$Q$8</f>
        <v>296.49815999999998</v>
      </c>
      <c r="Q179" s="306">
        <f t="shared" si="26"/>
        <v>6.8</v>
      </c>
      <c r="R179" s="329">
        <v>717.43499999999995</v>
      </c>
      <c r="S179" s="306">
        <f>SUM(R179*$S$8)+R179</f>
        <v>770.52518999999995</v>
      </c>
      <c r="T179" s="308">
        <f t="shared" si="27"/>
        <v>7.4</v>
      </c>
      <c r="U179" s="329">
        <f t="shared" si="34"/>
        <v>183.0899</v>
      </c>
      <c r="V179" s="308">
        <f t="shared" si="34"/>
        <v>196.17401243999998</v>
      </c>
      <c r="W179" s="329">
        <f t="shared" si="35"/>
        <v>2230.3044</v>
      </c>
      <c r="X179" s="308">
        <f t="shared" si="35"/>
        <v>2387.1276644399995</v>
      </c>
      <c r="Y179" s="301"/>
      <c r="Z179" s="306">
        <f t="shared" si="36"/>
        <v>156.82326443999955</v>
      </c>
      <c r="AA179" s="308">
        <f t="shared" si="37"/>
        <v>7.03</v>
      </c>
    </row>
    <row r="180" spans="1:27" x14ac:dyDescent="0.25">
      <c r="A180" s="331"/>
      <c r="B180" s="847">
        <v>13883</v>
      </c>
      <c r="C180" s="325">
        <v>100610800473</v>
      </c>
      <c r="D180" s="326">
        <v>253000</v>
      </c>
      <c r="E180" s="326">
        <v>253000</v>
      </c>
      <c r="F180" s="306">
        <f>SUM((D180-15000)*$D$8)/12</f>
        <v>149.26566666666668</v>
      </c>
      <c r="G180" s="306">
        <f>((E180-15000)*$F$8)/12</f>
        <v>159.41573200000002</v>
      </c>
      <c r="H180" s="308">
        <f t="shared" si="28"/>
        <v>6.8</v>
      </c>
      <c r="I180" s="328">
        <f t="shared" si="29"/>
        <v>121.06</v>
      </c>
      <c r="J180" s="306">
        <f t="shared" si="38"/>
        <v>129.40103400000001</v>
      </c>
      <c r="K180" s="308">
        <f t="shared" si="25"/>
        <v>6.89</v>
      </c>
      <c r="L180" s="329">
        <f t="shared" si="31"/>
        <v>191.67</v>
      </c>
      <c r="M180" s="306">
        <f t="shared" si="39"/>
        <v>204.81856199999999</v>
      </c>
      <c r="N180" s="308">
        <f t="shared" si="33"/>
        <v>6.86</v>
      </c>
      <c r="O180" s="350">
        <f>O179</f>
        <v>277.62</v>
      </c>
      <c r="P180" s="306">
        <f>SUM(O180*$P$8)+O180+$Q$8</f>
        <v>296.49815999999998</v>
      </c>
      <c r="Q180" s="306">
        <f t="shared" si="26"/>
        <v>6.8</v>
      </c>
      <c r="R180" s="329">
        <v>717.43499999999995</v>
      </c>
      <c r="S180" s="306">
        <f>S179</f>
        <v>770.52518999999995</v>
      </c>
      <c r="T180" s="308">
        <f t="shared" si="27"/>
        <v>7.4</v>
      </c>
      <c r="U180" s="329">
        <f t="shared" si="34"/>
        <v>183.0899</v>
      </c>
      <c r="V180" s="308">
        <f t="shared" si="34"/>
        <v>196.17401243999998</v>
      </c>
      <c r="W180" s="329">
        <f t="shared" si="35"/>
        <v>1640.1405666666665</v>
      </c>
      <c r="X180" s="308">
        <f t="shared" si="35"/>
        <v>1756.8326904399999</v>
      </c>
      <c r="Y180" s="301"/>
      <c r="Z180" s="306">
        <f t="shared" si="36"/>
        <v>116.69212377333338</v>
      </c>
      <c r="AA180" s="308">
        <f t="shared" si="37"/>
        <v>7.11</v>
      </c>
    </row>
    <row r="181" spans="1:27" x14ac:dyDescent="0.25">
      <c r="A181" s="331"/>
      <c r="B181" s="847">
        <v>13872</v>
      </c>
      <c r="C181" s="325">
        <v>1200297265</v>
      </c>
      <c r="D181" s="326">
        <v>324000</v>
      </c>
      <c r="E181" s="326">
        <v>324000</v>
      </c>
      <c r="F181" s="306">
        <f>SUM((D181-15000)*$D$8)/12</f>
        <v>193.7945</v>
      </c>
      <c r="G181" s="306">
        <f>((E181-15000)*$F$8)/12</f>
        <v>206.97252600000002</v>
      </c>
      <c r="H181" s="308">
        <f t="shared" si="28"/>
        <v>6.8</v>
      </c>
      <c r="I181" s="328">
        <f t="shared" si="29"/>
        <v>121.06</v>
      </c>
      <c r="J181" s="306">
        <f t="shared" si="38"/>
        <v>129.40103400000001</v>
      </c>
      <c r="K181" s="308">
        <f t="shared" si="25"/>
        <v>6.89</v>
      </c>
      <c r="L181" s="329">
        <f t="shared" si="31"/>
        <v>191.67</v>
      </c>
      <c r="M181" s="306">
        <f t="shared" si="39"/>
        <v>204.81856199999999</v>
      </c>
      <c r="N181" s="308">
        <f t="shared" si="33"/>
        <v>6.86</v>
      </c>
      <c r="O181" s="350">
        <f>O179</f>
        <v>277.62</v>
      </c>
      <c r="P181" s="306">
        <f>SUM(O181*$P$8)+O181+$Q$8</f>
        <v>296.49815999999998</v>
      </c>
      <c r="Q181" s="306">
        <f t="shared" si="26"/>
        <v>6.8</v>
      </c>
      <c r="R181" s="329">
        <v>717.43499999999995</v>
      </c>
      <c r="S181" s="306">
        <f>S179</f>
        <v>770.52518999999995</v>
      </c>
      <c r="T181" s="308">
        <f t="shared" si="27"/>
        <v>7.4</v>
      </c>
      <c r="U181" s="329">
        <f t="shared" si="34"/>
        <v>183.0899</v>
      </c>
      <c r="V181" s="308">
        <f t="shared" si="34"/>
        <v>196.17401243999998</v>
      </c>
      <c r="W181" s="329">
        <f t="shared" si="35"/>
        <v>1684.6693999999998</v>
      </c>
      <c r="X181" s="308">
        <f t="shared" si="35"/>
        <v>1804.3894844399999</v>
      </c>
      <c r="Y181" s="301"/>
      <c r="Z181" s="306">
        <f t="shared" si="36"/>
        <v>119.72008444000016</v>
      </c>
      <c r="AA181" s="308">
        <f t="shared" si="37"/>
        <v>7.11</v>
      </c>
    </row>
    <row r="182" spans="1:27" x14ac:dyDescent="0.25">
      <c r="A182" s="331"/>
      <c r="B182" s="848"/>
      <c r="C182" s="332"/>
      <c r="D182" s="333"/>
      <c r="E182" s="333"/>
      <c r="F182" s="334"/>
      <c r="G182" s="334"/>
      <c r="H182" s="335"/>
      <c r="I182" s="336"/>
      <c r="J182" s="334"/>
      <c r="K182" s="335"/>
      <c r="L182" s="337"/>
      <c r="M182" s="334"/>
      <c r="N182" s="335"/>
      <c r="O182" s="334"/>
      <c r="P182" s="334"/>
      <c r="Q182" s="334"/>
      <c r="R182" s="337"/>
      <c r="S182" s="334"/>
      <c r="T182" s="335"/>
      <c r="U182" s="337"/>
      <c r="V182" s="335"/>
      <c r="W182" s="337"/>
      <c r="X182" s="335"/>
      <c r="Y182" s="301"/>
      <c r="Z182" s="334"/>
      <c r="AA182" s="335"/>
    </row>
    <row r="183" spans="1:27" s="311" customFormat="1" x14ac:dyDescent="0.25">
      <c r="A183" s="323"/>
      <c r="B183" s="849" t="s">
        <v>1158</v>
      </c>
      <c r="C183" s="338"/>
      <c r="D183" s="313"/>
      <c r="E183" s="313"/>
      <c r="F183" s="306"/>
      <c r="G183" s="340"/>
      <c r="H183" s="341"/>
      <c r="I183" s="328"/>
      <c r="J183" s="340"/>
      <c r="K183" s="341"/>
      <c r="L183" s="329"/>
      <c r="M183" s="340"/>
      <c r="N183" s="341"/>
      <c r="O183" s="340" t="s">
        <v>1654</v>
      </c>
      <c r="P183" s="340"/>
      <c r="Q183" s="340"/>
      <c r="R183" s="343">
        <v>1000</v>
      </c>
      <c r="S183" s="320" t="s">
        <v>1130</v>
      </c>
      <c r="T183" s="344" t="s">
        <v>1133</v>
      </c>
      <c r="U183" s="342"/>
      <c r="V183" s="341"/>
      <c r="W183" s="342"/>
      <c r="X183" s="341"/>
      <c r="Y183" s="324"/>
      <c r="Z183" s="340"/>
      <c r="AA183" s="341"/>
    </row>
    <row r="184" spans="1:27" x14ac:dyDescent="0.25">
      <c r="A184" s="331"/>
      <c r="B184" s="847"/>
      <c r="C184" s="325"/>
      <c r="D184" s="326"/>
      <c r="E184" s="326"/>
      <c r="F184" s="306"/>
      <c r="G184" s="306"/>
      <c r="H184" s="308"/>
      <c r="I184" s="328"/>
      <c r="J184" s="306"/>
      <c r="K184" s="308"/>
      <c r="L184" s="329"/>
      <c r="M184" s="306"/>
      <c r="N184" s="308"/>
      <c r="O184" s="306"/>
      <c r="P184" s="306"/>
      <c r="Q184" s="306"/>
      <c r="R184" s="329"/>
      <c r="S184" s="306"/>
      <c r="T184" s="308"/>
      <c r="U184" s="329"/>
      <c r="V184" s="308"/>
      <c r="W184" s="329"/>
      <c r="X184" s="308"/>
      <c r="Y184" s="301"/>
      <c r="Z184" s="306"/>
      <c r="AA184" s="308"/>
    </row>
    <row r="185" spans="1:27" x14ac:dyDescent="0.25">
      <c r="A185" s="331"/>
      <c r="B185" s="847">
        <v>16587</v>
      </c>
      <c r="C185" s="325">
        <v>100805325198</v>
      </c>
      <c r="D185" s="326">
        <v>805000</v>
      </c>
      <c r="E185" s="326">
        <v>805000</v>
      </c>
      <c r="F185" s="306">
        <f>SUM((D185-15000)*$D$8)/12</f>
        <v>495.46166666666676</v>
      </c>
      <c r="G185" s="306">
        <f>((E185-15000)*$F$8)/12</f>
        <v>529.15305999999998</v>
      </c>
      <c r="H185" s="308">
        <f t="shared" si="28"/>
        <v>6.8</v>
      </c>
      <c r="I185" s="328">
        <f t="shared" si="29"/>
        <v>121.06</v>
      </c>
      <c r="J185" s="306">
        <f t="shared" si="38"/>
        <v>129.40103400000001</v>
      </c>
      <c r="K185" s="308">
        <f t="shared" si="25"/>
        <v>6.89</v>
      </c>
      <c r="L185" s="329">
        <f t="shared" si="31"/>
        <v>191.67</v>
      </c>
      <c r="M185" s="306">
        <f t="shared" si="39"/>
        <v>204.81856199999999</v>
      </c>
      <c r="N185" s="308">
        <f t="shared" si="33"/>
        <v>6.86</v>
      </c>
      <c r="O185" s="306">
        <f>O91</f>
        <v>487.81</v>
      </c>
      <c r="P185" s="306">
        <f>SUM(O185*$P$8)+O185+$Q$8</f>
        <v>520.98108000000002</v>
      </c>
      <c r="Q185" s="306">
        <f t="shared" si="26"/>
        <v>6.8</v>
      </c>
      <c r="R185" s="329">
        <v>1118.6849999999999</v>
      </c>
      <c r="S185" s="306">
        <f>SUM(R185*$S$8)+R185</f>
        <v>1201.4676899999999</v>
      </c>
      <c r="T185" s="308">
        <f t="shared" si="27"/>
        <v>7.4</v>
      </c>
      <c r="U185" s="329">
        <f t="shared" si="34"/>
        <v>268.69150000000002</v>
      </c>
      <c r="V185" s="308">
        <f t="shared" si="34"/>
        <v>287.93357123999999</v>
      </c>
      <c r="W185" s="329">
        <f t="shared" si="35"/>
        <v>2683.3781666666664</v>
      </c>
      <c r="X185" s="308">
        <f t="shared" si="35"/>
        <v>2873.7549972400002</v>
      </c>
      <c r="Y185" s="301"/>
      <c r="Z185" s="306">
        <f t="shared" si="36"/>
        <v>190.37683057333379</v>
      </c>
      <c r="AA185" s="308">
        <f t="shared" si="37"/>
        <v>7.09</v>
      </c>
    </row>
    <row r="186" spans="1:27" x14ac:dyDescent="0.25">
      <c r="A186" s="331"/>
      <c r="B186" s="847">
        <v>16583</v>
      </c>
      <c r="C186" s="325">
        <v>100805321015</v>
      </c>
      <c r="D186" s="326">
        <v>811000</v>
      </c>
      <c r="E186" s="326">
        <v>811000</v>
      </c>
      <c r="F186" s="306">
        <f>SUM((D186-15000)*$D$8)/12</f>
        <v>499.22466666666674</v>
      </c>
      <c r="G186" s="306">
        <f>((E186-15000)*$F$8)/12</f>
        <v>533.17194400000005</v>
      </c>
      <c r="H186" s="308">
        <f t="shared" si="28"/>
        <v>6.8</v>
      </c>
      <c r="I186" s="328">
        <f t="shared" si="29"/>
        <v>121.06</v>
      </c>
      <c r="J186" s="306">
        <f t="shared" si="38"/>
        <v>129.40103400000001</v>
      </c>
      <c r="K186" s="308">
        <f t="shared" si="25"/>
        <v>6.89</v>
      </c>
      <c r="L186" s="329">
        <f t="shared" si="31"/>
        <v>191.67</v>
      </c>
      <c r="M186" s="306">
        <f t="shared" si="39"/>
        <v>204.81856199999999</v>
      </c>
      <c r="N186" s="308">
        <f t="shared" si="33"/>
        <v>6.86</v>
      </c>
      <c r="O186" s="306">
        <f>O185</f>
        <v>487.81</v>
      </c>
      <c r="P186" s="306">
        <f>SUM(O186*$P$8)+O186+$Q$8</f>
        <v>520.98108000000002</v>
      </c>
      <c r="Q186" s="306">
        <f t="shared" si="26"/>
        <v>6.8</v>
      </c>
      <c r="R186" s="329">
        <v>1118.6849999999999</v>
      </c>
      <c r="S186" s="306">
        <f>S185</f>
        <v>1201.4676899999999</v>
      </c>
      <c r="T186" s="308">
        <f t="shared" si="27"/>
        <v>7.4</v>
      </c>
      <c r="U186" s="329">
        <f t="shared" si="34"/>
        <v>268.69150000000002</v>
      </c>
      <c r="V186" s="308">
        <f t="shared" si="34"/>
        <v>287.93357123999999</v>
      </c>
      <c r="W186" s="329">
        <f t="shared" si="35"/>
        <v>2687.1411666666663</v>
      </c>
      <c r="X186" s="308">
        <f t="shared" si="35"/>
        <v>2877.7738812400003</v>
      </c>
      <c r="Y186" s="301"/>
      <c r="Z186" s="306">
        <f t="shared" si="36"/>
        <v>190.63271457333394</v>
      </c>
      <c r="AA186" s="308">
        <f t="shared" si="37"/>
        <v>7.09</v>
      </c>
    </row>
    <row r="187" spans="1:27" x14ac:dyDescent="0.25">
      <c r="A187" s="331"/>
      <c r="B187" s="847">
        <v>16588</v>
      </c>
      <c r="C187" s="325">
        <v>1200569467</v>
      </c>
      <c r="D187" s="326">
        <v>778000</v>
      </c>
      <c r="E187" s="326">
        <v>778000</v>
      </c>
      <c r="F187" s="306">
        <f>SUM((D187-15000)*$D$8)/12</f>
        <v>478.52816666666672</v>
      </c>
      <c r="G187" s="306">
        <f>((E187-15000)*$F$8)/12</f>
        <v>511.06808200000006</v>
      </c>
      <c r="H187" s="308">
        <f t="shared" si="28"/>
        <v>6.8</v>
      </c>
      <c r="I187" s="328">
        <f t="shared" si="29"/>
        <v>121.06</v>
      </c>
      <c r="J187" s="306">
        <f t="shared" si="38"/>
        <v>129.40103400000001</v>
      </c>
      <c r="K187" s="308">
        <f t="shared" ref="K187:K195" si="40">ROUND((J187-I187)/I187*100,2)</f>
        <v>6.89</v>
      </c>
      <c r="L187" s="329">
        <f t="shared" si="31"/>
        <v>191.67</v>
      </c>
      <c r="M187" s="306">
        <f t="shared" si="39"/>
        <v>204.81856199999999</v>
      </c>
      <c r="N187" s="308">
        <f t="shared" si="33"/>
        <v>6.86</v>
      </c>
      <c r="O187" s="306">
        <f>O185</f>
        <v>487.81</v>
      </c>
      <c r="P187" s="306">
        <f>SUM(O187*$P$8)+O187+$Q$8</f>
        <v>520.98108000000002</v>
      </c>
      <c r="Q187" s="306">
        <f t="shared" si="26"/>
        <v>6.8</v>
      </c>
      <c r="R187" s="329">
        <v>1118.6849999999999</v>
      </c>
      <c r="S187" s="306">
        <f>S185</f>
        <v>1201.4676899999999</v>
      </c>
      <c r="T187" s="308">
        <f t="shared" si="27"/>
        <v>7.4</v>
      </c>
      <c r="U187" s="329">
        <f t="shared" si="34"/>
        <v>268.69150000000002</v>
      </c>
      <c r="V187" s="308">
        <f t="shared" si="34"/>
        <v>287.93357123999999</v>
      </c>
      <c r="W187" s="329">
        <f t="shared" si="35"/>
        <v>2666.4446666666663</v>
      </c>
      <c r="X187" s="308">
        <f t="shared" si="35"/>
        <v>2855.6700192400003</v>
      </c>
      <c r="Y187" s="301"/>
      <c r="Z187" s="306">
        <f t="shared" si="36"/>
        <v>189.22535257333402</v>
      </c>
      <c r="AA187" s="308">
        <f t="shared" si="37"/>
        <v>7.1</v>
      </c>
    </row>
    <row r="188" spans="1:27" x14ac:dyDescent="0.25">
      <c r="A188" s="331"/>
      <c r="B188" s="851">
        <v>120</v>
      </c>
      <c r="C188" s="346">
        <v>100421200123</v>
      </c>
      <c r="D188" s="326">
        <v>891000</v>
      </c>
      <c r="E188" s="326">
        <v>891000</v>
      </c>
      <c r="F188" s="306">
        <f>SUM((D188-15000)*$D$8)/12</f>
        <v>549.39800000000002</v>
      </c>
      <c r="G188" s="306">
        <f>((E188-15000)*$F$8)/12</f>
        <v>586.75706400000001</v>
      </c>
      <c r="H188" s="308">
        <f t="shared" si="28"/>
        <v>6.8</v>
      </c>
      <c r="I188" s="328">
        <f t="shared" si="29"/>
        <v>121.06</v>
      </c>
      <c r="J188" s="306">
        <f t="shared" si="38"/>
        <v>129.40103400000001</v>
      </c>
      <c r="K188" s="308">
        <f t="shared" si="40"/>
        <v>6.89</v>
      </c>
      <c r="L188" s="329">
        <f t="shared" si="31"/>
        <v>191.67</v>
      </c>
      <c r="M188" s="306">
        <f t="shared" si="39"/>
        <v>204.81856199999999</v>
      </c>
      <c r="N188" s="308">
        <f t="shared" si="33"/>
        <v>6.86</v>
      </c>
      <c r="O188" s="306">
        <f>O185</f>
        <v>487.81</v>
      </c>
      <c r="P188" s="306">
        <f>SUM(O188*$P$8)+O188+$Q$8</f>
        <v>520.98108000000002</v>
      </c>
      <c r="Q188" s="306">
        <f t="shared" si="26"/>
        <v>6.8</v>
      </c>
      <c r="R188" s="329">
        <v>1118.6849999999999</v>
      </c>
      <c r="S188" s="306">
        <f>S185</f>
        <v>1201.4676899999999</v>
      </c>
      <c r="T188" s="308">
        <f t="shared" si="27"/>
        <v>7.4</v>
      </c>
      <c r="U188" s="329">
        <f t="shared" si="34"/>
        <v>268.69150000000002</v>
      </c>
      <c r="V188" s="308">
        <f t="shared" si="34"/>
        <v>287.93357123999999</v>
      </c>
      <c r="W188" s="329">
        <f t="shared" si="35"/>
        <v>2737.3145</v>
      </c>
      <c r="X188" s="308">
        <f t="shared" si="35"/>
        <v>2931.35900124</v>
      </c>
      <c r="Y188" s="301"/>
      <c r="Z188" s="306">
        <f t="shared" si="36"/>
        <v>194.04450124000005</v>
      </c>
      <c r="AA188" s="308">
        <f t="shared" si="37"/>
        <v>7.09</v>
      </c>
    </row>
    <row r="189" spans="1:27" x14ac:dyDescent="0.25">
      <c r="A189" s="331"/>
      <c r="B189" s="852"/>
      <c r="C189" s="332"/>
      <c r="D189" s="333"/>
      <c r="E189" s="333"/>
      <c r="F189" s="334"/>
      <c r="G189" s="334"/>
      <c r="H189" s="335"/>
      <c r="I189" s="336"/>
      <c r="J189" s="334"/>
      <c r="K189" s="335"/>
      <c r="L189" s="337"/>
      <c r="M189" s="334"/>
      <c r="N189" s="335"/>
      <c r="O189" s="334"/>
      <c r="P189" s="334"/>
      <c r="Q189" s="334"/>
      <c r="R189" s="337"/>
      <c r="S189" s="334"/>
      <c r="T189" s="335"/>
      <c r="U189" s="337"/>
      <c r="V189" s="335"/>
      <c r="W189" s="337"/>
      <c r="X189" s="335"/>
      <c r="Y189" s="301"/>
      <c r="Z189" s="334"/>
      <c r="AA189" s="335"/>
    </row>
    <row r="190" spans="1:27" s="311" customFormat="1" x14ac:dyDescent="0.25">
      <c r="A190" s="323"/>
      <c r="B190" s="849" t="s">
        <v>1159</v>
      </c>
      <c r="C190" s="338"/>
      <c r="D190" s="313"/>
      <c r="E190" s="313"/>
      <c r="F190" s="306"/>
      <c r="G190" s="340"/>
      <c r="H190" s="341"/>
      <c r="I190" s="328"/>
      <c r="J190" s="340"/>
      <c r="K190" s="341"/>
      <c r="L190" s="329"/>
      <c r="M190" s="340"/>
      <c r="N190" s="341"/>
      <c r="O190" s="340" t="s">
        <v>1662</v>
      </c>
      <c r="P190" s="340"/>
      <c r="Q190" s="340"/>
      <c r="R190" s="343">
        <v>1050</v>
      </c>
      <c r="S190" s="320" t="s">
        <v>1130</v>
      </c>
      <c r="T190" s="344" t="s">
        <v>1133</v>
      </c>
      <c r="U190" s="342"/>
      <c r="V190" s="341"/>
      <c r="W190" s="342"/>
      <c r="X190" s="341"/>
      <c r="Y190" s="324"/>
      <c r="Z190" s="340"/>
      <c r="AA190" s="341"/>
    </row>
    <row r="191" spans="1:27" x14ac:dyDescent="0.25">
      <c r="A191" s="331"/>
      <c r="B191" s="847"/>
      <c r="C191" s="325"/>
      <c r="D191" s="326"/>
      <c r="E191" s="326"/>
      <c r="F191" s="306"/>
      <c r="G191" s="306"/>
      <c r="H191" s="308"/>
      <c r="I191" s="328"/>
      <c r="J191" s="306"/>
      <c r="K191" s="308"/>
      <c r="L191" s="329"/>
      <c r="M191" s="306"/>
      <c r="N191" s="308"/>
      <c r="O191" s="306"/>
      <c r="P191" s="306"/>
      <c r="Q191" s="306"/>
      <c r="R191" s="329"/>
      <c r="S191" s="306"/>
      <c r="T191" s="308"/>
      <c r="U191" s="329"/>
      <c r="V191" s="308"/>
      <c r="W191" s="329"/>
      <c r="X191" s="308"/>
      <c r="Y191" s="301"/>
      <c r="Z191" s="306"/>
      <c r="AA191" s="308"/>
    </row>
    <row r="192" spans="1:27" x14ac:dyDescent="0.25">
      <c r="A192" s="331"/>
      <c r="B192" s="847">
        <v>5587</v>
      </c>
      <c r="C192" s="325">
        <v>102842100138</v>
      </c>
      <c r="D192" s="326">
        <v>1780000</v>
      </c>
      <c r="E192" s="326">
        <v>1780000</v>
      </c>
      <c r="F192" s="306">
        <f>SUM((D192-15000)*$D$8)/12</f>
        <v>1106.9491666666668</v>
      </c>
      <c r="G192" s="306">
        <f>((E192-15000)*$F$8)/12</f>
        <v>1182.22171</v>
      </c>
      <c r="H192" s="308">
        <f t="shared" si="28"/>
        <v>6.8</v>
      </c>
      <c r="I192" s="328">
        <f t="shared" si="29"/>
        <v>121.06</v>
      </c>
      <c r="J192" s="306">
        <f t="shared" si="38"/>
        <v>129.40103400000001</v>
      </c>
      <c r="K192" s="308">
        <f t="shared" si="40"/>
        <v>6.89</v>
      </c>
      <c r="L192" s="329">
        <f t="shared" si="31"/>
        <v>191.67</v>
      </c>
      <c r="M192" s="306">
        <f t="shared" si="39"/>
        <v>204.81856199999999</v>
      </c>
      <c r="N192" s="308">
        <f t="shared" si="33"/>
        <v>6.86</v>
      </c>
      <c r="O192" s="306">
        <v>298.55</v>
      </c>
      <c r="P192" s="306">
        <f>SUM(O192*$P$8)+O192+$Q$8</f>
        <v>318.85140000000001</v>
      </c>
      <c r="Q192" s="306">
        <f t="shared" si="26"/>
        <v>6.8</v>
      </c>
      <c r="R192" s="329">
        <v>1185.56</v>
      </c>
      <c r="S192" s="306">
        <f>SUM(R192*$S$8)+R192</f>
        <v>1273.29144</v>
      </c>
      <c r="T192" s="308">
        <f>ROUND((S192-R192)/R192*100,2)</f>
        <v>7.4</v>
      </c>
      <c r="U192" s="329">
        <f t="shared" si="34"/>
        <v>251.55760000000001</v>
      </c>
      <c r="V192" s="308">
        <f t="shared" si="34"/>
        <v>269.69074104000003</v>
      </c>
      <c r="W192" s="329">
        <f t="shared" si="35"/>
        <v>3155.3467666666666</v>
      </c>
      <c r="X192" s="308">
        <f t="shared" si="35"/>
        <v>3378.2748870400001</v>
      </c>
      <c r="Y192" s="301"/>
      <c r="Z192" s="306">
        <f t="shared" si="36"/>
        <v>222.92812037333351</v>
      </c>
      <c r="AA192" s="308">
        <f t="shared" si="37"/>
        <v>7.07</v>
      </c>
    </row>
    <row r="193" spans="1:27" x14ac:dyDescent="0.25">
      <c r="A193" s="331"/>
      <c r="B193" s="847">
        <v>5620</v>
      </c>
      <c r="C193" s="325">
        <v>102841000482</v>
      </c>
      <c r="D193" s="326">
        <v>1361000</v>
      </c>
      <c r="E193" s="326">
        <v>1361000</v>
      </c>
      <c r="F193" s="306">
        <f>SUM((D193-15000)*$D$8)/12</f>
        <v>844.16633333333345</v>
      </c>
      <c r="G193" s="306">
        <f>((E193-15000)*$F$8)/12</f>
        <v>901.56964400000015</v>
      </c>
      <c r="H193" s="308">
        <f t="shared" si="28"/>
        <v>6.8</v>
      </c>
      <c r="I193" s="328">
        <f t="shared" si="29"/>
        <v>121.06</v>
      </c>
      <c r="J193" s="306">
        <f t="shared" si="38"/>
        <v>129.40103400000001</v>
      </c>
      <c r="K193" s="308">
        <f t="shared" si="40"/>
        <v>6.89</v>
      </c>
      <c r="L193" s="329">
        <f t="shared" si="31"/>
        <v>191.67</v>
      </c>
      <c r="M193" s="306">
        <f t="shared" si="39"/>
        <v>204.81856199999999</v>
      </c>
      <c r="N193" s="308">
        <f t="shared" si="33"/>
        <v>6.86</v>
      </c>
      <c r="O193" s="306">
        <f>O192</f>
        <v>298.55</v>
      </c>
      <c r="P193" s="306">
        <f>SUM(O193*$P$8)+O193+$Q$8</f>
        <v>318.85140000000001</v>
      </c>
      <c r="Q193" s="306">
        <f t="shared" si="26"/>
        <v>6.8</v>
      </c>
      <c r="R193" s="329">
        <v>1185.56</v>
      </c>
      <c r="S193" s="306">
        <f>S192</f>
        <v>1273.29144</v>
      </c>
      <c r="T193" s="308">
        <f>ROUND((S193-R193)/R193*100,2)</f>
        <v>7.4</v>
      </c>
      <c r="U193" s="329">
        <f t="shared" si="34"/>
        <v>251.55760000000001</v>
      </c>
      <c r="V193" s="308">
        <f t="shared" si="34"/>
        <v>269.69074104000003</v>
      </c>
      <c r="W193" s="329">
        <f t="shared" si="35"/>
        <v>2892.5639333333338</v>
      </c>
      <c r="X193" s="308">
        <f t="shared" si="35"/>
        <v>3097.62282104</v>
      </c>
      <c r="Y193" s="301"/>
      <c r="Z193" s="306">
        <f t="shared" si="36"/>
        <v>205.05888770666616</v>
      </c>
      <c r="AA193" s="308">
        <f t="shared" si="37"/>
        <v>7.09</v>
      </c>
    </row>
    <row r="194" spans="1:27" x14ac:dyDescent="0.25">
      <c r="A194" s="331"/>
      <c r="B194" s="851">
        <v>5725</v>
      </c>
      <c r="C194" s="346">
        <v>100111287911</v>
      </c>
      <c r="D194" s="326">
        <v>1403000</v>
      </c>
      <c r="E194" s="326">
        <v>1403000</v>
      </c>
      <c r="F194" s="306">
        <f>SUM((D194-15000)*$D$8)/12</f>
        <v>870.50733333333346</v>
      </c>
      <c r="G194" s="306">
        <f>((E194-15000)*$F$8)/12</f>
        <v>929.70183200000008</v>
      </c>
      <c r="H194" s="308">
        <f t="shared" si="28"/>
        <v>6.8</v>
      </c>
      <c r="I194" s="328">
        <f t="shared" si="29"/>
        <v>121.06</v>
      </c>
      <c r="J194" s="306">
        <f t="shared" si="38"/>
        <v>129.40103400000001</v>
      </c>
      <c r="K194" s="308">
        <f t="shared" si="40"/>
        <v>6.89</v>
      </c>
      <c r="L194" s="329">
        <f t="shared" si="31"/>
        <v>191.67</v>
      </c>
      <c r="M194" s="306">
        <f t="shared" si="39"/>
        <v>204.81856199999999</v>
      </c>
      <c r="N194" s="308">
        <f t="shared" si="33"/>
        <v>6.86</v>
      </c>
      <c r="O194" s="306">
        <f>O192</f>
        <v>298.55</v>
      </c>
      <c r="P194" s="306">
        <f>SUM(O194*$P$8)+O194+$Q$8</f>
        <v>318.85140000000001</v>
      </c>
      <c r="Q194" s="306">
        <f t="shared" ref="Q194:Q202" si="41">ROUND((P194-O194)/O194*100,2)</f>
        <v>6.8</v>
      </c>
      <c r="R194" s="329">
        <v>1185.56</v>
      </c>
      <c r="S194" s="306">
        <f>S192</f>
        <v>1273.29144</v>
      </c>
      <c r="T194" s="308">
        <f t="shared" ref="T194:T202" si="42">ROUND((S194-R194)/R194*100,2)</f>
        <v>7.4</v>
      </c>
      <c r="U194" s="329">
        <f t="shared" si="34"/>
        <v>251.55760000000001</v>
      </c>
      <c r="V194" s="308">
        <f t="shared" si="34"/>
        <v>269.69074104000003</v>
      </c>
      <c r="W194" s="329">
        <f t="shared" si="35"/>
        <v>2918.9049333333332</v>
      </c>
      <c r="X194" s="308">
        <f t="shared" si="35"/>
        <v>3125.75500904</v>
      </c>
      <c r="Y194" s="301"/>
      <c r="Z194" s="306">
        <f t="shared" si="36"/>
        <v>206.85007570666676</v>
      </c>
      <c r="AA194" s="308">
        <f t="shared" si="37"/>
        <v>7.09</v>
      </c>
    </row>
    <row r="195" spans="1:27" x14ac:dyDescent="0.25">
      <c r="A195" s="331"/>
      <c r="B195" s="847">
        <v>5764</v>
      </c>
      <c r="C195" s="325">
        <v>100111036959</v>
      </c>
      <c r="D195" s="326">
        <v>902000</v>
      </c>
      <c r="E195" s="326">
        <v>902000</v>
      </c>
      <c r="F195" s="306">
        <f>SUM((D195-15000)*$D$8)/12</f>
        <v>556.29683333333344</v>
      </c>
      <c r="G195" s="306">
        <f>((E195-15000)*$F$8)/12</f>
        <v>594.12501800000007</v>
      </c>
      <c r="H195" s="308">
        <f t="shared" si="28"/>
        <v>6.8</v>
      </c>
      <c r="I195" s="328">
        <f t="shared" si="29"/>
        <v>121.06</v>
      </c>
      <c r="J195" s="306">
        <f t="shared" si="38"/>
        <v>129.40103400000001</v>
      </c>
      <c r="K195" s="308">
        <f t="shared" si="40"/>
        <v>6.89</v>
      </c>
      <c r="L195" s="329">
        <f t="shared" si="31"/>
        <v>191.67</v>
      </c>
      <c r="M195" s="306">
        <f t="shared" si="39"/>
        <v>204.81856199999999</v>
      </c>
      <c r="N195" s="308">
        <f t="shared" si="33"/>
        <v>6.86</v>
      </c>
      <c r="O195" s="306">
        <f>O192</f>
        <v>298.55</v>
      </c>
      <c r="P195" s="306">
        <f>SUM(O195*$P$8)+O195+$Q$8</f>
        <v>318.85140000000001</v>
      </c>
      <c r="Q195" s="306">
        <f t="shared" si="41"/>
        <v>6.8</v>
      </c>
      <c r="R195" s="329">
        <v>1185.56</v>
      </c>
      <c r="S195" s="306">
        <f>S192</f>
        <v>1273.29144</v>
      </c>
      <c r="T195" s="308">
        <f t="shared" si="42"/>
        <v>7.4</v>
      </c>
      <c r="U195" s="329">
        <f t="shared" si="34"/>
        <v>251.55760000000001</v>
      </c>
      <c r="V195" s="308">
        <f t="shared" si="34"/>
        <v>269.69074104000003</v>
      </c>
      <c r="W195" s="329">
        <f t="shared" si="35"/>
        <v>2604.6944333333336</v>
      </c>
      <c r="X195" s="308">
        <f t="shared" si="35"/>
        <v>2790.17819504</v>
      </c>
      <c r="Y195" s="301"/>
      <c r="Z195" s="306">
        <f t="shared" si="36"/>
        <v>185.48376170666643</v>
      </c>
      <c r="AA195" s="308">
        <f t="shared" si="37"/>
        <v>7.12</v>
      </c>
    </row>
    <row r="196" spans="1:27" x14ac:dyDescent="0.25">
      <c r="A196" s="331"/>
      <c r="B196" s="848"/>
      <c r="C196" s="332"/>
      <c r="D196" s="333"/>
      <c r="E196" s="333"/>
      <c r="F196" s="334"/>
      <c r="G196" s="334"/>
      <c r="H196" s="335"/>
      <c r="I196" s="336"/>
      <c r="J196" s="334"/>
      <c r="K196" s="335"/>
      <c r="L196" s="337"/>
      <c r="M196" s="334"/>
      <c r="N196" s="335"/>
      <c r="O196" s="334"/>
      <c r="P196" s="334"/>
      <c r="Q196" s="334"/>
      <c r="R196" s="337"/>
      <c r="S196" s="334"/>
      <c r="T196" s="335"/>
      <c r="U196" s="337"/>
      <c r="V196" s="335"/>
      <c r="W196" s="337"/>
      <c r="X196" s="335"/>
      <c r="Y196" s="301"/>
      <c r="Z196" s="334"/>
      <c r="AA196" s="335"/>
    </row>
    <row r="197" spans="1:27" s="311" customFormat="1" x14ac:dyDescent="0.25">
      <c r="A197" s="323"/>
      <c r="B197" s="849" t="s">
        <v>1160</v>
      </c>
      <c r="C197" s="338"/>
      <c r="D197" s="313"/>
      <c r="E197" s="313"/>
      <c r="F197" s="306"/>
      <c r="G197" s="340"/>
      <c r="H197" s="341"/>
      <c r="I197" s="328"/>
      <c r="J197" s="340"/>
      <c r="K197" s="341"/>
      <c r="L197" s="329"/>
      <c r="M197" s="340"/>
      <c r="N197" s="341"/>
      <c r="O197" s="340" t="s">
        <v>1650</v>
      </c>
      <c r="P197" s="340"/>
      <c r="Q197" s="340"/>
      <c r="R197" s="343">
        <v>450</v>
      </c>
      <c r="S197" s="320" t="s">
        <v>1130</v>
      </c>
      <c r="T197" s="344" t="s">
        <v>1131</v>
      </c>
      <c r="U197" s="342"/>
      <c r="V197" s="341"/>
      <c r="W197" s="342"/>
      <c r="X197" s="341"/>
      <c r="Y197" s="324"/>
      <c r="Z197" s="340"/>
      <c r="AA197" s="341"/>
    </row>
    <row r="198" spans="1:27" x14ac:dyDescent="0.25">
      <c r="A198" s="331"/>
      <c r="B198" s="847"/>
      <c r="C198" s="325"/>
      <c r="D198" s="326"/>
      <c r="E198" s="326"/>
      <c r="F198" s="306"/>
      <c r="G198" s="306"/>
      <c r="H198" s="308"/>
      <c r="I198" s="328"/>
      <c r="J198" s="306"/>
      <c r="K198" s="308"/>
      <c r="L198" s="329"/>
      <c r="M198" s="306"/>
      <c r="N198" s="308"/>
      <c r="O198" s="306"/>
      <c r="P198" s="306"/>
      <c r="Q198" s="306"/>
      <c r="R198" s="329"/>
      <c r="S198" s="306"/>
      <c r="T198" s="308"/>
      <c r="U198" s="329"/>
      <c r="V198" s="308"/>
      <c r="W198" s="329"/>
      <c r="X198" s="308"/>
      <c r="Y198" s="301"/>
      <c r="Z198" s="306"/>
      <c r="AA198" s="308"/>
    </row>
    <row r="199" spans="1:27" x14ac:dyDescent="0.25">
      <c r="A199" s="331"/>
      <c r="B199" s="847">
        <v>1888</v>
      </c>
      <c r="C199" s="325">
        <v>105404504058</v>
      </c>
      <c r="D199" s="326">
        <v>513000</v>
      </c>
      <c r="E199" s="326">
        <v>513000</v>
      </c>
      <c r="F199" s="306">
        <f>SUM((D199-15000)*$D$8)/12</f>
        <v>312.32900000000001</v>
      </c>
      <c r="G199" s="306">
        <f>((E199-15000)*$F$8)/12</f>
        <v>333.56737200000003</v>
      </c>
      <c r="H199" s="308">
        <f t="shared" si="28"/>
        <v>6.8</v>
      </c>
      <c r="I199" s="328">
        <f t="shared" si="29"/>
        <v>121.06</v>
      </c>
      <c r="J199" s="306">
        <f t="shared" si="38"/>
        <v>129.40103400000001</v>
      </c>
      <c r="K199" s="308">
        <f t="shared" ref="K199:K262" si="43">ROUND((J199-I199)/I199*100,2)</f>
        <v>6.89</v>
      </c>
      <c r="L199" s="329">
        <f t="shared" si="31"/>
        <v>191.67</v>
      </c>
      <c r="M199" s="306">
        <f t="shared" si="39"/>
        <v>204.81856199999999</v>
      </c>
      <c r="N199" s="308">
        <f t="shared" si="33"/>
        <v>6.86</v>
      </c>
      <c r="O199" s="306">
        <f>O161</f>
        <v>80.84</v>
      </c>
      <c r="P199" s="306">
        <f>SUM(O199*$P$8)+O199+$Q$8</f>
        <v>86.337119999999999</v>
      </c>
      <c r="Q199" s="306">
        <f t="shared" si="41"/>
        <v>6.8</v>
      </c>
      <c r="R199" s="329">
        <v>408.74</v>
      </c>
      <c r="S199" s="306">
        <f>SUM(R199*$S$8)+R199</f>
        <v>438.98676</v>
      </c>
      <c r="T199" s="308">
        <f t="shared" si="42"/>
        <v>7.4</v>
      </c>
      <c r="U199" s="329">
        <f t="shared" si="34"/>
        <v>112.32340000000002</v>
      </c>
      <c r="V199" s="308">
        <f t="shared" si="34"/>
        <v>120.33608664000002</v>
      </c>
      <c r="W199" s="329">
        <f t="shared" ref="W199:X258" si="44">F199+I199+L199+O199+R199+U199</f>
        <v>1226.9624000000001</v>
      </c>
      <c r="X199" s="308">
        <f t="shared" si="44"/>
        <v>1313.4469346400003</v>
      </c>
      <c r="Y199" s="301"/>
      <c r="Z199" s="306">
        <f t="shared" ref="Z199:Z258" si="45">X199-W199</f>
        <v>86.48453464000022</v>
      </c>
      <c r="AA199" s="308">
        <f t="shared" ref="AA199:AA258" si="46">ROUND((X199-W199)/W199*100,2)</f>
        <v>7.05</v>
      </c>
    </row>
    <row r="200" spans="1:27" x14ac:dyDescent="0.25">
      <c r="A200" s="331"/>
      <c r="B200" s="851">
        <v>1952</v>
      </c>
      <c r="C200" s="346">
        <v>1200470563</v>
      </c>
      <c r="D200" s="326">
        <v>199000</v>
      </c>
      <c r="E200" s="326">
        <v>199000</v>
      </c>
      <c r="F200" s="306">
        <f>SUM((D200-15000)*$D$8)/12</f>
        <v>115.39866666666667</v>
      </c>
      <c r="G200" s="306">
        <f>((E200-15000)*$F$8)/12</f>
        <v>123.24577600000002</v>
      </c>
      <c r="H200" s="308">
        <f t="shared" si="28"/>
        <v>6.8</v>
      </c>
      <c r="I200" s="328">
        <f t="shared" si="29"/>
        <v>121.06</v>
      </c>
      <c r="J200" s="306">
        <f t="shared" si="38"/>
        <v>129.40103400000001</v>
      </c>
      <c r="K200" s="308">
        <f t="shared" si="43"/>
        <v>6.89</v>
      </c>
      <c r="L200" s="329">
        <f t="shared" si="31"/>
        <v>191.67</v>
      </c>
      <c r="M200" s="306">
        <f t="shared" si="39"/>
        <v>204.81856199999999</v>
      </c>
      <c r="N200" s="308">
        <f t="shared" si="33"/>
        <v>6.86</v>
      </c>
      <c r="O200" s="306">
        <f>O199</f>
        <v>80.84</v>
      </c>
      <c r="P200" s="306">
        <f>SUM(O200*$P$8)+O200+$Q$8</f>
        <v>86.337119999999999</v>
      </c>
      <c r="Q200" s="306">
        <f t="shared" si="41"/>
        <v>6.8</v>
      </c>
      <c r="R200" s="329">
        <v>408.74</v>
      </c>
      <c r="S200" s="306">
        <f>S199</f>
        <v>438.98676</v>
      </c>
      <c r="T200" s="308">
        <f t="shared" si="42"/>
        <v>7.4</v>
      </c>
      <c r="U200" s="329">
        <f t="shared" si="34"/>
        <v>112.32340000000002</v>
      </c>
      <c r="V200" s="308">
        <f t="shared" si="34"/>
        <v>120.33608664000002</v>
      </c>
      <c r="W200" s="329">
        <f t="shared" si="44"/>
        <v>1030.0320666666667</v>
      </c>
      <c r="X200" s="308">
        <f t="shared" si="44"/>
        <v>1103.1253386400001</v>
      </c>
      <c r="Y200" s="301"/>
      <c r="Z200" s="306">
        <f t="shared" si="45"/>
        <v>73.093271973333458</v>
      </c>
      <c r="AA200" s="308">
        <f t="shared" si="46"/>
        <v>7.1</v>
      </c>
    </row>
    <row r="201" spans="1:27" x14ac:dyDescent="0.25">
      <c r="A201" s="331"/>
      <c r="B201" s="847">
        <v>2002</v>
      </c>
      <c r="C201" s="325">
        <v>105219900177</v>
      </c>
      <c r="D201" s="326">
        <v>91000</v>
      </c>
      <c r="E201" s="326">
        <v>91000</v>
      </c>
      <c r="F201" s="306">
        <f>SUM((D201-15000)*$D$8)/12</f>
        <v>47.664666666666669</v>
      </c>
      <c r="G201" s="306">
        <f>((E201-15000)*$F$8)/12</f>
        <v>50.905864000000008</v>
      </c>
      <c r="H201" s="308">
        <f t="shared" ref="H201:H209" si="47">ROUND((G201-F201)/F201*100,2)</f>
        <v>6.8</v>
      </c>
      <c r="I201" s="328">
        <f t="shared" si="29"/>
        <v>121.06</v>
      </c>
      <c r="J201" s="306">
        <f t="shared" si="38"/>
        <v>129.40103400000001</v>
      </c>
      <c r="K201" s="308">
        <f t="shared" si="43"/>
        <v>6.89</v>
      </c>
      <c r="L201" s="329">
        <f t="shared" si="31"/>
        <v>191.67</v>
      </c>
      <c r="M201" s="306">
        <f t="shared" si="39"/>
        <v>204.81856199999999</v>
      </c>
      <c r="N201" s="308">
        <f t="shared" si="33"/>
        <v>6.86</v>
      </c>
      <c r="O201" s="306">
        <f>O199</f>
        <v>80.84</v>
      </c>
      <c r="P201" s="306">
        <f>SUM(O201*$P$8)+O201+$Q$8</f>
        <v>86.337119999999999</v>
      </c>
      <c r="Q201" s="306">
        <f t="shared" si="41"/>
        <v>6.8</v>
      </c>
      <c r="R201" s="329">
        <v>408.74</v>
      </c>
      <c r="S201" s="306">
        <f>S199</f>
        <v>438.98676</v>
      </c>
      <c r="T201" s="308">
        <f t="shared" si="42"/>
        <v>7.4</v>
      </c>
      <c r="U201" s="329">
        <f t="shared" si="34"/>
        <v>112.32340000000002</v>
      </c>
      <c r="V201" s="308">
        <f t="shared" si="34"/>
        <v>120.33608664000002</v>
      </c>
      <c r="W201" s="329">
        <f t="shared" si="44"/>
        <v>962.29806666666673</v>
      </c>
      <c r="X201" s="308">
        <f t="shared" si="44"/>
        <v>1030.78542664</v>
      </c>
      <c r="Y201" s="301"/>
      <c r="Z201" s="306">
        <f t="shared" si="45"/>
        <v>68.487359973333241</v>
      </c>
      <c r="AA201" s="308">
        <f t="shared" si="46"/>
        <v>7.12</v>
      </c>
    </row>
    <row r="202" spans="1:27" x14ac:dyDescent="0.25">
      <c r="A202" s="331"/>
      <c r="B202" s="847">
        <v>4832</v>
      </c>
      <c r="C202" s="325">
        <v>105307400442</v>
      </c>
      <c r="D202" s="326">
        <v>245000</v>
      </c>
      <c r="E202" s="326">
        <v>245000</v>
      </c>
      <c r="F202" s="306">
        <f>SUM((D202-15000)*$D$8)/12</f>
        <v>144.24833333333333</v>
      </c>
      <c r="G202" s="306">
        <f>((E202-15000)*$F$8)/12</f>
        <v>154.05722</v>
      </c>
      <c r="H202" s="308">
        <f t="shared" si="47"/>
        <v>6.8</v>
      </c>
      <c r="I202" s="328">
        <f t="shared" si="29"/>
        <v>121.06</v>
      </c>
      <c r="J202" s="306">
        <f t="shared" si="38"/>
        <v>129.40103400000001</v>
      </c>
      <c r="K202" s="308">
        <f t="shared" si="43"/>
        <v>6.89</v>
      </c>
      <c r="L202" s="329">
        <f t="shared" si="31"/>
        <v>191.67</v>
      </c>
      <c r="M202" s="306">
        <f t="shared" si="39"/>
        <v>204.81856199999999</v>
      </c>
      <c r="N202" s="308">
        <f t="shared" si="33"/>
        <v>6.86</v>
      </c>
      <c r="O202" s="306">
        <f>O199</f>
        <v>80.84</v>
      </c>
      <c r="P202" s="306">
        <f>SUM(O202*$P$8)+O202+$Q$8</f>
        <v>86.337119999999999</v>
      </c>
      <c r="Q202" s="306">
        <f t="shared" si="41"/>
        <v>6.8</v>
      </c>
      <c r="R202" s="329">
        <v>408.74</v>
      </c>
      <c r="S202" s="306">
        <f>S199</f>
        <v>438.98676</v>
      </c>
      <c r="T202" s="308">
        <f t="shared" si="42"/>
        <v>7.4</v>
      </c>
      <c r="U202" s="329">
        <f t="shared" si="34"/>
        <v>112.32340000000002</v>
      </c>
      <c r="V202" s="308">
        <f t="shared" si="34"/>
        <v>120.33608664000002</v>
      </c>
      <c r="W202" s="329">
        <f t="shared" si="44"/>
        <v>1058.8817333333334</v>
      </c>
      <c r="X202" s="308">
        <f t="shared" si="44"/>
        <v>1133.93678264</v>
      </c>
      <c r="Y202" s="301"/>
      <c r="Z202" s="306">
        <f t="shared" si="45"/>
        <v>75.05504930666666</v>
      </c>
      <c r="AA202" s="308">
        <f t="shared" si="46"/>
        <v>7.09</v>
      </c>
    </row>
    <row r="203" spans="1:27" x14ac:dyDescent="0.25">
      <c r="A203" s="331"/>
      <c r="B203" s="848"/>
      <c r="C203" s="332"/>
      <c r="D203" s="333"/>
      <c r="E203" s="333"/>
      <c r="F203" s="334"/>
      <c r="G203" s="334"/>
      <c r="H203" s="335"/>
      <c r="I203" s="336"/>
      <c r="J203" s="334"/>
      <c r="K203" s="335"/>
      <c r="L203" s="337"/>
      <c r="M203" s="334"/>
      <c r="N203" s="335"/>
      <c r="O203" s="334"/>
      <c r="P203" s="334"/>
      <c r="Q203" s="334"/>
      <c r="R203" s="337"/>
      <c r="S203" s="334"/>
      <c r="T203" s="335"/>
      <c r="U203" s="337"/>
      <c r="V203" s="335"/>
      <c r="W203" s="337"/>
      <c r="X203" s="335"/>
      <c r="Y203" s="301"/>
      <c r="Z203" s="334"/>
      <c r="AA203" s="335"/>
    </row>
    <row r="204" spans="1:27" s="311" customFormat="1" x14ac:dyDescent="0.25">
      <c r="A204" s="323"/>
      <c r="B204" s="849" t="s">
        <v>1161</v>
      </c>
      <c r="C204" s="338"/>
      <c r="D204" s="313"/>
      <c r="E204" s="313"/>
      <c r="F204" s="306"/>
      <c r="G204" s="340"/>
      <c r="H204" s="341"/>
      <c r="I204" s="328"/>
      <c r="J204" s="340"/>
      <c r="K204" s="341"/>
      <c r="L204" s="329"/>
      <c r="M204" s="340"/>
      <c r="N204" s="341"/>
      <c r="O204" s="340" t="s">
        <v>1646</v>
      </c>
      <c r="P204" s="340"/>
      <c r="Q204" s="340"/>
      <c r="R204" s="343">
        <v>600</v>
      </c>
      <c r="S204" s="320" t="s">
        <v>1130</v>
      </c>
      <c r="T204" s="344" t="s">
        <v>1133</v>
      </c>
      <c r="U204" s="342"/>
      <c r="V204" s="341"/>
      <c r="W204" s="342"/>
      <c r="X204" s="341"/>
      <c r="Y204" s="324"/>
      <c r="Z204" s="340"/>
      <c r="AA204" s="341"/>
    </row>
    <row r="205" spans="1:27" x14ac:dyDescent="0.25">
      <c r="A205" s="331"/>
      <c r="B205" s="847"/>
      <c r="C205" s="325"/>
      <c r="D205" s="326"/>
      <c r="E205" s="326"/>
      <c r="F205" s="306"/>
      <c r="G205" s="306"/>
      <c r="H205" s="308"/>
      <c r="I205" s="328"/>
      <c r="J205" s="306"/>
      <c r="K205" s="308"/>
      <c r="L205" s="329"/>
      <c r="M205" s="306"/>
      <c r="N205" s="308"/>
      <c r="O205" s="306"/>
      <c r="P205" s="306"/>
      <c r="Q205" s="306"/>
      <c r="R205" s="329"/>
      <c r="S205" s="306"/>
      <c r="T205" s="308"/>
      <c r="U205" s="329"/>
      <c r="V205" s="308"/>
      <c r="W205" s="329"/>
      <c r="X205" s="308"/>
      <c r="Y205" s="301"/>
      <c r="Z205" s="306"/>
      <c r="AA205" s="308"/>
    </row>
    <row r="206" spans="1:27" x14ac:dyDescent="0.25">
      <c r="A206" s="331"/>
      <c r="B206" s="847">
        <v>2559</v>
      </c>
      <c r="C206" s="325">
        <v>101840100207</v>
      </c>
      <c r="D206" s="326">
        <v>506000</v>
      </c>
      <c r="E206" s="326">
        <v>506000</v>
      </c>
      <c r="F206" s="306">
        <f>SUM((D206-15000)*$D$8)/12</f>
        <v>307.93883333333332</v>
      </c>
      <c r="G206" s="306">
        <f>((E206-15000)*$F$8)/12</f>
        <v>328.87867400000005</v>
      </c>
      <c r="H206" s="308">
        <f t="shared" si="47"/>
        <v>6.8</v>
      </c>
      <c r="I206" s="328">
        <f t="shared" ref="I206:I265" si="48">$J$8</f>
        <v>121.06</v>
      </c>
      <c r="J206" s="306">
        <f t="shared" ref="J206:J237" si="49">SUM((I206*$I$8)+I206)</f>
        <v>129.40103400000001</v>
      </c>
      <c r="K206" s="308">
        <f t="shared" si="43"/>
        <v>6.89</v>
      </c>
      <c r="L206" s="329">
        <f t="shared" ref="L206:L265" si="50">$N$8</f>
        <v>191.67</v>
      </c>
      <c r="M206" s="306">
        <f t="shared" ref="M206:M237" si="51">SUM(L206*$M$8)+L206</f>
        <v>204.81856199999999</v>
      </c>
      <c r="N206" s="308">
        <f t="shared" ref="N206:N265" si="52">ROUND((M206-L206)/L206*100,2)</f>
        <v>6.86</v>
      </c>
      <c r="O206" s="306">
        <f>O181</f>
        <v>277.62</v>
      </c>
      <c r="P206" s="306">
        <f>SUM(O206*$P$8)+O206+$Q$8</f>
        <v>296.49815999999998</v>
      </c>
      <c r="Q206" s="306">
        <f t="shared" ref="Q206:Q265" si="53">ROUND((P206-O206)/O206*100,2)</f>
        <v>6.8</v>
      </c>
      <c r="R206" s="329">
        <v>583.68499999999995</v>
      </c>
      <c r="S206" s="306">
        <f>SUM(R206*$S$8)+R206</f>
        <v>626.87768999999992</v>
      </c>
      <c r="T206" s="308">
        <f t="shared" ref="T206:T265" si="54">ROUND((S206-R206)/R206*100,2)</f>
        <v>7.4</v>
      </c>
      <c r="U206" s="329">
        <f t="shared" ref="U206:V265" si="55">SUM(I206+L206+O206+R206)*0.14</f>
        <v>164.36490000000001</v>
      </c>
      <c r="V206" s="308">
        <f t="shared" si="55"/>
        <v>176.06336243999999</v>
      </c>
      <c r="W206" s="329">
        <f t="shared" si="44"/>
        <v>1646.3387333333333</v>
      </c>
      <c r="X206" s="308">
        <f t="shared" si="44"/>
        <v>1762.5374824399998</v>
      </c>
      <c r="Y206" s="301"/>
      <c r="Z206" s="306">
        <f t="shared" si="45"/>
        <v>116.19874910666658</v>
      </c>
      <c r="AA206" s="308">
        <f t="shared" si="46"/>
        <v>7.06</v>
      </c>
    </row>
    <row r="207" spans="1:27" x14ac:dyDescent="0.25">
      <c r="A207" s="331"/>
      <c r="B207" s="847">
        <v>2631</v>
      </c>
      <c r="C207" s="325">
        <v>1200940815</v>
      </c>
      <c r="D207" s="326">
        <v>721000</v>
      </c>
      <c r="E207" s="326">
        <v>721000</v>
      </c>
      <c r="F207" s="306">
        <f>SUM((D207-15000)*$D$8)/12</f>
        <v>442.77966666666674</v>
      </c>
      <c r="G207" s="306">
        <f>((E207-15000)*$F$8)/12</f>
        <v>472.88868400000001</v>
      </c>
      <c r="H207" s="308">
        <f t="shared" si="47"/>
        <v>6.8</v>
      </c>
      <c r="I207" s="328">
        <f t="shared" si="48"/>
        <v>121.06</v>
      </c>
      <c r="J207" s="306">
        <f t="shared" si="49"/>
        <v>129.40103400000001</v>
      </c>
      <c r="K207" s="308">
        <f t="shared" si="43"/>
        <v>6.89</v>
      </c>
      <c r="L207" s="329">
        <f t="shared" si="50"/>
        <v>191.67</v>
      </c>
      <c r="M207" s="306">
        <f t="shared" si="51"/>
        <v>204.81856199999999</v>
      </c>
      <c r="N207" s="308">
        <f t="shared" si="52"/>
        <v>6.86</v>
      </c>
      <c r="O207" s="306">
        <f>O206</f>
        <v>277.62</v>
      </c>
      <c r="P207" s="306">
        <f>SUM(O207*$P$8)+O207+$Q$8</f>
        <v>296.49815999999998</v>
      </c>
      <c r="Q207" s="306">
        <f t="shared" si="53"/>
        <v>6.8</v>
      </c>
      <c r="R207" s="329">
        <v>583.68499999999995</v>
      </c>
      <c r="S207" s="306">
        <f>S206</f>
        <v>626.87768999999992</v>
      </c>
      <c r="T207" s="308">
        <f t="shared" si="54"/>
        <v>7.4</v>
      </c>
      <c r="U207" s="329">
        <f t="shared" si="55"/>
        <v>164.36490000000001</v>
      </c>
      <c r="V207" s="308">
        <f t="shared" si="55"/>
        <v>176.06336243999999</v>
      </c>
      <c r="W207" s="329">
        <f t="shared" si="44"/>
        <v>1781.1795666666667</v>
      </c>
      <c r="X207" s="308">
        <f t="shared" si="44"/>
        <v>1906.5474924399998</v>
      </c>
      <c r="Y207" s="301"/>
      <c r="Z207" s="306">
        <f t="shared" si="45"/>
        <v>125.36792577333313</v>
      </c>
      <c r="AA207" s="308">
        <f t="shared" si="46"/>
        <v>7.04</v>
      </c>
    </row>
    <row r="208" spans="1:27" x14ac:dyDescent="0.25">
      <c r="A208" s="331"/>
      <c r="B208" s="847">
        <v>2587</v>
      </c>
      <c r="C208" s="325">
        <v>100108653437</v>
      </c>
      <c r="D208" s="326">
        <v>1025000</v>
      </c>
      <c r="E208" s="326">
        <v>1025000</v>
      </c>
      <c r="F208" s="306">
        <f>SUM((D208-15000)*$D$8)/12</f>
        <v>633.43833333333339</v>
      </c>
      <c r="G208" s="306">
        <f>((E208-15000)*$F$8)/12</f>
        <v>676.51214000000004</v>
      </c>
      <c r="H208" s="308">
        <f t="shared" si="47"/>
        <v>6.8</v>
      </c>
      <c r="I208" s="328">
        <f t="shared" si="48"/>
        <v>121.06</v>
      </c>
      <c r="J208" s="306">
        <f t="shared" si="49"/>
        <v>129.40103400000001</v>
      </c>
      <c r="K208" s="308">
        <f t="shared" si="43"/>
        <v>6.89</v>
      </c>
      <c r="L208" s="329">
        <f t="shared" si="50"/>
        <v>191.67</v>
      </c>
      <c r="M208" s="306">
        <f t="shared" si="51"/>
        <v>204.81856199999999</v>
      </c>
      <c r="N208" s="308">
        <f t="shared" si="52"/>
        <v>6.86</v>
      </c>
      <c r="O208" s="306">
        <f>O206</f>
        <v>277.62</v>
      </c>
      <c r="P208" s="306">
        <f>SUM(O208*$P$8)+O208+$Q$8</f>
        <v>296.49815999999998</v>
      </c>
      <c r="Q208" s="306">
        <f t="shared" si="53"/>
        <v>6.8</v>
      </c>
      <c r="R208" s="329">
        <v>583.68499999999995</v>
      </c>
      <c r="S208" s="306">
        <f>S206</f>
        <v>626.87768999999992</v>
      </c>
      <c r="T208" s="308">
        <f t="shared" si="54"/>
        <v>7.4</v>
      </c>
      <c r="U208" s="329">
        <f t="shared" si="55"/>
        <v>164.36490000000001</v>
      </c>
      <c r="V208" s="308">
        <f t="shared" si="55"/>
        <v>176.06336243999999</v>
      </c>
      <c r="W208" s="329">
        <f t="shared" si="44"/>
        <v>1971.8382333333334</v>
      </c>
      <c r="X208" s="308">
        <f t="shared" si="44"/>
        <v>2110.1709484399998</v>
      </c>
      <c r="Y208" s="301"/>
      <c r="Z208" s="306">
        <f t="shared" si="45"/>
        <v>138.33271510666646</v>
      </c>
      <c r="AA208" s="308">
        <f t="shared" si="46"/>
        <v>7.02</v>
      </c>
    </row>
    <row r="209" spans="1:27" x14ac:dyDescent="0.25">
      <c r="A209" s="331"/>
      <c r="B209" s="847">
        <v>2629</v>
      </c>
      <c r="C209" s="325">
        <v>100100290919</v>
      </c>
      <c r="D209" s="326">
        <v>1272000</v>
      </c>
      <c r="E209" s="326">
        <v>1272000</v>
      </c>
      <c r="F209" s="306">
        <f>SUM((D209-15000)*$D$8)/12</f>
        <v>788.34850000000006</v>
      </c>
      <c r="G209" s="306">
        <f>((E209-15000)*$F$8)/12</f>
        <v>841.95619799999997</v>
      </c>
      <c r="H209" s="308">
        <f t="shared" si="47"/>
        <v>6.8</v>
      </c>
      <c r="I209" s="328">
        <f t="shared" si="48"/>
        <v>121.06</v>
      </c>
      <c r="J209" s="306">
        <f t="shared" si="49"/>
        <v>129.40103400000001</v>
      </c>
      <c r="K209" s="308">
        <f t="shared" si="43"/>
        <v>6.89</v>
      </c>
      <c r="L209" s="329">
        <f t="shared" si="50"/>
        <v>191.67</v>
      </c>
      <c r="M209" s="306">
        <f t="shared" si="51"/>
        <v>204.81856199999999</v>
      </c>
      <c r="N209" s="308">
        <f t="shared" si="52"/>
        <v>6.86</v>
      </c>
      <c r="O209" s="306">
        <f>O206</f>
        <v>277.62</v>
      </c>
      <c r="P209" s="306">
        <f>SUM(O209*$P$8)+O209+$Q$8</f>
        <v>296.49815999999998</v>
      </c>
      <c r="Q209" s="306">
        <f t="shared" si="53"/>
        <v>6.8</v>
      </c>
      <c r="R209" s="329">
        <v>583.68499999999995</v>
      </c>
      <c r="S209" s="306">
        <f>S206</f>
        <v>626.87768999999992</v>
      </c>
      <c r="T209" s="308">
        <f t="shared" si="54"/>
        <v>7.4</v>
      </c>
      <c r="U209" s="329">
        <f t="shared" si="55"/>
        <v>164.36490000000001</v>
      </c>
      <c r="V209" s="308">
        <f t="shared" si="55"/>
        <v>176.06336243999999</v>
      </c>
      <c r="W209" s="329">
        <f t="shared" si="44"/>
        <v>2126.7483999999999</v>
      </c>
      <c r="X209" s="308">
        <f t="shared" si="44"/>
        <v>2275.6150064399999</v>
      </c>
      <c r="Y209" s="301"/>
      <c r="Z209" s="329">
        <f t="shared" si="45"/>
        <v>148.86660643999994</v>
      </c>
      <c r="AA209" s="308">
        <f t="shared" si="46"/>
        <v>7</v>
      </c>
    </row>
    <row r="210" spans="1:27" x14ac:dyDescent="0.25">
      <c r="A210" s="331"/>
      <c r="B210" s="848"/>
      <c r="C210" s="332"/>
      <c r="D210" s="333"/>
      <c r="E210" s="333"/>
      <c r="F210" s="334"/>
      <c r="G210" s="334"/>
      <c r="H210" s="335"/>
      <c r="I210" s="336"/>
      <c r="J210" s="334"/>
      <c r="K210" s="335"/>
      <c r="L210" s="337"/>
      <c r="M210" s="334"/>
      <c r="N210" s="335"/>
      <c r="O210" s="334"/>
      <c r="P210" s="334"/>
      <c r="Q210" s="334"/>
      <c r="R210" s="337"/>
      <c r="S210" s="334"/>
      <c r="T210" s="335"/>
      <c r="U210" s="337"/>
      <c r="V210" s="335"/>
      <c r="W210" s="337"/>
      <c r="X210" s="335"/>
      <c r="Y210" s="301"/>
      <c r="Z210" s="337"/>
      <c r="AA210" s="335"/>
    </row>
    <row r="211" spans="1:27" s="311" customFormat="1" x14ac:dyDescent="0.25">
      <c r="A211" s="323"/>
      <c r="B211" s="853" t="s">
        <v>1162</v>
      </c>
      <c r="C211" s="338"/>
      <c r="D211" s="313"/>
      <c r="E211" s="313"/>
      <c r="F211" s="306"/>
      <c r="G211" s="340"/>
      <c r="H211" s="341"/>
      <c r="I211" s="328"/>
      <c r="J211" s="340"/>
      <c r="K211" s="341"/>
      <c r="L211" s="329"/>
      <c r="M211" s="340"/>
      <c r="N211" s="341"/>
      <c r="O211" s="340" t="s">
        <v>1657</v>
      </c>
      <c r="P211" s="340"/>
      <c r="Q211" s="340"/>
      <c r="R211" s="343" t="s">
        <v>1130</v>
      </c>
      <c r="S211" s="320" t="s">
        <v>1130</v>
      </c>
      <c r="T211" s="344" t="s">
        <v>1131</v>
      </c>
      <c r="U211" s="342"/>
      <c r="V211" s="341"/>
      <c r="W211" s="342"/>
      <c r="X211" s="341"/>
      <c r="Y211" s="324"/>
      <c r="Z211" s="340"/>
      <c r="AA211" s="341"/>
    </row>
    <row r="212" spans="1:27" x14ac:dyDescent="0.25">
      <c r="A212" s="331"/>
      <c r="B212" s="847"/>
      <c r="C212" s="325"/>
      <c r="D212" s="326"/>
      <c r="E212" s="326"/>
      <c r="F212" s="306"/>
      <c r="G212" s="306"/>
      <c r="H212" s="308"/>
      <c r="I212" s="328"/>
      <c r="J212" s="306"/>
      <c r="K212" s="308"/>
      <c r="L212" s="329"/>
      <c r="M212" s="306"/>
      <c r="N212" s="308"/>
      <c r="O212" s="306"/>
      <c r="P212" s="306"/>
      <c r="Q212" s="306"/>
      <c r="R212" s="329"/>
      <c r="S212" s="306"/>
      <c r="T212" s="308"/>
      <c r="U212" s="329"/>
      <c r="V212" s="308"/>
      <c r="W212" s="329"/>
      <c r="X212" s="308"/>
      <c r="Y212" s="301"/>
      <c r="Z212" s="306"/>
      <c r="AA212" s="308"/>
    </row>
    <row r="213" spans="1:27" x14ac:dyDescent="0.25">
      <c r="A213" s="331"/>
      <c r="B213" s="847">
        <v>6568</v>
      </c>
      <c r="C213" s="325">
        <v>105903500056</v>
      </c>
      <c r="D213" s="326">
        <v>110000</v>
      </c>
      <c r="E213" s="326">
        <v>110000</v>
      </c>
      <c r="F213" s="306">
        <f>SUM((D213-15000)*$D$8)/12</f>
        <v>59.580833333333338</v>
      </c>
      <c r="G213" s="306">
        <f>((E213-15000)*$F$8)/12</f>
        <v>63.632330000000003</v>
      </c>
      <c r="H213" s="308">
        <f t="shared" ref="H213:H265" si="56">ROUND((G213-F213)/F213*100,2)</f>
        <v>6.8</v>
      </c>
      <c r="I213" s="328">
        <f t="shared" si="48"/>
        <v>121.06</v>
      </c>
      <c r="J213" s="306">
        <f t="shared" si="49"/>
        <v>129.40103400000001</v>
      </c>
      <c r="K213" s="308">
        <f t="shared" si="43"/>
        <v>6.89</v>
      </c>
      <c r="L213" s="329">
        <f t="shared" si="50"/>
        <v>191.67</v>
      </c>
      <c r="M213" s="306">
        <f t="shared" si="51"/>
        <v>204.81856199999999</v>
      </c>
      <c r="N213" s="308">
        <f t="shared" si="52"/>
        <v>6.86</v>
      </c>
      <c r="O213" s="306">
        <f>O147</f>
        <v>144.22</v>
      </c>
      <c r="P213" s="306">
        <f>SUM(O213*$P$8)+O213+$Q$8</f>
        <v>154.02696</v>
      </c>
      <c r="Q213" s="306">
        <f t="shared" si="53"/>
        <v>6.8</v>
      </c>
      <c r="R213" s="329">
        <v>292.11</v>
      </c>
      <c r="S213" s="306">
        <f>SUM(R213*$S$8)+R213</f>
        <v>313.72613999999999</v>
      </c>
      <c r="T213" s="308">
        <f t="shared" si="54"/>
        <v>7.4</v>
      </c>
      <c r="U213" s="329">
        <f t="shared" si="55"/>
        <v>104.86840000000002</v>
      </c>
      <c r="V213" s="308">
        <f t="shared" si="55"/>
        <v>112.27617744000001</v>
      </c>
      <c r="W213" s="329">
        <f t="shared" si="44"/>
        <v>913.50923333333344</v>
      </c>
      <c r="X213" s="308">
        <f t="shared" si="44"/>
        <v>977.88120343999992</v>
      </c>
      <c r="Y213" s="301"/>
      <c r="Z213" s="306">
        <f t="shared" si="45"/>
        <v>64.371970106666481</v>
      </c>
      <c r="AA213" s="308">
        <f t="shared" si="46"/>
        <v>7.05</v>
      </c>
    </row>
    <row r="214" spans="1:27" x14ac:dyDescent="0.25">
      <c r="A214" s="331"/>
      <c r="B214" s="847">
        <v>8997</v>
      </c>
      <c r="C214" s="325">
        <v>105960500039</v>
      </c>
      <c r="D214" s="326">
        <v>120000</v>
      </c>
      <c r="E214" s="326">
        <v>120000</v>
      </c>
      <c r="F214" s="306">
        <f>SUM((D214-15000)*$D$8)/12</f>
        <v>65.852500000000006</v>
      </c>
      <c r="G214" s="306">
        <f>((E214-15000)*$F$8)/12</f>
        <v>70.330470000000005</v>
      </c>
      <c r="H214" s="308">
        <f t="shared" si="56"/>
        <v>6.8</v>
      </c>
      <c r="I214" s="328">
        <f t="shared" si="48"/>
        <v>121.06</v>
      </c>
      <c r="J214" s="306">
        <f t="shared" si="49"/>
        <v>129.40103400000001</v>
      </c>
      <c r="K214" s="308">
        <f t="shared" si="43"/>
        <v>6.89</v>
      </c>
      <c r="L214" s="329">
        <f t="shared" si="50"/>
        <v>191.67</v>
      </c>
      <c r="M214" s="306">
        <f t="shared" si="51"/>
        <v>204.81856199999999</v>
      </c>
      <c r="N214" s="308">
        <f t="shared" si="52"/>
        <v>6.86</v>
      </c>
      <c r="O214" s="306">
        <f>O213</f>
        <v>144.22</v>
      </c>
      <c r="P214" s="306">
        <f>SUM(O214*$P$8)+O214+$Q$8</f>
        <v>154.02696</v>
      </c>
      <c r="Q214" s="306">
        <f t="shared" si="53"/>
        <v>6.8</v>
      </c>
      <c r="R214" s="329">
        <v>292.11</v>
      </c>
      <c r="S214" s="306">
        <f>S213</f>
        <v>313.72613999999999</v>
      </c>
      <c r="T214" s="308">
        <f t="shared" si="54"/>
        <v>7.4</v>
      </c>
      <c r="U214" s="329">
        <f t="shared" si="55"/>
        <v>104.86840000000002</v>
      </c>
      <c r="V214" s="308">
        <f t="shared" si="55"/>
        <v>112.27617744000001</v>
      </c>
      <c r="W214" s="329">
        <f t="shared" si="44"/>
        <v>919.78090000000009</v>
      </c>
      <c r="X214" s="308">
        <f t="shared" si="44"/>
        <v>984.57934344</v>
      </c>
      <c r="Y214" s="301"/>
      <c r="Z214" s="306">
        <f t="shared" si="45"/>
        <v>64.798443439999915</v>
      </c>
      <c r="AA214" s="308">
        <f t="shared" si="46"/>
        <v>7.04</v>
      </c>
    </row>
    <row r="215" spans="1:27" x14ac:dyDescent="0.25">
      <c r="A215" s="331"/>
      <c r="B215" s="847">
        <v>9001</v>
      </c>
      <c r="C215" s="325">
        <v>105960100361</v>
      </c>
      <c r="D215" s="326">
        <v>160000</v>
      </c>
      <c r="E215" s="326">
        <v>160000</v>
      </c>
      <c r="F215" s="306">
        <f>SUM((D215-15000)*$D$8)/12</f>
        <v>90.939166666666665</v>
      </c>
      <c r="G215" s="306">
        <f>((E215-15000)*$F$8)/12</f>
        <v>97.123030000000014</v>
      </c>
      <c r="H215" s="308">
        <f t="shared" si="56"/>
        <v>6.8</v>
      </c>
      <c r="I215" s="328">
        <f t="shared" si="48"/>
        <v>121.06</v>
      </c>
      <c r="J215" s="306">
        <f t="shared" si="49"/>
        <v>129.40103400000001</v>
      </c>
      <c r="K215" s="308">
        <f t="shared" si="43"/>
        <v>6.89</v>
      </c>
      <c r="L215" s="329">
        <f t="shared" si="50"/>
        <v>191.67</v>
      </c>
      <c r="M215" s="306">
        <f t="shared" si="51"/>
        <v>204.81856199999999</v>
      </c>
      <c r="N215" s="308">
        <f t="shared" si="52"/>
        <v>6.86</v>
      </c>
      <c r="O215" s="306">
        <f>O213</f>
        <v>144.22</v>
      </c>
      <c r="P215" s="306">
        <f>SUM(O215*$P$8)+O215+$Q$8</f>
        <v>154.02696</v>
      </c>
      <c r="Q215" s="306">
        <f t="shared" si="53"/>
        <v>6.8</v>
      </c>
      <c r="R215" s="329">
        <v>292.11</v>
      </c>
      <c r="S215" s="306">
        <f>S213</f>
        <v>313.72613999999999</v>
      </c>
      <c r="T215" s="308">
        <f t="shared" si="54"/>
        <v>7.4</v>
      </c>
      <c r="U215" s="329">
        <f t="shared" si="55"/>
        <v>104.86840000000002</v>
      </c>
      <c r="V215" s="308">
        <f t="shared" si="55"/>
        <v>112.27617744000001</v>
      </c>
      <c r="W215" s="329">
        <f t="shared" si="44"/>
        <v>944.86756666666679</v>
      </c>
      <c r="X215" s="308">
        <f t="shared" si="44"/>
        <v>1011.37190344</v>
      </c>
      <c r="Y215" s="301"/>
      <c r="Z215" s="306">
        <f t="shared" si="45"/>
        <v>66.504336773333193</v>
      </c>
      <c r="AA215" s="308">
        <f t="shared" si="46"/>
        <v>7.04</v>
      </c>
    </row>
    <row r="216" spans="1:27" x14ac:dyDescent="0.25">
      <c r="A216" s="331"/>
      <c r="B216" s="847">
        <v>8473</v>
      </c>
      <c r="C216" s="325">
        <v>105729500041</v>
      </c>
      <c r="D216" s="326">
        <v>163000</v>
      </c>
      <c r="E216" s="326">
        <v>163000</v>
      </c>
      <c r="F216" s="306">
        <f>SUM((D216-15000)*$D$8)/12</f>
        <v>92.820666666666682</v>
      </c>
      <c r="G216" s="306">
        <f>((E216-15000)*$F$8)/12</f>
        <v>99.132472000000007</v>
      </c>
      <c r="H216" s="308">
        <f t="shared" si="56"/>
        <v>6.8</v>
      </c>
      <c r="I216" s="328">
        <f t="shared" si="48"/>
        <v>121.06</v>
      </c>
      <c r="J216" s="306">
        <f t="shared" si="49"/>
        <v>129.40103400000001</v>
      </c>
      <c r="K216" s="308">
        <f t="shared" si="43"/>
        <v>6.89</v>
      </c>
      <c r="L216" s="329">
        <f t="shared" si="50"/>
        <v>191.67</v>
      </c>
      <c r="M216" s="306">
        <f t="shared" si="51"/>
        <v>204.81856199999999</v>
      </c>
      <c r="N216" s="308">
        <f t="shared" si="52"/>
        <v>6.86</v>
      </c>
      <c r="O216" s="306">
        <f>O213</f>
        <v>144.22</v>
      </c>
      <c r="P216" s="306">
        <f>SUM(O216*$P$8)+O216+$Q$8</f>
        <v>154.02696</v>
      </c>
      <c r="Q216" s="306">
        <f t="shared" si="53"/>
        <v>6.8</v>
      </c>
      <c r="R216" s="329">
        <v>292.11</v>
      </c>
      <c r="S216" s="306">
        <f>S213</f>
        <v>313.72613999999999</v>
      </c>
      <c r="T216" s="308">
        <f t="shared" si="54"/>
        <v>7.4</v>
      </c>
      <c r="U216" s="329">
        <f t="shared" si="55"/>
        <v>104.86840000000002</v>
      </c>
      <c r="V216" s="308">
        <f t="shared" si="55"/>
        <v>112.27617744000001</v>
      </c>
      <c r="W216" s="329">
        <f t="shared" si="44"/>
        <v>946.74906666666675</v>
      </c>
      <c r="X216" s="308">
        <f t="shared" si="44"/>
        <v>1013.38134544</v>
      </c>
      <c r="Y216" s="301"/>
      <c r="Z216" s="306">
        <f t="shared" si="45"/>
        <v>66.632278773333269</v>
      </c>
      <c r="AA216" s="308">
        <f t="shared" si="46"/>
        <v>7.04</v>
      </c>
    </row>
    <row r="217" spans="1:27" x14ac:dyDescent="0.25">
      <c r="A217" s="331"/>
      <c r="B217" s="848"/>
      <c r="C217" s="332"/>
      <c r="D217" s="333"/>
      <c r="E217" s="333"/>
      <c r="F217" s="334"/>
      <c r="G217" s="334"/>
      <c r="H217" s="335"/>
      <c r="I217" s="336"/>
      <c r="J217" s="334"/>
      <c r="K217" s="335"/>
      <c r="L217" s="337"/>
      <c r="M217" s="334"/>
      <c r="N217" s="335"/>
      <c r="O217" s="334"/>
      <c r="P217" s="334"/>
      <c r="Q217" s="334"/>
      <c r="R217" s="337"/>
      <c r="S217" s="334"/>
      <c r="T217" s="335"/>
      <c r="U217" s="337"/>
      <c r="V217" s="335"/>
      <c r="W217" s="337"/>
      <c r="X217" s="335"/>
      <c r="Y217" s="301"/>
      <c r="Z217" s="334"/>
      <c r="AA217" s="335"/>
    </row>
    <row r="218" spans="1:27" s="311" customFormat="1" x14ac:dyDescent="0.25">
      <c r="A218" s="323"/>
      <c r="B218" s="849" t="s">
        <v>1163</v>
      </c>
      <c r="C218" s="338"/>
      <c r="D218" s="313"/>
      <c r="E218" s="313"/>
      <c r="F218" s="306"/>
      <c r="G218" s="340"/>
      <c r="H218" s="341"/>
      <c r="I218" s="328"/>
      <c r="J218" s="340"/>
      <c r="K218" s="341"/>
      <c r="L218" s="329"/>
      <c r="M218" s="340"/>
      <c r="N218" s="341"/>
      <c r="O218" s="340" t="s">
        <v>1663</v>
      </c>
      <c r="P218" s="340"/>
      <c r="Q218" s="340"/>
      <c r="R218" s="343" t="s">
        <v>1130</v>
      </c>
      <c r="S218" s="320" t="s">
        <v>1130</v>
      </c>
      <c r="T218" s="344" t="s">
        <v>1131</v>
      </c>
      <c r="U218" s="342"/>
      <c r="V218" s="341"/>
      <c r="W218" s="342"/>
      <c r="X218" s="341"/>
      <c r="Y218" s="324"/>
      <c r="Z218" s="340"/>
      <c r="AA218" s="341"/>
    </row>
    <row r="219" spans="1:27" x14ac:dyDescent="0.25">
      <c r="A219" s="331"/>
      <c r="B219" s="847"/>
      <c r="C219" s="325"/>
      <c r="D219" s="326"/>
      <c r="E219" s="326"/>
      <c r="F219" s="306"/>
      <c r="G219" s="306"/>
      <c r="H219" s="308"/>
      <c r="I219" s="328"/>
      <c r="J219" s="306"/>
      <c r="K219" s="308"/>
      <c r="L219" s="329"/>
      <c r="M219" s="306"/>
      <c r="N219" s="308"/>
      <c r="O219" s="306"/>
      <c r="P219" s="306"/>
      <c r="Q219" s="306"/>
      <c r="R219" s="329"/>
      <c r="S219" s="306"/>
      <c r="T219" s="308"/>
      <c r="U219" s="329"/>
      <c r="V219" s="308"/>
      <c r="W219" s="329"/>
      <c r="X219" s="308"/>
      <c r="Y219" s="301"/>
      <c r="Z219" s="306"/>
      <c r="AA219" s="308"/>
    </row>
    <row r="220" spans="1:27" x14ac:dyDescent="0.25">
      <c r="A220" s="331"/>
      <c r="B220" s="847">
        <v>8394</v>
      </c>
      <c r="C220" s="325">
        <v>105729800004</v>
      </c>
      <c r="D220" s="326">
        <v>72000</v>
      </c>
      <c r="E220" s="326">
        <v>72000</v>
      </c>
      <c r="F220" s="306">
        <f>SUM((D220-15000)*$D$8)/12</f>
        <v>35.7485</v>
      </c>
      <c r="G220" s="306">
        <f>((E220-15000)*$F$8)/12</f>
        <v>38.179397999999999</v>
      </c>
      <c r="H220" s="308">
        <f t="shared" si="56"/>
        <v>6.8</v>
      </c>
      <c r="I220" s="328">
        <f t="shared" si="48"/>
        <v>121.06</v>
      </c>
      <c r="J220" s="306">
        <f t="shared" si="49"/>
        <v>129.40103400000001</v>
      </c>
      <c r="K220" s="308">
        <f t="shared" si="43"/>
        <v>6.89</v>
      </c>
      <c r="L220" s="329">
        <f t="shared" si="50"/>
        <v>191.67</v>
      </c>
      <c r="M220" s="306">
        <f t="shared" si="51"/>
        <v>204.81856199999999</v>
      </c>
      <c r="N220" s="308">
        <f t="shared" si="52"/>
        <v>6.86</v>
      </c>
      <c r="O220" s="306">
        <v>106.19</v>
      </c>
      <c r="P220" s="306">
        <f>SUM(O220*$P$8)+O220+$Q$8</f>
        <v>113.41092</v>
      </c>
      <c r="Q220" s="306">
        <f t="shared" si="53"/>
        <v>6.8</v>
      </c>
      <c r="R220" s="329">
        <v>292.11</v>
      </c>
      <c r="S220" s="306">
        <f>SUM(R220*$S$8)+R220</f>
        <v>313.72613999999999</v>
      </c>
      <c r="T220" s="308">
        <f t="shared" si="54"/>
        <v>7.4</v>
      </c>
      <c r="U220" s="329">
        <f t="shared" si="55"/>
        <v>99.544200000000004</v>
      </c>
      <c r="V220" s="308">
        <f t="shared" si="55"/>
        <v>106.58993184000002</v>
      </c>
      <c r="W220" s="329">
        <f t="shared" si="44"/>
        <v>846.32270000000005</v>
      </c>
      <c r="X220" s="308">
        <f t="shared" si="44"/>
        <v>906.12598584000011</v>
      </c>
      <c r="Y220" s="301"/>
      <c r="Z220" s="306">
        <f t="shared" si="45"/>
        <v>59.803285840000058</v>
      </c>
      <c r="AA220" s="308">
        <f t="shared" si="46"/>
        <v>7.07</v>
      </c>
    </row>
    <row r="221" spans="1:27" x14ac:dyDescent="0.25">
      <c r="A221" s="331"/>
      <c r="B221" s="847">
        <v>8396</v>
      </c>
      <c r="C221" s="325">
        <v>105729300119</v>
      </c>
      <c r="D221" s="326">
        <v>164000</v>
      </c>
      <c r="E221" s="326">
        <v>164000</v>
      </c>
      <c r="F221" s="306">
        <f>SUM((D221-15000)*$D$8)/12</f>
        <v>93.447833333333335</v>
      </c>
      <c r="G221" s="306">
        <f>((E221-15000)*$F$8)/12</f>
        <v>99.802285999999995</v>
      </c>
      <c r="H221" s="308">
        <f t="shared" si="56"/>
        <v>6.8</v>
      </c>
      <c r="I221" s="328">
        <f t="shared" si="48"/>
        <v>121.06</v>
      </c>
      <c r="J221" s="306">
        <f t="shared" si="49"/>
        <v>129.40103400000001</v>
      </c>
      <c r="K221" s="308">
        <f t="shared" si="43"/>
        <v>6.89</v>
      </c>
      <c r="L221" s="329">
        <f t="shared" si="50"/>
        <v>191.67</v>
      </c>
      <c r="M221" s="306">
        <f t="shared" si="51"/>
        <v>204.81856199999999</v>
      </c>
      <c r="N221" s="308">
        <f t="shared" si="52"/>
        <v>6.86</v>
      </c>
      <c r="O221" s="306">
        <f>O220</f>
        <v>106.19</v>
      </c>
      <c r="P221" s="306">
        <f>SUM(O221*$P$8)+O221+$Q$8</f>
        <v>113.41092</v>
      </c>
      <c r="Q221" s="306">
        <f t="shared" si="53"/>
        <v>6.8</v>
      </c>
      <c r="R221" s="329">
        <v>292.11</v>
      </c>
      <c r="S221" s="306">
        <f>S220</f>
        <v>313.72613999999999</v>
      </c>
      <c r="T221" s="308">
        <f t="shared" si="54"/>
        <v>7.4</v>
      </c>
      <c r="U221" s="329">
        <f t="shared" si="55"/>
        <v>99.544200000000004</v>
      </c>
      <c r="V221" s="308">
        <f t="shared" si="55"/>
        <v>106.58993184000002</v>
      </c>
      <c r="W221" s="329">
        <f t="shared" si="44"/>
        <v>904.0220333333333</v>
      </c>
      <c r="X221" s="308">
        <f t="shared" si="44"/>
        <v>967.74887383999999</v>
      </c>
      <c r="Y221" s="301"/>
      <c r="Z221" s="306">
        <f t="shared" si="45"/>
        <v>63.72684050666669</v>
      </c>
      <c r="AA221" s="308">
        <f t="shared" si="46"/>
        <v>7.05</v>
      </c>
    </row>
    <row r="222" spans="1:27" x14ac:dyDescent="0.25">
      <c r="A222" s="331"/>
      <c r="B222" s="851">
        <v>8401</v>
      </c>
      <c r="C222" s="346">
        <v>105728200542</v>
      </c>
      <c r="D222" s="326">
        <v>136000</v>
      </c>
      <c r="E222" s="326">
        <v>136000</v>
      </c>
      <c r="F222" s="306">
        <f>SUM((D222-15000)*$D$8)/12</f>
        <v>75.887166666666673</v>
      </c>
      <c r="G222" s="306">
        <f>((E222-15000)*$F$8)/12</f>
        <v>81.047494000000015</v>
      </c>
      <c r="H222" s="308">
        <f t="shared" si="56"/>
        <v>6.8</v>
      </c>
      <c r="I222" s="328">
        <f t="shared" si="48"/>
        <v>121.06</v>
      </c>
      <c r="J222" s="306">
        <f t="shared" si="49"/>
        <v>129.40103400000001</v>
      </c>
      <c r="K222" s="308">
        <f t="shared" si="43"/>
        <v>6.89</v>
      </c>
      <c r="L222" s="329">
        <f t="shared" si="50"/>
        <v>191.67</v>
      </c>
      <c r="M222" s="306">
        <f t="shared" si="51"/>
        <v>204.81856199999999</v>
      </c>
      <c r="N222" s="308">
        <f t="shared" si="52"/>
        <v>6.86</v>
      </c>
      <c r="O222" s="306">
        <f>O220</f>
        <v>106.19</v>
      </c>
      <c r="P222" s="306">
        <f>SUM(O222*$P$8)+O222+$Q$8</f>
        <v>113.41092</v>
      </c>
      <c r="Q222" s="306">
        <f t="shared" si="53"/>
        <v>6.8</v>
      </c>
      <c r="R222" s="329">
        <v>292.11</v>
      </c>
      <c r="S222" s="306">
        <f>S220</f>
        <v>313.72613999999999</v>
      </c>
      <c r="T222" s="308">
        <f t="shared" si="54"/>
        <v>7.4</v>
      </c>
      <c r="U222" s="329">
        <f t="shared" si="55"/>
        <v>99.544200000000004</v>
      </c>
      <c r="V222" s="308">
        <f t="shared" si="55"/>
        <v>106.58993184000002</v>
      </c>
      <c r="W222" s="329">
        <f t="shared" si="44"/>
        <v>886.46136666666666</v>
      </c>
      <c r="X222" s="308">
        <f t="shared" si="44"/>
        <v>948.99408184000004</v>
      </c>
      <c r="Y222" s="301"/>
      <c r="Z222" s="306">
        <f t="shared" si="45"/>
        <v>62.532715173333372</v>
      </c>
      <c r="AA222" s="308">
        <f t="shared" si="46"/>
        <v>7.05</v>
      </c>
    </row>
    <row r="223" spans="1:27" x14ac:dyDescent="0.25">
      <c r="A223" s="331"/>
      <c r="B223" s="847">
        <v>8386</v>
      </c>
      <c r="C223" s="325">
        <v>105731600076</v>
      </c>
      <c r="D223" s="326">
        <v>166000</v>
      </c>
      <c r="E223" s="326">
        <v>166000</v>
      </c>
      <c r="F223" s="306">
        <f>SUM((D223-15000)*$D$8)/12</f>
        <v>94.702166666666685</v>
      </c>
      <c r="G223" s="306">
        <f>((E223-15000)*$F$8)/12</f>
        <v>101.141914</v>
      </c>
      <c r="H223" s="308">
        <f t="shared" si="56"/>
        <v>6.8</v>
      </c>
      <c r="I223" s="328">
        <f t="shared" si="48"/>
        <v>121.06</v>
      </c>
      <c r="J223" s="306">
        <f t="shared" si="49"/>
        <v>129.40103400000001</v>
      </c>
      <c r="K223" s="308">
        <f t="shared" si="43"/>
        <v>6.89</v>
      </c>
      <c r="L223" s="329">
        <f t="shared" si="50"/>
        <v>191.67</v>
      </c>
      <c r="M223" s="306">
        <f t="shared" si="51"/>
        <v>204.81856199999999</v>
      </c>
      <c r="N223" s="308">
        <f t="shared" si="52"/>
        <v>6.86</v>
      </c>
      <c r="O223" s="306">
        <f>O220</f>
        <v>106.19</v>
      </c>
      <c r="P223" s="306">
        <f>SUM(O223*$P$8)+O223+$Q$8</f>
        <v>113.41092</v>
      </c>
      <c r="Q223" s="306">
        <f t="shared" si="53"/>
        <v>6.8</v>
      </c>
      <c r="R223" s="329">
        <v>292.11</v>
      </c>
      <c r="S223" s="306">
        <f>S220</f>
        <v>313.72613999999999</v>
      </c>
      <c r="T223" s="308">
        <f t="shared" si="54"/>
        <v>7.4</v>
      </c>
      <c r="U223" s="329">
        <f t="shared" si="55"/>
        <v>99.544200000000004</v>
      </c>
      <c r="V223" s="308">
        <f t="shared" si="55"/>
        <v>106.58993184000002</v>
      </c>
      <c r="W223" s="329">
        <f t="shared" si="44"/>
        <v>905.27636666666683</v>
      </c>
      <c r="X223" s="308">
        <f t="shared" si="44"/>
        <v>969.08850183999994</v>
      </c>
      <c r="Y223" s="301"/>
      <c r="Z223" s="306">
        <f t="shared" si="45"/>
        <v>63.812135173333104</v>
      </c>
      <c r="AA223" s="308">
        <f t="shared" si="46"/>
        <v>7.05</v>
      </c>
    </row>
    <row r="224" spans="1:27" x14ac:dyDescent="0.25">
      <c r="A224" s="331"/>
      <c r="B224" s="848"/>
      <c r="C224" s="332"/>
      <c r="D224" s="333"/>
      <c r="E224" s="333"/>
      <c r="F224" s="334"/>
      <c r="G224" s="334"/>
      <c r="H224" s="335"/>
      <c r="I224" s="336"/>
      <c r="J224" s="334"/>
      <c r="K224" s="335"/>
      <c r="L224" s="337"/>
      <c r="M224" s="334"/>
      <c r="N224" s="335"/>
      <c r="O224" s="334"/>
      <c r="P224" s="334"/>
      <c r="Q224" s="334"/>
      <c r="R224" s="337"/>
      <c r="S224" s="334"/>
      <c r="T224" s="335"/>
      <c r="U224" s="337"/>
      <c r="V224" s="335"/>
      <c r="W224" s="337"/>
      <c r="X224" s="335"/>
      <c r="Y224" s="301"/>
      <c r="Z224" s="334"/>
      <c r="AA224" s="335"/>
    </row>
    <row r="225" spans="1:27" s="311" customFormat="1" x14ac:dyDescent="0.25">
      <c r="A225" s="323"/>
      <c r="B225" s="849" t="s">
        <v>1164</v>
      </c>
      <c r="C225" s="338"/>
      <c r="D225" s="313"/>
      <c r="E225" s="313"/>
      <c r="F225" s="306"/>
      <c r="G225" s="340"/>
      <c r="H225" s="341"/>
      <c r="I225" s="328"/>
      <c r="J225" s="340"/>
      <c r="K225" s="341"/>
      <c r="L225" s="329"/>
      <c r="M225" s="340"/>
      <c r="N225" s="341"/>
      <c r="O225" s="340" t="s">
        <v>1661</v>
      </c>
      <c r="P225" s="340"/>
      <c r="Q225" s="340"/>
      <c r="R225" s="343">
        <v>800</v>
      </c>
      <c r="S225" s="320" t="s">
        <v>1130</v>
      </c>
      <c r="T225" s="344" t="s">
        <v>1133</v>
      </c>
      <c r="U225" s="342"/>
      <c r="V225" s="341"/>
      <c r="W225" s="342"/>
      <c r="X225" s="341"/>
      <c r="Y225" s="324"/>
      <c r="Z225" s="340"/>
      <c r="AA225" s="341"/>
    </row>
    <row r="226" spans="1:27" x14ac:dyDescent="0.25">
      <c r="A226" s="331"/>
      <c r="B226" s="847"/>
      <c r="C226" s="325"/>
      <c r="D226" s="326"/>
      <c r="E226" s="326"/>
      <c r="F226" s="306"/>
      <c r="G226" s="306"/>
      <c r="H226" s="308"/>
      <c r="I226" s="328"/>
      <c r="J226" s="306"/>
      <c r="K226" s="308"/>
      <c r="L226" s="329"/>
      <c r="M226" s="306"/>
      <c r="N226" s="308"/>
      <c r="O226" s="306"/>
      <c r="P226" s="306"/>
      <c r="Q226" s="306"/>
      <c r="R226" s="329"/>
      <c r="S226" s="306"/>
      <c r="T226" s="308"/>
      <c r="U226" s="329"/>
      <c r="V226" s="308"/>
      <c r="W226" s="329"/>
      <c r="X226" s="308"/>
      <c r="Y226" s="301"/>
      <c r="Z226" s="306"/>
      <c r="AA226" s="308"/>
    </row>
    <row r="227" spans="1:27" x14ac:dyDescent="0.25">
      <c r="A227" s="331"/>
      <c r="B227" s="847">
        <v>2807</v>
      </c>
      <c r="C227" s="325">
        <v>101935300077</v>
      </c>
      <c r="D227" s="326">
        <v>746000</v>
      </c>
      <c r="E227" s="326">
        <v>746000</v>
      </c>
      <c r="F227" s="306">
        <f>SUM((D227-15000)*$D$8)/12</f>
        <v>458.45883333333336</v>
      </c>
      <c r="G227" s="306">
        <f>((E227-15000)*$F$8)/12</f>
        <v>489.63403399999999</v>
      </c>
      <c r="H227" s="308">
        <f t="shared" si="56"/>
        <v>6.8</v>
      </c>
      <c r="I227" s="328">
        <f t="shared" si="48"/>
        <v>121.06</v>
      </c>
      <c r="J227" s="306">
        <f t="shared" si="49"/>
        <v>129.40103400000001</v>
      </c>
      <c r="K227" s="308">
        <f t="shared" si="43"/>
        <v>6.89</v>
      </c>
      <c r="L227" s="329">
        <f t="shared" si="50"/>
        <v>191.67</v>
      </c>
      <c r="M227" s="306">
        <f t="shared" si="51"/>
        <v>204.81856199999999</v>
      </c>
      <c r="N227" s="308">
        <f t="shared" si="52"/>
        <v>6.86</v>
      </c>
      <c r="O227" s="306">
        <f>O175</f>
        <v>242.76</v>
      </c>
      <c r="P227" s="306">
        <f>SUM(O227*$P$8)+O227+$Q$8</f>
        <v>259.26767999999998</v>
      </c>
      <c r="Q227" s="306">
        <f t="shared" si="53"/>
        <v>6.8</v>
      </c>
      <c r="R227" s="329">
        <v>851.18499999999995</v>
      </c>
      <c r="S227" s="306">
        <f>SUM(R227*$S$8)+R227</f>
        <v>914.17268999999999</v>
      </c>
      <c r="T227" s="308">
        <f t="shared" si="54"/>
        <v>7.4</v>
      </c>
      <c r="U227" s="329">
        <f t="shared" si="55"/>
        <v>196.93450000000001</v>
      </c>
      <c r="V227" s="308">
        <f t="shared" si="55"/>
        <v>211.07239524000005</v>
      </c>
      <c r="W227" s="329">
        <f t="shared" si="44"/>
        <v>2062.0683333333332</v>
      </c>
      <c r="X227" s="308">
        <f t="shared" si="44"/>
        <v>2208.3663952399997</v>
      </c>
      <c r="Y227" s="301"/>
      <c r="Z227" s="306">
        <f t="shared" si="45"/>
        <v>146.29806190666659</v>
      </c>
      <c r="AA227" s="308">
        <f t="shared" si="46"/>
        <v>7.09</v>
      </c>
    </row>
    <row r="228" spans="1:27" x14ac:dyDescent="0.25">
      <c r="A228" s="331"/>
      <c r="B228" s="847">
        <v>5262</v>
      </c>
      <c r="C228" s="325">
        <v>101813300087</v>
      </c>
      <c r="D228" s="326">
        <v>480000</v>
      </c>
      <c r="E228" s="326">
        <v>480000</v>
      </c>
      <c r="F228" s="306">
        <f>SUM((D228-15000)*$D$8)/12</f>
        <v>291.63249999999999</v>
      </c>
      <c r="G228" s="306">
        <f>((E228-15000)*$F$8)/12</f>
        <v>311.46351000000004</v>
      </c>
      <c r="H228" s="308">
        <f t="shared" si="56"/>
        <v>6.8</v>
      </c>
      <c r="I228" s="328">
        <f t="shared" si="48"/>
        <v>121.06</v>
      </c>
      <c r="J228" s="306">
        <f t="shared" si="49"/>
        <v>129.40103400000001</v>
      </c>
      <c r="K228" s="308">
        <f t="shared" si="43"/>
        <v>6.89</v>
      </c>
      <c r="L228" s="329">
        <f t="shared" si="50"/>
        <v>191.67</v>
      </c>
      <c r="M228" s="306">
        <f t="shared" si="51"/>
        <v>204.81856199999999</v>
      </c>
      <c r="N228" s="308">
        <f t="shared" si="52"/>
        <v>6.86</v>
      </c>
      <c r="O228" s="306">
        <f>O227</f>
        <v>242.76</v>
      </c>
      <c r="P228" s="306">
        <f>SUM(O228*$P$8)+O228+$Q$8</f>
        <v>259.26767999999998</v>
      </c>
      <c r="Q228" s="306">
        <f t="shared" si="53"/>
        <v>6.8</v>
      </c>
      <c r="R228" s="329">
        <v>851.18499999999995</v>
      </c>
      <c r="S228" s="306">
        <f>S227</f>
        <v>914.17268999999999</v>
      </c>
      <c r="T228" s="308">
        <f t="shared" si="54"/>
        <v>7.4</v>
      </c>
      <c r="U228" s="329">
        <f t="shared" si="55"/>
        <v>196.93450000000001</v>
      </c>
      <c r="V228" s="308">
        <f t="shared" si="55"/>
        <v>211.07239524000005</v>
      </c>
      <c r="W228" s="329">
        <f t="shared" si="44"/>
        <v>1895.242</v>
      </c>
      <c r="X228" s="308">
        <f t="shared" si="44"/>
        <v>2030.1958712399999</v>
      </c>
      <c r="Y228" s="301"/>
      <c r="Z228" s="306">
        <f t="shared" si="45"/>
        <v>134.9538712399999</v>
      </c>
      <c r="AA228" s="308">
        <f t="shared" si="46"/>
        <v>7.12</v>
      </c>
    </row>
    <row r="229" spans="1:27" x14ac:dyDescent="0.25">
      <c r="A229" s="331"/>
      <c r="B229" s="847">
        <v>2695</v>
      </c>
      <c r="C229" s="325">
        <v>1200527366</v>
      </c>
      <c r="D229" s="326">
        <v>780000</v>
      </c>
      <c r="E229" s="326">
        <v>780000</v>
      </c>
      <c r="F229" s="306">
        <f>SUM((D229-15000)*$D$8)/12</f>
        <v>479.78250000000003</v>
      </c>
      <c r="G229" s="306">
        <f>((E229-15000)*$F$8)/12</f>
        <v>512.40771000000007</v>
      </c>
      <c r="H229" s="308">
        <f t="shared" si="56"/>
        <v>6.8</v>
      </c>
      <c r="I229" s="328">
        <f t="shared" si="48"/>
        <v>121.06</v>
      </c>
      <c r="J229" s="306">
        <f t="shared" si="49"/>
        <v>129.40103400000001</v>
      </c>
      <c r="K229" s="308">
        <f t="shared" si="43"/>
        <v>6.89</v>
      </c>
      <c r="L229" s="329">
        <f t="shared" si="50"/>
        <v>191.67</v>
      </c>
      <c r="M229" s="306">
        <f t="shared" si="51"/>
        <v>204.81856199999999</v>
      </c>
      <c r="N229" s="308">
        <f t="shared" si="52"/>
        <v>6.86</v>
      </c>
      <c r="O229" s="306">
        <f>O227</f>
        <v>242.76</v>
      </c>
      <c r="P229" s="306">
        <f>SUM(O229*$P$8)+O229+$Q$8</f>
        <v>259.26767999999998</v>
      </c>
      <c r="Q229" s="306">
        <f t="shared" si="53"/>
        <v>6.8</v>
      </c>
      <c r="R229" s="329">
        <v>851.18499999999995</v>
      </c>
      <c r="S229" s="306">
        <f>S227</f>
        <v>914.17268999999999</v>
      </c>
      <c r="T229" s="308">
        <f t="shared" si="54"/>
        <v>7.4</v>
      </c>
      <c r="U229" s="329">
        <f t="shared" si="55"/>
        <v>196.93450000000001</v>
      </c>
      <c r="V229" s="308">
        <f t="shared" si="55"/>
        <v>211.07239524000005</v>
      </c>
      <c r="W229" s="329">
        <f t="shared" si="44"/>
        <v>2083.3919999999998</v>
      </c>
      <c r="X229" s="308">
        <f t="shared" si="44"/>
        <v>2231.14007124</v>
      </c>
      <c r="Y229" s="301"/>
      <c r="Z229" s="306">
        <f t="shared" si="45"/>
        <v>147.74807124000017</v>
      </c>
      <c r="AA229" s="308">
        <f t="shared" si="46"/>
        <v>7.09</v>
      </c>
    </row>
    <row r="230" spans="1:27" x14ac:dyDescent="0.25">
      <c r="A230" s="331"/>
      <c r="B230" s="847">
        <v>5266</v>
      </c>
      <c r="C230" s="325">
        <v>1200775064</v>
      </c>
      <c r="D230" s="326">
        <v>458000</v>
      </c>
      <c r="E230" s="326">
        <v>458000</v>
      </c>
      <c r="F230" s="306">
        <f>SUM((D230-15000)*$D$8)/12</f>
        <v>277.83483333333334</v>
      </c>
      <c r="G230" s="306">
        <f>((E230-15000)*$F$8)/12</f>
        <v>296.72760199999999</v>
      </c>
      <c r="H230" s="308">
        <f t="shared" si="56"/>
        <v>6.8</v>
      </c>
      <c r="I230" s="328">
        <f t="shared" si="48"/>
        <v>121.06</v>
      </c>
      <c r="J230" s="306">
        <f t="shared" si="49"/>
        <v>129.40103400000001</v>
      </c>
      <c r="K230" s="308">
        <f t="shared" si="43"/>
        <v>6.89</v>
      </c>
      <c r="L230" s="329">
        <f t="shared" si="50"/>
        <v>191.67</v>
      </c>
      <c r="M230" s="306">
        <f t="shared" si="51"/>
        <v>204.81856199999999</v>
      </c>
      <c r="N230" s="308">
        <f t="shared" si="52"/>
        <v>6.86</v>
      </c>
      <c r="O230" s="306">
        <f>O227</f>
        <v>242.76</v>
      </c>
      <c r="P230" s="306">
        <f>SUM(O230*$P$8)+O230+$Q$8</f>
        <v>259.26767999999998</v>
      </c>
      <c r="Q230" s="306">
        <f t="shared" si="53"/>
        <v>6.8</v>
      </c>
      <c r="R230" s="329">
        <v>851.18499999999995</v>
      </c>
      <c r="S230" s="306">
        <f>S227</f>
        <v>914.17268999999999</v>
      </c>
      <c r="T230" s="308">
        <f t="shared" si="54"/>
        <v>7.4</v>
      </c>
      <c r="U230" s="329">
        <f t="shared" si="55"/>
        <v>196.93450000000001</v>
      </c>
      <c r="V230" s="308">
        <f t="shared" si="55"/>
        <v>211.07239524000005</v>
      </c>
      <c r="W230" s="329">
        <f t="shared" si="44"/>
        <v>1881.4443333333334</v>
      </c>
      <c r="X230" s="308">
        <f t="shared" si="44"/>
        <v>2015.4599632400002</v>
      </c>
      <c r="Y230" s="301"/>
      <c r="Z230" s="306">
        <f t="shared" si="45"/>
        <v>134.01562990666685</v>
      </c>
      <c r="AA230" s="308">
        <f t="shared" si="46"/>
        <v>7.12</v>
      </c>
    </row>
    <row r="231" spans="1:27" x14ac:dyDescent="0.25">
      <c r="A231" s="331"/>
      <c r="B231" s="848"/>
      <c r="C231" s="332"/>
      <c r="D231" s="333"/>
      <c r="E231" s="333"/>
      <c r="F231" s="334"/>
      <c r="G231" s="334"/>
      <c r="H231" s="335"/>
      <c r="I231" s="336"/>
      <c r="J231" s="334"/>
      <c r="K231" s="335"/>
      <c r="L231" s="337"/>
      <c r="M231" s="334"/>
      <c r="N231" s="335"/>
      <c r="O231" s="334"/>
      <c r="P231" s="334"/>
      <c r="Q231" s="334"/>
      <c r="R231" s="337"/>
      <c r="S231" s="334"/>
      <c r="T231" s="335"/>
      <c r="U231" s="337"/>
      <c r="V231" s="335"/>
      <c r="W231" s="337"/>
      <c r="X231" s="335"/>
      <c r="Y231" s="301"/>
      <c r="Z231" s="334"/>
      <c r="AA231" s="335"/>
    </row>
    <row r="232" spans="1:27" s="311" customFormat="1" x14ac:dyDescent="0.25">
      <c r="A232" s="323"/>
      <c r="B232" s="849" t="s">
        <v>1165</v>
      </c>
      <c r="C232" s="338"/>
      <c r="D232" s="313"/>
      <c r="E232" s="313"/>
      <c r="F232" s="306"/>
      <c r="G232" s="340"/>
      <c r="H232" s="341"/>
      <c r="I232" s="328"/>
      <c r="J232" s="340"/>
      <c r="K232" s="341"/>
      <c r="L232" s="329"/>
      <c r="M232" s="340"/>
      <c r="N232" s="341"/>
      <c r="O232" s="340" t="s">
        <v>1657</v>
      </c>
      <c r="P232" s="340"/>
      <c r="Q232" s="340"/>
      <c r="R232" s="343">
        <v>650</v>
      </c>
      <c r="S232" s="320" t="s">
        <v>1130</v>
      </c>
      <c r="T232" s="344" t="s">
        <v>1133</v>
      </c>
      <c r="U232" s="342"/>
      <c r="V232" s="341"/>
      <c r="W232" s="342"/>
      <c r="X232" s="341"/>
      <c r="Y232" s="324"/>
      <c r="Z232" s="340"/>
      <c r="AA232" s="341"/>
    </row>
    <row r="233" spans="1:27" x14ac:dyDescent="0.25">
      <c r="A233" s="331"/>
      <c r="B233" s="847"/>
      <c r="C233" s="325"/>
      <c r="D233" s="326"/>
      <c r="E233" s="326"/>
      <c r="F233" s="306"/>
      <c r="G233" s="306"/>
      <c r="H233" s="308"/>
      <c r="I233" s="328"/>
      <c r="J233" s="306"/>
      <c r="K233" s="308"/>
      <c r="L233" s="329"/>
      <c r="M233" s="306"/>
      <c r="N233" s="308"/>
      <c r="O233" s="306"/>
      <c r="P233" s="306"/>
      <c r="Q233" s="306"/>
      <c r="R233" s="329"/>
      <c r="S233" s="306"/>
      <c r="T233" s="308"/>
      <c r="U233" s="329"/>
      <c r="V233" s="308"/>
      <c r="W233" s="329"/>
      <c r="X233" s="308"/>
      <c r="Y233" s="301"/>
      <c r="Z233" s="306"/>
      <c r="AA233" s="308"/>
    </row>
    <row r="234" spans="1:27" x14ac:dyDescent="0.25">
      <c r="A234" s="331"/>
      <c r="B234" s="847">
        <v>16283</v>
      </c>
      <c r="C234" s="325">
        <v>102610400307</v>
      </c>
      <c r="D234" s="326">
        <v>535000</v>
      </c>
      <c r="E234" s="326">
        <v>535000</v>
      </c>
      <c r="F234" s="306">
        <f>SUM((D234-15000)*$D$8)/12</f>
        <v>326.12666666666672</v>
      </c>
      <c r="G234" s="306">
        <f>((E234-15000)*$F$8)/12</f>
        <v>348.30328000000003</v>
      </c>
      <c r="H234" s="308">
        <f t="shared" si="56"/>
        <v>6.8</v>
      </c>
      <c r="I234" s="328">
        <f t="shared" si="48"/>
        <v>121.06</v>
      </c>
      <c r="J234" s="306">
        <f t="shared" si="49"/>
        <v>129.40103400000001</v>
      </c>
      <c r="K234" s="308">
        <f t="shared" si="43"/>
        <v>6.89</v>
      </c>
      <c r="L234" s="329">
        <f t="shared" si="50"/>
        <v>191.67</v>
      </c>
      <c r="M234" s="306">
        <f t="shared" si="51"/>
        <v>204.81856199999999</v>
      </c>
      <c r="N234" s="308">
        <f t="shared" si="52"/>
        <v>6.86</v>
      </c>
      <c r="O234" s="306">
        <f>O216</f>
        <v>144.22</v>
      </c>
      <c r="P234" s="306">
        <f>SUM(O234*$P$8)+O234+$Q$8</f>
        <v>154.02696</v>
      </c>
      <c r="Q234" s="306">
        <f t="shared" si="53"/>
        <v>6.8</v>
      </c>
      <c r="R234" s="329">
        <v>650.55999999999995</v>
      </c>
      <c r="S234" s="306">
        <f>SUM(R234*$S$8)+R234</f>
        <v>698.70143999999993</v>
      </c>
      <c r="T234" s="308">
        <f t="shared" si="54"/>
        <v>7.4</v>
      </c>
      <c r="U234" s="329">
        <f t="shared" si="55"/>
        <v>155.0514</v>
      </c>
      <c r="V234" s="308">
        <f t="shared" si="55"/>
        <v>166.17271944000001</v>
      </c>
      <c r="W234" s="329">
        <f t="shared" si="44"/>
        <v>1588.6880666666668</v>
      </c>
      <c r="X234" s="308">
        <f t="shared" si="44"/>
        <v>1701.42399544</v>
      </c>
      <c r="Y234" s="301"/>
      <c r="Z234" s="306">
        <f t="shared" si="45"/>
        <v>112.73592877333317</v>
      </c>
      <c r="AA234" s="308">
        <f t="shared" si="46"/>
        <v>7.1</v>
      </c>
    </row>
    <row r="235" spans="1:27" x14ac:dyDescent="0.25">
      <c r="A235" s="331"/>
      <c r="B235" s="847">
        <v>16304</v>
      </c>
      <c r="C235" s="325">
        <v>102608801244</v>
      </c>
      <c r="D235" s="326">
        <v>643000</v>
      </c>
      <c r="E235" s="326">
        <v>643000</v>
      </c>
      <c r="F235" s="306">
        <f>SUM((D235-15000)*$D$8)/12</f>
        <v>393.8606666666667</v>
      </c>
      <c r="G235" s="306">
        <f>((E235-15000)*$F$8)/12</f>
        <v>420.643192</v>
      </c>
      <c r="H235" s="308">
        <f t="shared" si="56"/>
        <v>6.8</v>
      </c>
      <c r="I235" s="328">
        <f t="shared" si="48"/>
        <v>121.06</v>
      </c>
      <c r="J235" s="306">
        <f t="shared" si="49"/>
        <v>129.40103400000001</v>
      </c>
      <c r="K235" s="308">
        <f t="shared" si="43"/>
        <v>6.89</v>
      </c>
      <c r="L235" s="329">
        <f t="shared" si="50"/>
        <v>191.67</v>
      </c>
      <c r="M235" s="306">
        <f t="shared" si="51"/>
        <v>204.81856199999999</v>
      </c>
      <c r="N235" s="308">
        <f t="shared" si="52"/>
        <v>6.86</v>
      </c>
      <c r="O235" s="306">
        <f>O234</f>
        <v>144.22</v>
      </c>
      <c r="P235" s="306">
        <f>SUM(O235*$P$8)+O235+$Q$8</f>
        <v>154.02696</v>
      </c>
      <c r="Q235" s="306">
        <f t="shared" si="53"/>
        <v>6.8</v>
      </c>
      <c r="R235" s="329">
        <v>650.55999999999995</v>
      </c>
      <c r="S235" s="306">
        <f>S234</f>
        <v>698.70143999999993</v>
      </c>
      <c r="T235" s="308">
        <f t="shared" si="54"/>
        <v>7.4</v>
      </c>
      <c r="U235" s="329">
        <f t="shared" si="55"/>
        <v>155.0514</v>
      </c>
      <c r="V235" s="308">
        <f t="shared" si="55"/>
        <v>166.17271944000001</v>
      </c>
      <c r="W235" s="329">
        <f t="shared" si="44"/>
        <v>1656.4220666666668</v>
      </c>
      <c r="X235" s="308">
        <f t="shared" si="44"/>
        <v>1773.7639074399999</v>
      </c>
      <c r="Y235" s="301"/>
      <c r="Z235" s="306">
        <f t="shared" si="45"/>
        <v>117.34184077333316</v>
      </c>
      <c r="AA235" s="308">
        <f t="shared" si="46"/>
        <v>7.08</v>
      </c>
    </row>
    <row r="236" spans="1:27" x14ac:dyDescent="0.25">
      <c r="A236" s="331"/>
      <c r="B236" s="847">
        <v>18345</v>
      </c>
      <c r="C236" s="325">
        <v>1200156261</v>
      </c>
      <c r="D236" s="326">
        <v>504000</v>
      </c>
      <c r="E236" s="326">
        <v>504000</v>
      </c>
      <c r="F236" s="306">
        <f>SUM((D236-15000)*$D$8)/12</f>
        <v>306.68450000000001</v>
      </c>
      <c r="G236" s="306">
        <f>((E236-15000)*$F$8)/12</f>
        <v>327.53904600000004</v>
      </c>
      <c r="H236" s="308">
        <f t="shared" si="56"/>
        <v>6.8</v>
      </c>
      <c r="I236" s="328">
        <f t="shared" si="48"/>
        <v>121.06</v>
      </c>
      <c r="J236" s="306">
        <f t="shared" si="49"/>
        <v>129.40103400000001</v>
      </c>
      <c r="K236" s="308">
        <f t="shared" si="43"/>
        <v>6.89</v>
      </c>
      <c r="L236" s="329">
        <f t="shared" si="50"/>
        <v>191.67</v>
      </c>
      <c r="M236" s="306">
        <f t="shared" si="51"/>
        <v>204.81856199999999</v>
      </c>
      <c r="N236" s="308">
        <f t="shared" si="52"/>
        <v>6.86</v>
      </c>
      <c r="O236" s="306">
        <f>O234</f>
        <v>144.22</v>
      </c>
      <c r="P236" s="306">
        <f>SUM(O236*$P$8)+O236+$Q$8</f>
        <v>154.02696</v>
      </c>
      <c r="Q236" s="306">
        <f t="shared" si="53"/>
        <v>6.8</v>
      </c>
      <c r="R236" s="329">
        <v>650.55999999999995</v>
      </c>
      <c r="S236" s="306">
        <f>S234</f>
        <v>698.70143999999993</v>
      </c>
      <c r="T236" s="308">
        <f t="shared" si="54"/>
        <v>7.4</v>
      </c>
      <c r="U236" s="329">
        <f t="shared" si="55"/>
        <v>155.0514</v>
      </c>
      <c r="V236" s="308">
        <f t="shared" si="55"/>
        <v>166.17271944000001</v>
      </c>
      <c r="W236" s="329">
        <f t="shared" si="44"/>
        <v>1569.2459000000001</v>
      </c>
      <c r="X236" s="308">
        <f t="shared" si="44"/>
        <v>1680.65976144</v>
      </c>
      <c r="Y236" s="301"/>
      <c r="Z236" s="306">
        <f t="shared" si="45"/>
        <v>111.41386143999989</v>
      </c>
      <c r="AA236" s="308">
        <f t="shared" si="46"/>
        <v>7.1</v>
      </c>
    </row>
    <row r="237" spans="1:27" x14ac:dyDescent="0.25">
      <c r="A237" s="331"/>
      <c r="B237" s="847">
        <v>17184</v>
      </c>
      <c r="C237" s="325">
        <v>100100799487</v>
      </c>
      <c r="D237" s="326">
        <v>529000</v>
      </c>
      <c r="E237" s="326">
        <v>529000</v>
      </c>
      <c r="F237" s="306">
        <f>SUM((D237-15000)*$D$8)/12</f>
        <v>322.36366666666669</v>
      </c>
      <c r="G237" s="306">
        <f>((E237-15000)*$F$8)/12</f>
        <v>344.28439600000002</v>
      </c>
      <c r="H237" s="308">
        <f t="shared" si="56"/>
        <v>6.8</v>
      </c>
      <c r="I237" s="328">
        <f t="shared" si="48"/>
        <v>121.06</v>
      </c>
      <c r="J237" s="306">
        <f t="shared" si="49"/>
        <v>129.40103400000001</v>
      </c>
      <c r="K237" s="308">
        <f t="shared" si="43"/>
        <v>6.89</v>
      </c>
      <c r="L237" s="329">
        <f t="shared" si="50"/>
        <v>191.67</v>
      </c>
      <c r="M237" s="306">
        <f t="shared" si="51"/>
        <v>204.81856199999999</v>
      </c>
      <c r="N237" s="308">
        <f t="shared" si="52"/>
        <v>6.86</v>
      </c>
      <c r="O237" s="306">
        <f>O234</f>
        <v>144.22</v>
      </c>
      <c r="P237" s="306">
        <f>SUM(O237*$P$8)+O237+$Q$8</f>
        <v>154.02696</v>
      </c>
      <c r="Q237" s="306">
        <f t="shared" si="53"/>
        <v>6.8</v>
      </c>
      <c r="R237" s="329">
        <v>650.55999999999995</v>
      </c>
      <c r="S237" s="306">
        <f>S234</f>
        <v>698.70143999999993</v>
      </c>
      <c r="T237" s="308">
        <f t="shared" si="54"/>
        <v>7.4</v>
      </c>
      <c r="U237" s="329">
        <f t="shared" si="55"/>
        <v>155.0514</v>
      </c>
      <c r="V237" s="308">
        <f t="shared" si="55"/>
        <v>166.17271944000001</v>
      </c>
      <c r="W237" s="329">
        <f t="shared" si="44"/>
        <v>1584.9250666666667</v>
      </c>
      <c r="X237" s="308">
        <f t="shared" si="44"/>
        <v>1697.4051114399999</v>
      </c>
      <c r="Y237" s="301"/>
      <c r="Z237" s="306">
        <f t="shared" si="45"/>
        <v>112.48004477333325</v>
      </c>
      <c r="AA237" s="308">
        <f t="shared" si="46"/>
        <v>7.1</v>
      </c>
    </row>
    <row r="238" spans="1:27" x14ac:dyDescent="0.25">
      <c r="A238" s="331"/>
      <c r="B238" s="848"/>
      <c r="C238" s="332"/>
      <c r="D238" s="333"/>
      <c r="E238" s="333"/>
      <c r="F238" s="334"/>
      <c r="G238" s="334"/>
      <c r="H238" s="335"/>
      <c r="I238" s="336"/>
      <c r="J238" s="334"/>
      <c r="K238" s="335"/>
      <c r="L238" s="337"/>
      <c r="M238" s="334"/>
      <c r="N238" s="335"/>
      <c r="O238" s="334"/>
      <c r="P238" s="334"/>
      <c r="Q238" s="334"/>
      <c r="R238" s="337"/>
      <c r="S238" s="334"/>
      <c r="T238" s="335"/>
      <c r="U238" s="337"/>
      <c r="V238" s="335"/>
      <c r="W238" s="337"/>
      <c r="X238" s="335"/>
      <c r="Y238" s="301"/>
      <c r="Z238" s="334"/>
      <c r="AA238" s="335"/>
    </row>
    <row r="239" spans="1:27" s="311" customFormat="1" x14ac:dyDescent="0.25">
      <c r="A239" s="323"/>
      <c r="B239" s="849" t="s">
        <v>1166</v>
      </c>
      <c r="C239" s="338"/>
      <c r="D239" s="313"/>
      <c r="E239" s="313"/>
      <c r="F239" s="306"/>
      <c r="G239" s="340"/>
      <c r="H239" s="341"/>
      <c r="I239" s="328"/>
      <c r="J239" s="340"/>
      <c r="K239" s="341"/>
      <c r="L239" s="329"/>
      <c r="M239" s="340"/>
      <c r="N239" s="341"/>
      <c r="O239" s="340" t="s">
        <v>1664</v>
      </c>
      <c r="P239" s="340"/>
      <c r="Q239" s="340"/>
      <c r="R239" s="343">
        <v>1100</v>
      </c>
      <c r="S239" s="320" t="s">
        <v>1130</v>
      </c>
      <c r="T239" s="344" t="s">
        <v>1133</v>
      </c>
      <c r="U239" s="342"/>
      <c r="V239" s="341"/>
      <c r="W239" s="342"/>
      <c r="X239" s="341"/>
      <c r="Y239" s="324"/>
      <c r="Z239" s="340"/>
      <c r="AA239" s="341"/>
    </row>
    <row r="240" spans="1:27" x14ac:dyDescent="0.25">
      <c r="A240" s="331"/>
      <c r="B240" s="847"/>
      <c r="C240" s="325"/>
      <c r="D240" s="326"/>
      <c r="E240" s="326"/>
      <c r="F240" s="306"/>
      <c r="G240" s="306"/>
      <c r="H240" s="308"/>
      <c r="I240" s="328"/>
      <c r="J240" s="306"/>
      <c r="K240" s="308"/>
      <c r="L240" s="329"/>
      <c r="M240" s="306"/>
      <c r="N240" s="308"/>
      <c r="O240" s="306"/>
      <c r="P240" s="306"/>
      <c r="Q240" s="306"/>
      <c r="R240" s="329"/>
      <c r="S240" s="306"/>
      <c r="T240" s="308"/>
      <c r="U240" s="329"/>
      <c r="V240" s="308"/>
      <c r="W240" s="329"/>
      <c r="X240" s="308"/>
      <c r="Y240" s="301"/>
      <c r="Z240" s="306"/>
      <c r="AA240" s="308"/>
    </row>
    <row r="241" spans="1:27" x14ac:dyDescent="0.25">
      <c r="A241" s="331"/>
      <c r="B241" s="847">
        <v>6834</v>
      </c>
      <c r="C241" s="325">
        <v>102409300023</v>
      </c>
      <c r="D241" s="326">
        <v>1195000</v>
      </c>
      <c r="E241" s="326">
        <v>1195000</v>
      </c>
      <c r="F241" s="306">
        <f>SUM((D241-15000)*$D$8)/12</f>
        <v>740.05666666666673</v>
      </c>
      <c r="G241" s="306">
        <f>((E241-15000)*$F$8)/12</f>
        <v>790.38052000000005</v>
      </c>
      <c r="H241" s="308">
        <f t="shared" si="56"/>
        <v>6.8</v>
      </c>
      <c r="I241" s="328">
        <f t="shared" si="48"/>
        <v>121.06</v>
      </c>
      <c r="J241" s="306">
        <f t="shared" ref="J241:J265" si="57">SUM((I241*$I$8)+I241)</f>
        <v>129.40103400000001</v>
      </c>
      <c r="K241" s="308">
        <f t="shared" si="43"/>
        <v>6.89</v>
      </c>
      <c r="L241" s="329">
        <f t="shared" si="50"/>
        <v>191.67</v>
      </c>
      <c r="M241" s="306">
        <f t="shared" ref="M241:M265" si="58">SUM(L241*$M$8)+L241</f>
        <v>204.81856199999999</v>
      </c>
      <c r="N241" s="308">
        <f t="shared" si="52"/>
        <v>6.86</v>
      </c>
      <c r="O241" s="306">
        <v>417.08</v>
      </c>
      <c r="P241" s="306">
        <f>SUM(O241*$P$8)+O241+$Q$8</f>
        <v>445.44144</v>
      </c>
      <c r="Q241" s="306">
        <f t="shared" si="53"/>
        <v>6.8</v>
      </c>
      <c r="R241" s="329">
        <v>1252.4349999999999</v>
      </c>
      <c r="S241" s="306">
        <f>SUM(R241*$S$8)+R241</f>
        <v>1345.11519</v>
      </c>
      <c r="T241" s="308">
        <f t="shared" si="54"/>
        <v>7.4</v>
      </c>
      <c r="U241" s="329">
        <f t="shared" si="55"/>
        <v>277.51429999999999</v>
      </c>
      <c r="V241" s="308">
        <f t="shared" si="55"/>
        <v>297.46867164000003</v>
      </c>
      <c r="W241" s="329">
        <f t="shared" si="44"/>
        <v>2999.8159666666666</v>
      </c>
      <c r="X241" s="308">
        <f t="shared" si="44"/>
        <v>3212.6254176400003</v>
      </c>
      <c r="Y241" s="301"/>
      <c r="Z241" s="306">
        <f t="shared" si="45"/>
        <v>212.8094509733337</v>
      </c>
      <c r="AA241" s="308">
        <f t="shared" si="46"/>
        <v>7.09</v>
      </c>
    </row>
    <row r="242" spans="1:27" x14ac:dyDescent="0.25">
      <c r="A242" s="331"/>
      <c r="B242" s="847">
        <v>5903</v>
      </c>
      <c r="C242" s="325">
        <v>1200288212</v>
      </c>
      <c r="D242" s="326">
        <v>883000</v>
      </c>
      <c r="E242" s="326">
        <v>883000</v>
      </c>
      <c r="F242" s="306">
        <f>SUM((D242-15000)*$D$8)/12</f>
        <v>544.38066666666668</v>
      </c>
      <c r="G242" s="306">
        <f>((E242-15000)*$F$8)/12</f>
        <v>581.398552</v>
      </c>
      <c r="H242" s="308">
        <f t="shared" si="56"/>
        <v>6.8</v>
      </c>
      <c r="I242" s="328">
        <f t="shared" si="48"/>
        <v>121.06</v>
      </c>
      <c r="J242" s="306">
        <f t="shared" si="57"/>
        <v>129.40103400000001</v>
      </c>
      <c r="K242" s="308">
        <f t="shared" si="43"/>
        <v>6.89</v>
      </c>
      <c r="L242" s="329">
        <f t="shared" si="50"/>
        <v>191.67</v>
      </c>
      <c r="M242" s="306">
        <f t="shared" si="58"/>
        <v>204.81856199999999</v>
      </c>
      <c r="N242" s="308">
        <f t="shared" si="52"/>
        <v>6.86</v>
      </c>
      <c r="O242" s="306">
        <f>O241</f>
        <v>417.08</v>
      </c>
      <c r="P242" s="306">
        <f>SUM(O242*$P$8)+O242+$Q$8</f>
        <v>445.44144</v>
      </c>
      <c r="Q242" s="306">
        <f t="shared" si="53"/>
        <v>6.8</v>
      </c>
      <c r="R242" s="329">
        <v>1252.4349999999999</v>
      </c>
      <c r="S242" s="306">
        <f>S241</f>
        <v>1345.11519</v>
      </c>
      <c r="T242" s="308">
        <f t="shared" si="54"/>
        <v>7.4</v>
      </c>
      <c r="U242" s="329">
        <f t="shared" si="55"/>
        <v>277.51429999999999</v>
      </c>
      <c r="V242" s="308">
        <f t="shared" si="55"/>
        <v>297.46867164000003</v>
      </c>
      <c r="W242" s="329">
        <f t="shared" si="44"/>
        <v>2804.1399666666666</v>
      </c>
      <c r="X242" s="308">
        <f t="shared" si="44"/>
        <v>3003.6434496400002</v>
      </c>
      <c r="Y242" s="301"/>
      <c r="Z242" s="306">
        <f t="shared" si="45"/>
        <v>199.50348297333358</v>
      </c>
      <c r="AA242" s="308">
        <f t="shared" si="46"/>
        <v>7.11</v>
      </c>
    </row>
    <row r="243" spans="1:27" x14ac:dyDescent="0.25">
      <c r="A243" s="331"/>
      <c r="B243" s="847">
        <v>3527</v>
      </c>
      <c r="C243" s="325">
        <v>100103006483</v>
      </c>
      <c r="D243" s="326">
        <v>1100000</v>
      </c>
      <c r="E243" s="326">
        <v>1100000</v>
      </c>
      <c r="F243" s="306">
        <f>SUM((D243-15000)*$D$8)/12</f>
        <v>680.47583333333341</v>
      </c>
      <c r="G243" s="306">
        <f>((E243-15000)*$F$8)/12</f>
        <v>726.74819000000014</v>
      </c>
      <c r="H243" s="308">
        <f t="shared" si="56"/>
        <v>6.8</v>
      </c>
      <c r="I243" s="328">
        <f t="shared" si="48"/>
        <v>121.06</v>
      </c>
      <c r="J243" s="306">
        <f t="shared" si="57"/>
        <v>129.40103400000001</v>
      </c>
      <c r="K243" s="308">
        <f t="shared" si="43"/>
        <v>6.89</v>
      </c>
      <c r="L243" s="329">
        <f t="shared" si="50"/>
        <v>191.67</v>
      </c>
      <c r="M243" s="306">
        <f t="shared" si="58"/>
        <v>204.81856199999999</v>
      </c>
      <c r="N243" s="308">
        <f t="shared" si="52"/>
        <v>6.86</v>
      </c>
      <c r="O243" s="306">
        <f>O241</f>
        <v>417.08</v>
      </c>
      <c r="P243" s="306">
        <f>SUM(O243*$P$8)+O243+$Q$8</f>
        <v>445.44144</v>
      </c>
      <c r="Q243" s="306">
        <f t="shared" si="53"/>
        <v>6.8</v>
      </c>
      <c r="R243" s="329">
        <v>1252.4349999999999</v>
      </c>
      <c r="S243" s="306">
        <f>S241</f>
        <v>1345.11519</v>
      </c>
      <c r="T243" s="308">
        <f t="shared" si="54"/>
        <v>7.4</v>
      </c>
      <c r="U243" s="329">
        <f t="shared" si="55"/>
        <v>277.51429999999999</v>
      </c>
      <c r="V243" s="308">
        <f t="shared" si="55"/>
        <v>297.46867164000003</v>
      </c>
      <c r="W243" s="329">
        <f t="shared" si="44"/>
        <v>2940.2351333333331</v>
      </c>
      <c r="X243" s="308">
        <f t="shared" si="44"/>
        <v>3148.9930876400003</v>
      </c>
      <c r="Y243" s="301"/>
      <c r="Z243" s="306">
        <f t="shared" si="45"/>
        <v>208.75795430666722</v>
      </c>
      <c r="AA243" s="308">
        <f t="shared" si="46"/>
        <v>7.1</v>
      </c>
    </row>
    <row r="244" spans="1:27" x14ac:dyDescent="0.25">
      <c r="A244" s="331"/>
      <c r="B244" s="847">
        <v>3450</v>
      </c>
      <c r="C244" s="325">
        <v>100101203433</v>
      </c>
      <c r="D244" s="326">
        <v>800000</v>
      </c>
      <c r="E244" s="326">
        <v>800000</v>
      </c>
      <c r="F244" s="306">
        <f>SUM((D244-15000)*$D$8)/12</f>
        <v>492.32583333333338</v>
      </c>
      <c r="G244" s="306">
        <f>((E244-15000)*$F$8)/12</f>
        <v>525.80399</v>
      </c>
      <c r="H244" s="308">
        <f t="shared" si="56"/>
        <v>6.8</v>
      </c>
      <c r="I244" s="328">
        <f t="shared" si="48"/>
        <v>121.06</v>
      </c>
      <c r="J244" s="306">
        <f t="shared" si="57"/>
        <v>129.40103400000001</v>
      </c>
      <c r="K244" s="308">
        <f t="shared" si="43"/>
        <v>6.89</v>
      </c>
      <c r="L244" s="329">
        <f t="shared" si="50"/>
        <v>191.67</v>
      </c>
      <c r="M244" s="306">
        <f t="shared" si="58"/>
        <v>204.81856199999999</v>
      </c>
      <c r="N244" s="308">
        <f t="shared" si="52"/>
        <v>6.86</v>
      </c>
      <c r="O244" s="306">
        <f>O241</f>
        <v>417.08</v>
      </c>
      <c r="P244" s="306">
        <f>SUM(O244*$P$8)+O244+$Q$8</f>
        <v>445.44144</v>
      </c>
      <c r="Q244" s="306">
        <f t="shared" si="53"/>
        <v>6.8</v>
      </c>
      <c r="R244" s="329">
        <v>1252.4349999999999</v>
      </c>
      <c r="S244" s="306">
        <f>S241</f>
        <v>1345.11519</v>
      </c>
      <c r="T244" s="308">
        <f t="shared" si="54"/>
        <v>7.4</v>
      </c>
      <c r="U244" s="329">
        <f t="shared" si="55"/>
        <v>277.51429999999999</v>
      </c>
      <c r="V244" s="308">
        <f t="shared" si="55"/>
        <v>297.46867164000003</v>
      </c>
      <c r="W244" s="329">
        <f t="shared" si="44"/>
        <v>2752.085133333333</v>
      </c>
      <c r="X244" s="308">
        <f t="shared" si="44"/>
        <v>2948.0488876400004</v>
      </c>
      <c r="Y244" s="301"/>
      <c r="Z244" s="306">
        <f t="shared" si="45"/>
        <v>195.9637543066674</v>
      </c>
      <c r="AA244" s="308">
        <f t="shared" si="46"/>
        <v>7.12</v>
      </c>
    </row>
    <row r="245" spans="1:27" x14ac:dyDescent="0.25">
      <c r="A245" s="331"/>
      <c r="B245" s="848"/>
      <c r="C245" s="332"/>
      <c r="D245" s="333"/>
      <c r="E245" s="333"/>
      <c r="F245" s="334"/>
      <c r="G245" s="334"/>
      <c r="H245" s="335"/>
      <c r="I245" s="336"/>
      <c r="J245" s="334"/>
      <c r="K245" s="335"/>
      <c r="L245" s="337"/>
      <c r="M245" s="334"/>
      <c r="N245" s="335"/>
      <c r="O245" s="334"/>
      <c r="P245" s="334"/>
      <c r="Q245" s="334"/>
      <c r="R245" s="337"/>
      <c r="S245" s="334"/>
      <c r="T245" s="335"/>
      <c r="U245" s="337"/>
      <c r="V245" s="335"/>
      <c r="W245" s="337"/>
      <c r="X245" s="335"/>
      <c r="Y245" s="301"/>
      <c r="Z245" s="334"/>
      <c r="AA245" s="335"/>
    </row>
    <row r="246" spans="1:27" s="311" customFormat="1" x14ac:dyDescent="0.25">
      <c r="A246" s="323"/>
      <c r="B246" s="849" t="s">
        <v>1167</v>
      </c>
      <c r="C246" s="338"/>
      <c r="D246" s="313"/>
      <c r="E246" s="313"/>
      <c r="F246" s="306"/>
      <c r="G246" s="340"/>
      <c r="H246" s="341"/>
      <c r="I246" s="328"/>
      <c r="J246" s="340"/>
      <c r="K246" s="341"/>
      <c r="L246" s="329"/>
      <c r="M246" s="340"/>
      <c r="N246" s="341"/>
      <c r="O246" s="340" t="s">
        <v>1650</v>
      </c>
      <c r="P246" s="340"/>
      <c r="Q246" s="340"/>
      <c r="R246" s="343">
        <v>400</v>
      </c>
      <c r="S246" s="320" t="s">
        <v>1130</v>
      </c>
      <c r="T246" s="344" t="s">
        <v>1131</v>
      </c>
      <c r="U246" s="342"/>
      <c r="V246" s="341"/>
      <c r="W246" s="342"/>
      <c r="X246" s="341"/>
      <c r="Y246" s="324"/>
      <c r="Z246" s="340"/>
      <c r="AA246" s="341"/>
    </row>
    <row r="247" spans="1:27" x14ac:dyDescent="0.25">
      <c r="A247" s="331"/>
      <c r="B247" s="847"/>
      <c r="C247" s="325"/>
      <c r="D247" s="326"/>
      <c r="E247" s="326"/>
      <c r="F247" s="306"/>
      <c r="G247" s="306"/>
      <c r="H247" s="308"/>
      <c r="I247" s="328"/>
      <c r="J247" s="306"/>
      <c r="K247" s="308"/>
      <c r="L247" s="329"/>
      <c r="M247" s="306"/>
      <c r="N247" s="308"/>
      <c r="O247" s="306"/>
      <c r="P247" s="306"/>
      <c r="Q247" s="306"/>
      <c r="R247" s="329"/>
      <c r="S247" s="306"/>
      <c r="T247" s="308"/>
      <c r="U247" s="329"/>
      <c r="V247" s="308"/>
      <c r="W247" s="329"/>
      <c r="X247" s="308"/>
      <c r="Y247" s="301"/>
      <c r="Z247" s="306"/>
      <c r="AA247" s="308"/>
    </row>
    <row r="248" spans="1:27" x14ac:dyDescent="0.25">
      <c r="A248" s="331"/>
      <c r="B248" s="847">
        <v>5047</v>
      </c>
      <c r="C248" s="325">
        <v>105665400102</v>
      </c>
      <c r="D248" s="326">
        <v>296000</v>
      </c>
      <c r="E248" s="326">
        <v>296000</v>
      </c>
      <c r="F248" s="306">
        <f>SUM((D248-15000)*$D$8)/12</f>
        <v>176.23383333333334</v>
      </c>
      <c r="G248" s="306">
        <f>((E248-15000)*$F$8)/12</f>
        <v>188.21773400000004</v>
      </c>
      <c r="H248" s="308">
        <f t="shared" si="56"/>
        <v>6.8</v>
      </c>
      <c r="I248" s="328">
        <f t="shared" si="48"/>
        <v>121.06</v>
      </c>
      <c r="J248" s="306">
        <f t="shared" si="57"/>
        <v>129.40103400000001</v>
      </c>
      <c r="K248" s="308">
        <f t="shared" si="43"/>
        <v>6.89</v>
      </c>
      <c r="L248" s="329">
        <f t="shared" si="50"/>
        <v>191.67</v>
      </c>
      <c r="M248" s="306">
        <f t="shared" si="58"/>
        <v>204.81856199999999</v>
      </c>
      <c r="N248" s="308">
        <f t="shared" si="52"/>
        <v>6.86</v>
      </c>
      <c r="O248" s="306">
        <f>O202</f>
        <v>80.84</v>
      </c>
      <c r="P248" s="306">
        <f>SUM(O248*$P$8)+O248+$Q$8</f>
        <v>86.337119999999999</v>
      </c>
      <c r="Q248" s="306">
        <f t="shared" si="53"/>
        <v>6.8</v>
      </c>
      <c r="R248" s="329">
        <v>350.42500000000001</v>
      </c>
      <c r="S248" s="306">
        <f>SUM(R248*$S$8)+R248</f>
        <v>376.35645</v>
      </c>
      <c r="T248" s="308">
        <f t="shared" si="54"/>
        <v>7.4</v>
      </c>
      <c r="U248" s="329">
        <f t="shared" si="55"/>
        <v>104.15930000000003</v>
      </c>
      <c r="V248" s="308">
        <f t="shared" si="55"/>
        <v>111.56784324000002</v>
      </c>
      <c r="W248" s="329">
        <f t="shared" si="44"/>
        <v>1024.3881333333334</v>
      </c>
      <c r="X248" s="308">
        <f t="shared" si="44"/>
        <v>1096.6987432400001</v>
      </c>
      <c r="Y248" s="301"/>
      <c r="Z248" s="306">
        <f t="shared" si="45"/>
        <v>72.310609906666741</v>
      </c>
      <c r="AA248" s="308">
        <f t="shared" si="46"/>
        <v>7.06</v>
      </c>
    </row>
    <row r="249" spans="1:27" x14ac:dyDescent="0.25">
      <c r="A249" s="331"/>
      <c r="B249" s="847">
        <v>4680</v>
      </c>
      <c r="C249" s="325">
        <v>105614000168</v>
      </c>
      <c r="D249" s="326">
        <v>251000</v>
      </c>
      <c r="E249" s="326">
        <v>251000</v>
      </c>
      <c r="F249" s="306">
        <f>SUM((D249-15000)*$D$8)/12</f>
        <v>148.01133333333334</v>
      </c>
      <c r="G249" s="306">
        <f>((E249-15000)*$F$8)/12</f>
        <v>158.07610400000002</v>
      </c>
      <c r="H249" s="308">
        <f t="shared" si="56"/>
        <v>6.8</v>
      </c>
      <c r="I249" s="328">
        <f t="shared" si="48"/>
        <v>121.06</v>
      </c>
      <c r="J249" s="306">
        <f t="shared" si="57"/>
        <v>129.40103400000001</v>
      </c>
      <c r="K249" s="308">
        <f t="shared" si="43"/>
        <v>6.89</v>
      </c>
      <c r="L249" s="329">
        <f t="shared" si="50"/>
        <v>191.67</v>
      </c>
      <c r="M249" s="306">
        <f t="shared" si="58"/>
        <v>204.81856199999999</v>
      </c>
      <c r="N249" s="308">
        <f t="shared" si="52"/>
        <v>6.86</v>
      </c>
      <c r="O249" s="306">
        <f>O248</f>
        <v>80.84</v>
      </c>
      <c r="P249" s="306">
        <f>SUM(O249*$P$8)+O249+$Q$8</f>
        <v>86.337119999999999</v>
      </c>
      <c r="Q249" s="306">
        <f t="shared" si="53"/>
        <v>6.8</v>
      </c>
      <c r="R249" s="329">
        <v>350.42500000000001</v>
      </c>
      <c r="S249" s="306">
        <f>S248</f>
        <v>376.35645</v>
      </c>
      <c r="T249" s="308">
        <f t="shared" si="54"/>
        <v>7.4</v>
      </c>
      <c r="U249" s="329">
        <f t="shared" si="55"/>
        <v>104.15930000000003</v>
      </c>
      <c r="V249" s="308">
        <f t="shared" si="55"/>
        <v>111.56784324000002</v>
      </c>
      <c r="W249" s="329">
        <f t="shared" si="44"/>
        <v>996.16563333333329</v>
      </c>
      <c r="X249" s="308">
        <f t="shared" si="44"/>
        <v>1066.55711324</v>
      </c>
      <c r="Y249" s="301"/>
      <c r="Z249" s="306">
        <f t="shared" si="45"/>
        <v>70.391479906666746</v>
      </c>
      <c r="AA249" s="308">
        <f t="shared" si="46"/>
        <v>7.07</v>
      </c>
    </row>
    <row r="250" spans="1:27" x14ac:dyDescent="0.25">
      <c r="A250" s="331"/>
      <c r="B250" s="847">
        <v>4981</v>
      </c>
      <c r="C250" s="325">
        <v>105565300041</v>
      </c>
      <c r="D250" s="326">
        <v>325000</v>
      </c>
      <c r="E250" s="326">
        <v>325000</v>
      </c>
      <c r="F250" s="306">
        <f>SUM((D250-15000)*$D$8)/12</f>
        <v>194.42166666666671</v>
      </c>
      <c r="G250" s="306">
        <f>((E250-15000)*$F$8)/12</f>
        <v>207.64234000000002</v>
      </c>
      <c r="H250" s="308">
        <f t="shared" si="56"/>
        <v>6.8</v>
      </c>
      <c r="I250" s="328">
        <f t="shared" si="48"/>
        <v>121.06</v>
      </c>
      <c r="J250" s="306">
        <f t="shared" si="57"/>
        <v>129.40103400000001</v>
      </c>
      <c r="K250" s="308">
        <f t="shared" si="43"/>
        <v>6.89</v>
      </c>
      <c r="L250" s="329">
        <f t="shared" si="50"/>
        <v>191.67</v>
      </c>
      <c r="M250" s="306">
        <f t="shared" si="58"/>
        <v>204.81856199999999</v>
      </c>
      <c r="N250" s="308">
        <f t="shared" si="52"/>
        <v>6.86</v>
      </c>
      <c r="O250" s="306">
        <f>O248</f>
        <v>80.84</v>
      </c>
      <c r="P250" s="306">
        <f>SUM(O250*$P$8)+O250+$Q$8</f>
        <v>86.337119999999999</v>
      </c>
      <c r="Q250" s="306">
        <f t="shared" si="53"/>
        <v>6.8</v>
      </c>
      <c r="R250" s="329">
        <v>350.42500000000001</v>
      </c>
      <c r="S250" s="306">
        <f>S248</f>
        <v>376.35645</v>
      </c>
      <c r="T250" s="308">
        <f t="shared" si="54"/>
        <v>7.4</v>
      </c>
      <c r="U250" s="329">
        <f t="shared" si="55"/>
        <v>104.15930000000003</v>
      </c>
      <c r="V250" s="308">
        <f t="shared" si="55"/>
        <v>111.56784324000002</v>
      </c>
      <c r="W250" s="329">
        <f t="shared" si="44"/>
        <v>1042.5759666666668</v>
      </c>
      <c r="X250" s="308">
        <f t="shared" si="44"/>
        <v>1116.1233492400002</v>
      </c>
      <c r="Y250" s="301"/>
      <c r="Z250" s="306">
        <f t="shared" si="45"/>
        <v>73.54738257333338</v>
      </c>
      <c r="AA250" s="308">
        <f t="shared" si="46"/>
        <v>7.05</v>
      </c>
    </row>
    <row r="251" spans="1:27" x14ac:dyDescent="0.25">
      <c r="A251" s="331"/>
      <c r="B251" s="847">
        <v>4645</v>
      </c>
      <c r="C251" s="325">
        <v>1200559066</v>
      </c>
      <c r="D251" s="326">
        <v>296000</v>
      </c>
      <c r="E251" s="326">
        <v>296000</v>
      </c>
      <c r="F251" s="306">
        <f>SUM((D251-15000)*$D$8)/12</f>
        <v>176.23383333333334</v>
      </c>
      <c r="G251" s="306">
        <f>((E251-15000)*$F$8)/12</f>
        <v>188.21773400000004</v>
      </c>
      <c r="H251" s="308">
        <f t="shared" si="56"/>
        <v>6.8</v>
      </c>
      <c r="I251" s="328">
        <f t="shared" si="48"/>
        <v>121.06</v>
      </c>
      <c r="J251" s="306">
        <f t="shared" si="57"/>
        <v>129.40103400000001</v>
      </c>
      <c r="K251" s="308">
        <f t="shared" si="43"/>
        <v>6.89</v>
      </c>
      <c r="L251" s="329">
        <f t="shared" si="50"/>
        <v>191.67</v>
      </c>
      <c r="M251" s="306">
        <f t="shared" si="58"/>
        <v>204.81856199999999</v>
      </c>
      <c r="N251" s="308">
        <f t="shared" si="52"/>
        <v>6.86</v>
      </c>
      <c r="O251" s="306">
        <f>O248</f>
        <v>80.84</v>
      </c>
      <c r="P251" s="306">
        <f>SUM(O251*$P$8)+O251+$Q$8</f>
        <v>86.337119999999999</v>
      </c>
      <c r="Q251" s="306">
        <f t="shared" si="53"/>
        <v>6.8</v>
      </c>
      <c r="R251" s="329">
        <v>350.42500000000001</v>
      </c>
      <c r="S251" s="306">
        <f>S248</f>
        <v>376.35645</v>
      </c>
      <c r="T251" s="308">
        <f t="shared" si="54"/>
        <v>7.4</v>
      </c>
      <c r="U251" s="329">
        <f t="shared" si="55"/>
        <v>104.15930000000003</v>
      </c>
      <c r="V251" s="308">
        <f t="shared" si="55"/>
        <v>111.56784324000002</v>
      </c>
      <c r="W251" s="329">
        <f t="shared" si="44"/>
        <v>1024.3881333333334</v>
      </c>
      <c r="X251" s="308">
        <f t="shared" si="44"/>
        <v>1096.6987432400001</v>
      </c>
      <c r="Y251" s="301"/>
      <c r="Z251" s="306">
        <f t="shared" si="45"/>
        <v>72.310609906666741</v>
      </c>
      <c r="AA251" s="308">
        <f t="shared" si="46"/>
        <v>7.06</v>
      </c>
    </row>
    <row r="252" spans="1:27" x14ac:dyDescent="0.25">
      <c r="A252" s="331"/>
      <c r="B252" s="848"/>
      <c r="C252" s="332"/>
      <c r="D252" s="333"/>
      <c r="E252" s="333"/>
      <c r="F252" s="334"/>
      <c r="G252" s="334"/>
      <c r="H252" s="335"/>
      <c r="I252" s="336"/>
      <c r="J252" s="334"/>
      <c r="K252" s="335"/>
      <c r="L252" s="337"/>
      <c r="M252" s="334"/>
      <c r="N252" s="335"/>
      <c r="O252" s="334"/>
      <c r="P252" s="334"/>
      <c r="Q252" s="334"/>
      <c r="R252" s="337"/>
      <c r="S252" s="334"/>
      <c r="T252" s="335"/>
      <c r="U252" s="337"/>
      <c r="V252" s="335"/>
      <c r="W252" s="337"/>
      <c r="X252" s="335"/>
      <c r="Y252" s="301"/>
      <c r="Z252" s="334"/>
      <c r="AA252" s="335"/>
    </row>
    <row r="253" spans="1:27" s="311" customFormat="1" x14ac:dyDescent="0.25">
      <c r="A253" s="323"/>
      <c r="B253" s="849" t="s">
        <v>1168</v>
      </c>
      <c r="C253" s="338"/>
      <c r="D253" s="313"/>
      <c r="E253" s="313"/>
      <c r="F253" s="306"/>
      <c r="G253" s="340"/>
      <c r="H253" s="341"/>
      <c r="I253" s="328"/>
      <c r="J253" s="340"/>
      <c r="K253" s="341"/>
      <c r="L253" s="329"/>
      <c r="M253" s="340"/>
      <c r="N253" s="341"/>
      <c r="O253" s="340" t="s">
        <v>1427</v>
      </c>
      <c r="P253" s="340"/>
      <c r="Q253" s="340"/>
      <c r="R253" s="343">
        <v>1050</v>
      </c>
      <c r="S253" s="320" t="s">
        <v>1130</v>
      </c>
      <c r="T253" s="344" t="s">
        <v>1133</v>
      </c>
      <c r="U253" s="342"/>
      <c r="V253" s="341"/>
      <c r="W253" s="342"/>
      <c r="X253" s="341"/>
      <c r="Y253" s="324"/>
      <c r="Z253" s="340"/>
      <c r="AA253" s="341"/>
    </row>
    <row r="254" spans="1:27" x14ac:dyDescent="0.25">
      <c r="A254" s="331"/>
      <c r="B254" s="847"/>
      <c r="C254" s="325"/>
      <c r="D254" s="326"/>
      <c r="E254" s="326"/>
      <c r="F254" s="306"/>
      <c r="G254" s="306"/>
      <c r="H254" s="308"/>
      <c r="I254" s="328"/>
      <c r="J254" s="306"/>
      <c r="K254" s="308"/>
      <c r="L254" s="329"/>
      <c r="M254" s="306"/>
      <c r="N254" s="308"/>
      <c r="O254" s="306"/>
      <c r="P254" s="306"/>
      <c r="Q254" s="306"/>
      <c r="R254" s="329"/>
      <c r="S254" s="306"/>
      <c r="T254" s="308"/>
      <c r="U254" s="329"/>
      <c r="V254" s="308"/>
      <c r="W254" s="329"/>
      <c r="X254" s="308"/>
      <c r="Y254" s="301"/>
      <c r="Z254" s="306"/>
      <c r="AA254" s="308"/>
    </row>
    <row r="255" spans="1:27" x14ac:dyDescent="0.25">
      <c r="A255" s="331"/>
      <c r="B255" s="847">
        <v>7839</v>
      </c>
      <c r="C255" s="325">
        <v>102719100034</v>
      </c>
      <c r="D255" s="326">
        <v>1049000</v>
      </c>
      <c r="E255" s="326">
        <v>1049000</v>
      </c>
      <c r="F255" s="306">
        <f>SUM((D255-15000)*$D$8)/12</f>
        <v>648.49033333333341</v>
      </c>
      <c r="G255" s="306">
        <f>((E255-15000)*$F$8)/12</f>
        <v>692.5876760000001</v>
      </c>
      <c r="H255" s="308">
        <f t="shared" si="56"/>
        <v>6.8</v>
      </c>
      <c r="I255" s="328">
        <f t="shared" si="48"/>
        <v>121.06</v>
      </c>
      <c r="J255" s="306">
        <f t="shared" si="57"/>
        <v>129.40103400000001</v>
      </c>
      <c r="K255" s="308">
        <f t="shared" si="43"/>
        <v>6.89</v>
      </c>
      <c r="L255" s="329">
        <f t="shared" si="50"/>
        <v>191.67</v>
      </c>
      <c r="M255" s="306">
        <f t="shared" si="58"/>
        <v>204.81856199999999</v>
      </c>
      <c r="N255" s="308">
        <f t="shared" si="52"/>
        <v>6.86</v>
      </c>
      <c r="O255" s="306">
        <v>256.70999999999998</v>
      </c>
      <c r="P255" s="306">
        <f>SUM(O255*$P$8)+O255+$Q$8</f>
        <v>274.16627999999997</v>
      </c>
      <c r="Q255" s="306">
        <f t="shared" si="53"/>
        <v>6.8</v>
      </c>
      <c r="R255" s="329">
        <v>1185.56</v>
      </c>
      <c r="S255" s="306">
        <f>SUM(R255*$S$8)+R255</f>
        <v>1273.29144</v>
      </c>
      <c r="T255" s="308">
        <f t="shared" si="54"/>
        <v>7.4</v>
      </c>
      <c r="U255" s="329">
        <f t="shared" si="55"/>
        <v>245.70000000000002</v>
      </c>
      <c r="V255" s="308">
        <f t="shared" si="55"/>
        <v>263.43482424000001</v>
      </c>
      <c r="W255" s="329">
        <f t="shared" si="44"/>
        <v>2649.190333333333</v>
      </c>
      <c r="X255" s="308">
        <f t="shared" si="44"/>
        <v>2837.69981624</v>
      </c>
      <c r="Y255" s="301"/>
      <c r="Z255" s="306">
        <f t="shared" si="45"/>
        <v>188.50948290666702</v>
      </c>
      <c r="AA255" s="308">
        <f t="shared" si="46"/>
        <v>7.12</v>
      </c>
    </row>
    <row r="256" spans="1:27" x14ac:dyDescent="0.25">
      <c r="A256" s="331"/>
      <c r="B256" s="847">
        <v>7769</v>
      </c>
      <c r="C256" s="325">
        <v>102743100077</v>
      </c>
      <c r="D256" s="326">
        <v>1115000</v>
      </c>
      <c r="E256" s="326">
        <v>1115000</v>
      </c>
      <c r="F256" s="306">
        <f>SUM((D256-15000)*$D$8)/12</f>
        <v>689.88333333333333</v>
      </c>
      <c r="G256" s="306">
        <f>((E256-15000)*$F$8)/12</f>
        <v>736.79540000000009</v>
      </c>
      <c r="H256" s="308">
        <f t="shared" si="56"/>
        <v>6.8</v>
      </c>
      <c r="I256" s="328">
        <f t="shared" si="48"/>
        <v>121.06</v>
      </c>
      <c r="J256" s="306">
        <f t="shared" si="57"/>
        <v>129.40103400000001</v>
      </c>
      <c r="K256" s="308">
        <f t="shared" si="43"/>
        <v>6.89</v>
      </c>
      <c r="L256" s="329">
        <f t="shared" si="50"/>
        <v>191.67</v>
      </c>
      <c r="M256" s="306">
        <f t="shared" si="58"/>
        <v>204.81856199999999</v>
      </c>
      <c r="N256" s="308">
        <f t="shared" si="52"/>
        <v>6.86</v>
      </c>
      <c r="O256" s="306">
        <f>O255</f>
        <v>256.70999999999998</v>
      </c>
      <c r="P256" s="306">
        <f>SUM(O256*$P$8)+O256+$Q$8</f>
        <v>274.16627999999997</v>
      </c>
      <c r="Q256" s="306">
        <f t="shared" si="53"/>
        <v>6.8</v>
      </c>
      <c r="R256" s="329">
        <v>1185.56</v>
      </c>
      <c r="S256" s="306">
        <f>S255</f>
        <v>1273.29144</v>
      </c>
      <c r="T256" s="308">
        <f t="shared" si="54"/>
        <v>7.4</v>
      </c>
      <c r="U256" s="329">
        <f t="shared" si="55"/>
        <v>245.70000000000002</v>
      </c>
      <c r="V256" s="308">
        <f t="shared" si="55"/>
        <v>263.43482424000001</v>
      </c>
      <c r="W256" s="329">
        <f t="shared" si="44"/>
        <v>2690.583333333333</v>
      </c>
      <c r="X256" s="308">
        <f t="shared" si="44"/>
        <v>2881.9075402400003</v>
      </c>
      <c r="Y256" s="301"/>
      <c r="Z256" s="306">
        <f t="shared" si="45"/>
        <v>191.32420690666731</v>
      </c>
      <c r="AA256" s="308">
        <f t="shared" si="46"/>
        <v>7.11</v>
      </c>
    </row>
    <row r="257" spans="1:27" x14ac:dyDescent="0.25">
      <c r="A257" s="331"/>
      <c r="B257" s="847">
        <v>7780</v>
      </c>
      <c r="C257" s="325">
        <v>1200047761</v>
      </c>
      <c r="D257" s="326">
        <v>589000</v>
      </c>
      <c r="E257" s="326">
        <v>589000</v>
      </c>
      <c r="F257" s="306">
        <f>SUM((D257-15000)*$D$8)/12</f>
        <v>359.99366666666668</v>
      </c>
      <c r="G257" s="306">
        <f>((E257-15000)*$F$8)/12</f>
        <v>384.47323600000004</v>
      </c>
      <c r="H257" s="308">
        <f t="shared" si="56"/>
        <v>6.8</v>
      </c>
      <c r="I257" s="328">
        <f t="shared" si="48"/>
        <v>121.06</v>
      </c>
      <c r="J257" s="306">
        <f t="shared" si="57"/>
        <v>129.40103400000001</v>
      </c>
      <c r="K257" s="308">
        <f t="shared" si="43"/>
        <v>6.89</v>
      </c>
      <c r="L257" s="329">
        <f t="shared" si="50"/>
        <v>191.67</v>
      </c>
      <c r="M257" s="306">
        <f t="shared" si="58"/>
        <v>204.81856199999999</v>
      </c>
      <c r="N257" s="308">
        <f t="shared" si="52"/>
        <v>6.86</v>
      </c>
      <c r="O257" s="306">
        <f>O255</f>
        <v>256.70999999999998</v>
      </c>
      <c r="P257" s="306">
        <f>SUM(O257*$P$8)+O257+$Q$8</f>
        <v>274.16627999999997</v>
      </c>
      <c r="Q257" s="306">
        <f t="shared" si="53"/>
        <v>6.8</v>
      </c>
      <c r="R257" s="329">
        <v>1185.56</v>
      </c>
      <c r="S257" s="306">
        <f>S255</f>
        <v>1273.29144</v>
      </c>
      <c r="T257" s="308">
        <f t="shared" si="54"/>
        <v>7.4</v>
      </c>
      <c r="U257" s="329">
        <f t="shared" si="55"/>
        <v>245.70000000000002</v>
      </c>
      <c r="V257" s="308">
        <f t="shared" si="55"/>
        <v>263.43482424000001</v>
      </c>
      <c r="W257" s="329">
        <f t="shared" si="44"/>
        <v>2360.6936666666661</v>
      </c>
      <c r="X257" s="308">
        <f t="shared" si="44"/>
        <v>2529.5853762400002</v>
      </c>
      <c r="Y257" s="301"/>
      <c r="Z257" s="306">
        <f t="shared" si="45"/>
        <v>168.89170957333408</v>
      </c>
      <c r="AA257" s="308">
        <f t="shared" si="46"/>
        <v>7.15</v>
      </c>
    </row>
    <row r="258" spans="1:27" x14ac:dyDescent="0.25">
      <c r="A258" s="331"/>
      <c r="B258" s="847">
        <v>7834</v>
      </c>
      <c r="C258" s="325">
        <v>102718600225</v>
      </c>
      <c r="D258" s="326">
        <v>1176000</v>
      </c>
      <c r="E258" s="326">
        <v>1176000</v>
      </c>
      <c r="F258" s="306">
        <f>SUM((D258-15000)*$D$8)/12</f>
        <v>728.14050000000009</v>
      </c>
      <c r="G258" s="306">
        <f>((E258-15000)*$F$8)/12</f>
        <v>777.65405400000009</v>
      </c>
      <c r="H258" s="308">
        <f t="shared" si="56"/>
        <v>6.8</v>
      </c>
      <c r="I258" s="328">
        <f t="shared" si="48"/>
        <v>121.06</v>
      </c>
      <c r="J258" s="306">
        <f t="shared" si="57"/>
        <v>129.40103400000001</v>
      </c>
      <c r="K258" s="308">
        <f t="shared" si="43"/>
        <v>6.89</v>
      </c>
      <c r="L258" s="329">
        <f t="shared" si="50"/>
        <v>191.67</v>
      </c>
      <c r="M258" s="306">
        <f t="shared" si="58"/>
        <v>204.81856199999999</v>
      </c>
      <c r="N258" s="308">
        <f t="shared" si="52"/>
        <v>6.86</v>
      </c>
      <c r="O258" s="306">
        <f>O255</f>
        <v>256.70999999999998</v>
      </c>
      <c r="P258" s="306">
        <f>SUM(O258*$P$8)+O258+$Q$8</f>
        <v>274.16627999999997</v>
      </c>
      <c r="Q258" s="306">
        <f t="shared" si="53"/>
        <v>6.8</v>
      </c>
      <c r="R258" s="329">
        <v>1185.56</v>
      </c>
      <c r="S258" s="306">
        <f>S255</f>
        <v>1273.29144</v>
      </c>
      <c r="T258" s="308">
        <f t="shared" si="54"/>
        <v>7.4</v>
      </c>
      <c r="U258" s="329">
        <f t="shared" si="55"/>
        <v>245.70000000000002</v>
      </c>
      <c r="V258" s="308">
        <f t="shared" si="55"/>
        <v>263.43482424000001</v>
      </c>
      <c r="W258" s="329">
        <f t="shared" si="44"/>
        <v>2728.8405000000002</v>
      </c>
      <c r="X258" s="308">
        <f t="shared" si="44"/>
        <v>2922.76619424</v>
      </c>
      <c r="Y258" s="301"/>
      <c r="Z258" s="306">
        <f t="shared" si="45"/>
        <v>193.92569423999976</v>
      </c>
      <c r="AA258" s="308">
        <f t="shared" si="46"/>
        <v>7.11</v>
      </c>
    </row>
    <row r="259" spans="1:27" x14ac:dyDescent="0.25">
      <c r="A259" s="331"/>
      <c r="B259" s="848"/>
      <c r="C259" s="332"/>
      <c r="D259" s="333"/>
      <c r="E259" s="333"/>
      <c r="F259" s="334"/>
      <c r="G259" s="334"/>
      <c r="H259" s="335"/>
      <c r="I259" s="336"/>
      <c r="J259" s="334"/>
      <c r="K259" s="335"/>
      <c r="L259" s="337"/>
      <c r="M259" s="334"/>
      <c r="N259" s="335"/>
      <c r="O259" s="334"/>
      <c r="P259" s="334"/>
      <c r="Q259" s="334"/>
      <c r="R259" s="337"/>
      <c r="S259" s="334"/>
      <c r="T259" s="335"/>
      <c r="U259" s="337"/>
      <c r="V259" s="335"/>
      <c r="W259" s="337"/>
      <c r="X259" s="335"/>
      <c r="Y259" s="301"/>
      <c r="Z259" s="334"/>
      <c r="AA259" s="335"/>
    </row>
    <row r="260" spans="1:27" s="311" customFormat="1" x14ac:dyDescent="0.25">
      <c r="A260" s="323"/>
      <c r="B260" s="849" t="s">
        <v>1169</v>
      </c>
      <c r="C260" s="338"/>
      <c r="D260" s="313"/>
      <c r="E260" s="313"/>
      <c r="F260" s="306"/>
      <c r="G260" s="340"/>
      <c r="H260" s="341"/>
      <c r="I260" s="328"/>
      <c r="J260" s="340"/>
      <c r="K260" s="341"/>
      <c r="L260" s="329"/>
      <c r="M260" s="340"/>
      <c r="N260" s="341"/>
      <c r="O260" s="340" t="s">
        <v>1651</v>
      </c>
      <c r="P260" s="340"/>
      <c r="Q260" s="340"/>
      <c r="R260" s="343">
        <v>300</v>
      </c>
      <c r="S260" s="320" t="s">
        <v>1130</v>
      </c>
      <c r="T260" s="344" t="s">
        <v>1131</v>
      </c>
      <c r="U260" s="342"/>
      <c r="V260" s="341"/>
      <c r="W260" s="342"/>
      <c r="X260" s="341"/>
      <c r="Y260" s="324"/>
      <c r="Z260" s="340"/>
      <c r="AA260" s="341"/>
    </row>
    <row r="261" spans="1:27" x14ac:dyDescent="0.25">
      <c r="A261" s="331"/>
      <c r="B261" s="847"/>
      <c r="C261" s="325"/>
      <c r="D261" s="326"/>
      <c r="E261" s="326"/>
      <c r="F261" s="306"/>
      <c r="G261" s="306"/>
      <c r="H261" s="308"/>
      <c r="I261" s="328"/>
      <c r="J261" s="306"/>
      <c r="K261" s="308"/>
      <c r="L261" s="329"/>
      <c r="M261" s="306"/>
      <c r="N261" s="308"/>
      <c r="O261" s="306"/>
      <c r="P261" s="306"/>
      <c r="Q261" s="306"/>
      <c r="R261" s="329"/>
      <c r="S261" s="306"/>
      <c r="T261" s="308"/>
      <c r="U261" s="329"/>
      <c r="V261" s="308"/>
      <c r="W261" s="329"/>
      <c r="X261" s="308"/>
      <c r="Y261" s="301"/>
      <c r="Z261" s="306"/>
      <c r="AA261" s="308"/>
    </row>
    <row r="262" spans="1:27" x14ac:dyDescent="0.25">
      <c r="A262" s="331"/>
      <c r="B262" s="847">
        <v>12676</v>
      </c>
      <c r="C262" s="325">
        <v>108044900075</v>
      </c>
      <c r="D262" s="326">
        <v>64000</v>
      </c>
      <c r="E262" s="326">
        <v>64000</v>
      </c>
      <c r="F262" s="306">
        <f>SUM((D262-15000)*$D$8)/12</f>
        <v>30.731166666666667</v>
      </c>
      <c r="G262" s="306">
        <f>((E262-15000)*$F$8)/12</f>
        <v>32.820886000000002</v>
      </c>
      <c r="H262" s="308">
        <f t="shared" si="56"/>
        <v>6.8</v>
      </c>
      <c r="I262" s="328">
        <f t="shared" si="48"/>
        <v>121.06</v>
      </c>
      <c r="J262" s="306">
        <f t="shared" si="57"/>
        <v>129.40103400000001</v>
      </c>
      <c r="K262" s="308">
        <f t="shared" si="43"/>
        <v>6.89</v>
      </c>
      <c r="L262" s="329">
        <f t="shared" si="50"/>
        <v>191.67</v>
      </c>
      <c r="M262" s="306">
        <f t="shared" si="58"/>
        <v>204.81856199999999</v>
      </c>
      <c r="N262" s="308">
        <f t="shared" si="52"/>
        <v>6.86</v>
      </c>
      <c r="O262" s="306">
        <f>O77</f>
        <v>51.9</v>
      </c>
      <c r="P262" s="306">
        <f>SUM(O262*$P$8)+O262+$Q$8</f>
        <v>55.429200000000002</v>
      </c>
      <c r="Q262" s="306">
        <f t="shared" si="53"/>
        <v>6.8</v>
      </c>
      <c r="R262" s="329">
        <v>249.31</v>
      </c>
      <c r="S262" s="306">
        <f>SUM(R262*$S$8)+R262</f>
        <v>267.75894</v>
      </c>
      <c r="T262" s="308">
        <f t="shared" si="54"/>
        <v>7.4</v>
      </c>
      <c r="U262" s="329">
        <f t="shared" si="55"/>
        <v>85.951600000000013</v>
      </c>
      <c r="V262" s="308">
        <f t="shared" si="55"/>
        <v>92.037083040000013</v>
      </c>
      <c r="W262" s="329">
        <f t="shared" ref="W262:X265" si="59">F262+I262+L262+O262+R262+U262</f>
        <v>730.62276666666662</v>
      </c>
      <c r="X262" s="308">
        <f t="shared" si="59"/>
        <v>782.26570503999994</v>
      </c>
      <c r="Y262" s="301"/>
      <c r="Z262" s="306">
        <f>X262-W262</f>
        <v>51.642938373333322</v>
      </c>
      <c r="AA262" s="308">
        <f>ROUND((X262-W262)/W262*100,2)</f>
        <v>7.07</v>
      </c>
    </row>
    <row r="263" spans="1:27" x14ac:dyDescent="0.25">
      <c r="A263" s="331"/>
      <c r="B263" s="847">
        <v>12784</v>
      </c>
      <c r="C263" s="325">
        <v>108027600071</v>
      </c>
      <c r="D263" s="326">
        <v>83000</v>
      </c>
      <c r="E263" s="326">
        <v>83000</v>
      </c>
      <c r="F263" s="306">
        <f>SUM((D263-15000)*$D$8)/12</f>
        <v>42.647333333333336</v>
      </c>
      <c r="G263" s="306">
        <f>((E263-15000)*$F$8)/12</f>
        <v>45.547352000000011</v>
      </c>
      <c r="H263" s="308">
        <f t="shared" si="56"/>
        <v>6.8</v>
      </c>
      <c r="I263" s="328">
        <f t="shared" si="48"/>
        <v>121.06</v>
      </c>
      <c r="J263" s="306">
        <f t="shared" si="57"/>
        <v>129.40103400000001</v>
      </c>
      <c r="K263" s="308">
        <f>ROUND((J263-I263)/I263*100,2)</f>
        <v>6.89</v>
      </c>
      <c r="L263" s="329">
        <f t="shared" si="50"/>
        <v>191.67</v>
      </c>
      <c r="M263" s="306">
        <f t="shared" si="58"/>
        <v>204.81856199999999</v>
      </c>
      <c r="N263" s="308">
        <f t="shared" si="52"/>
        <v>6.86</v>
      </c>
      <c r="O263" s="306">
        <f>O262</f>
        <v>51.9</v>
      </c>
      <c r="P263" s="306">
        <f>SUM(O263*$P$8)+O263+$Q$8</f>
        <v>55.429200000000002</v>
      </c>
      <c r="Q263" s="306">
        <f t="shared" si="53"/>
        <v>6.8</v>
      </c>
      <c r="R263" s="329">
        <v>249.31</v>
      </c>
      <c r="S263" s="306">
        <f>S262</f>
        <v>267.75894</v>
      </c>
      <c r="T263" s="308">
        <f t="shared" si="54"/>
        <v>7.4</v>
      </c>
      <c r="U263" s="329">
        <f t="shared" si="55"/>
        <v>85.951600000000013</v>
      </c>
      <c r="V263" s="308">
        <f t="shared" si="55"/>
        <v>92.037083040000013</v>
      </c>
      <c r="W263" s="329">
        <f t="shared" si="59"/>
        <v>742.53893333333338</v>
      </c>
      <c r="X263" s="308">
        <f t="shared" si="59"/>
        <v>794.9921710399999</v>
      </c>
      <c r="Y263" s="301"/>
      <c r="Z263" s="306">
        <f>X263-W263</f>
        <v>52.453237706666528</v>
      </c>
      <c r="AA263" s="308">
        <f>ROUND((X263-W263)/W263*100,2)</f>
        <v>7.06</v>
      </c>
    </row>
    <row r="264" spans="1:27" x14ac:dyDescent="0.25">
      <c r="A264" s="331"/>
      <c r="B264" s="847">
        <v>12865</v>
      </c>
      <c r="C264" s="325">
        <v>108125600005</v>
      </c>
      <c r="D264" s="326">
        <v>233000</v>
      </c>
      <c r="E264" s="326">
        <v>233000</v>
      </c>
      <c r="F264" s="306">
        <f>SUM((D264-15000)*$D$8)/12</f>
        <v>136.72233333333335</v>
      </c>
      <c r="G264" s="306">
        <f>((E264-15000)*$F$8)/12</f>
        <v>146.01945200000003</v>
      </c>
      <c r="H264" s="308">
        <f t="shared" si="56"/>
        <v>6.8</v>
      </c>
      <c r="I264" s="328">
        <f t="shared" si="48"/>
        <v>121.06</v>
      </c>
      <c r="J264" s="306">
        <f t="shared" si="57"/>
        <v>129.40103400000001</v>
      </c>
      <c r="K264" s="308">
        <f>ROUND((J264-I264)/I264*100,2)</f>
        <v>6.89</v>
      </c>
      <c r="L264" s="329">
        <f t="shared" si="50"/>
        <v>191.67</v>
      </c>
      <c r="M264" s="306">
        <f t="shared" si="58"/>
        <v>204.81856199999999</v>
      </c>
      <c r="N264" s="308">
        <f t="shared" si="52"/>
        <v>6.86</v>
      </c>
      <c r="O264" s="306">
        <f>O262</f>
        <v>51.9</v>
      </c>
      <c r="P264" s="306">
        <f>SUM(O264*$P$8)+O264+$Q$8</f>
        <v>55.429200000000002</v>
      </c>
      <c r="Q264" s="306">
        <f t="shared" si="53"/>
        <v>6.8</v>
      </c>
      <c r="R264" s="329">
        <v>249.31</v>
      </c>
      <c r="S264" s="306">
        <f>S262</f>
        <v>267.75894</v>
      </c>
      <c r="T264" s="308">
        <f t="shared" si="54"/>
        <v>7.4</v>
      </c>
      <c r="U264" s="329">
        <f t="shared" si="55"/>
        <v>85.951600000000013</v>
      </c>
      <c r="V264" s="308">
        <f t="shared" si="55"/>
        <v>92.037083040000013</v>
      </c>
      <c r="W264" s="329">
        <f t="shared" si="59"/>
        <v>836.61393333333319</v>
      </c>
      <c r="X264" s="308">
        <f t="shared" si="59"/>
        <v>895.46427104000009</v>
      </c>
      <c r="Y264" s="301"/>
      <c r="Z264" s="306">
        <f>X264-W264</f>
        <v>58.850337706666892</v>
      </c>
      <c r="AA264" s="308">
        <f>ROUND((X264-W264)/W264*100,2)</f>
        <v>7.03</v>
      </c>
    </row>
    <row r="265" spans="1:27" x14ac:dyDescent="0.25">
      <c r="A265" s="331"/>
      <c r="B265" s="847">
        <v>15465</v>
      </c>
      <c r="C265" s="325">
        <v>108324000091</v>
      </c>
      <c r="D265" s="326">
        <v>55000</v>
      </c>
      <c r="E265" s="326">
        <v>55000</v>
      </c>
      <c r="F265" s="306">
        <f>SUM((D265-15000)*$D$8)/12</f>
        <v>25.08666666666667</v>
      </c>
      <c r="G265" s="306">
        <f>((E265-15000)*$F$8)/12</f>
        <v>26.792560000000005</v>
      </c>
      <c r="H265" s="308">
        <f t="shared" si="56"/>
        <v>6.8</v>
      </c>
      <c r="I265" s="328">
        <f t="shared" si="48"/>
        <v>121.06</v>
      </c>
      <c r="J265" s="306">
        <f t="shared" si="57"/>
        <v>129.40103400000001</v>
      </c>
      <c r="K265" s="308">
        <f>ROUND((J265-I265)/I265*100,2)</f>
        <v>6.89</v>
      </c>
      <c r="L265" s="329">
        <f t="shared" si="50"/>
        <v>191.67</v>
      </c>
      <c r="M265" s="306">
        <f t="shared" si="58"/>
        <v>204.81856199999999</v>
      </c>
      <c r="N265" s="308">
        <f t="shared" si="52"/>
        <v>6.86</v>
      </c>
      <c r="O265" s="306">
        <f>O262</f>
        <v>51.9</v>
      </c>
      <c r="P265" s="306">
        <f>SUM(O265*$P$8)+O265+$Q$8</f>
        <v>55.429200000000002</v>
      </c>
      <c r="Q265" s="306">
        <f t="shared" si="53"/>
        <v>6.8</v>
      </c>
      <c r="R265" s="329">
        <v>249.31</v>
      </c>
      <c r="S265" s="306">
        <f>S262</f>
        <v>267.75894</v>
      </c>
      <c r="T265" s="308">
        <f t="shared" si="54"/>
        <v>7.4</v>
      </c>
      <c r="U265" s="329">
        <f t="shared" si="55"/>
        <v>85.951600000000013</v>
      </c>
      <c r="V265" s="308">
        <f t="shared" si="55"/>
        <v>92.037083040000013</v>
      </c>
      <c r="W265" s="329">
        <f t="shared" si="59"/>
        <v>724.97826666666663</v>
      </c>
      <c r="X265" s="308">
        <f t="shared" si="59"/>
        <v>776.23737903999995</v>
      </c>
      <c r="Y265" s="301"/>
      <c r="Z265" s="306">
        <f>X265-W265</f>
        <v>51.259112373333323</v>
      </c>
      <c r="AA265" s="308">
        <f>ROUND((X265-W265)/W265*100,2)</f>
        <v>7.07</v>
      </c>
    </row>
    <row r="266" spans="1:27" ht="14.25" thickBot="1" x14ac:dyDescent="0.3">
      <c r="A266" s="331"/>
      <c r="B266" s="854"/>
      <c r="C266" s="855"/>
      <c r="D266" s="856"/>
      <c r="E266" s="856"/>
      <c r="F266" s="358"/>
      <c r="G266" s="358"/>
      <c r="H266" s="359"/>
      <c r="I266" s="857"/>
      <c r="J266" s="358"/>
      <c r="K266" s="359"/>
      <c r="L266" s="357"/>
      <c r="M266" s="358"/>
      <c r="N266" s="359"/>
      <c r="O266" s="358"/>
      <c r="P266" s="358"/>
      <c r="Q266" s="359"/>
      <c r="R266" s="357"/>
      <c r="S266" s="358"/>
      <c r="T266" s="359"/>
      <c r="U266" s="357"/>
      <c r="V266" s="359"/>
      <c r="W266" s="357"/>
      <c r="X266" s="359"/>
      <c r="Y266" s="301"/>
      <c r="Z266" s="358"/>
      <c r="AA266" s="360"/>
    </row>
    <row r="267" spans="1:27" ht="14.25" thickTop="1" x14ac:dyDescent="0.25">
      <c r="B267" s="364"/>
      <c r="C267" s="364"/>
      <c r="D267" s="364"/>
      <c r="E267" s="364"/>
      <c r="G267" s="364"/>
      <c r="I267" s="364"/>
    </row>
    <row r="268" spans="1:27" x14ac:dyDescent="0.25">
      <c r="F268" s="306"/>
      <c r="G268" s="306"/>
      <c r="H268" s="306"/>
      <c r="I268" s="363"/>
    </row>
    <row r="269" spans="1:27" x14ac:dyDescent="0.25">
      <c r="F269" s="306"/>
      <c r="G269" s="306"/>
      <c r="H269" s="306"/>
      <c r="I269" s="363"/>
    </row>
    <row r="270" spans="1:27" x14ac:dyDescent="0.25">
      <c r="F270" s="306"/>
      <c r="G270" s="306"/>
      <c r="H270" s="306"/>
      <c r="I270" s="363"/>
    </row>
    <row r="271" spans="1:27" x14ac:dyDescent="0.25">
      <c r="F271" s="306"/>
      <c r="G271" s="306"/>
      <c r="H271" s="306"/>
      <c r="I271" s="363"/>
    </row>
    <row r="272" spans="1:27" x14ac:dyDescent="0.25">
      <c r="F272" s="306"/>
      <c r="G272" s="306"/>
      <c r="H272" s="306"/>
      <c r="I272" s="363"/>
    </row>
    <row r="273" spans="6:9" x14ac:dyDescent="0.25">
      <c r="F273" s="306"/>
      <c r="G273" s="306"/>
      <c r="H273" s="306"/>
      <c r="I273" s="363"/>
    </row>
    <row r="274" spans="6:9" x14ac:dyDescent="0.25">
      <c r="F274" s="306"/>
      <c r="G274" s="306"/>
      <c r="H274" s="306"/>
      <c r="I274" s="363"/>
    </row>
    <row r="275" spans="6:9" x14ac:dyDescent="0.25">
      <c r="F275" s="306"/>
      <c r="G275" s="306"/>
      <c r="H275" s="306"/>
      <c r="I275" s="363"/>
    </row>
    <row r="276" spans="6:9" x14ac:dyDescent="0.25">
      <c r="F276" s="306"/>
      <c r="G276" s="306"/>
      <c r="H276" s="306"/>
      <c r="I276" s="363"/>
    </row>
    <row r="277" spans="6:9" x14ac:dyDescent="0.25">
      <c r="F277" s="306"/>
      <c r="G277" s="306"/>
      <c r="H277" s="306"/>
      <c r="I277" s="363"/>
    </row>
    <row r="278" spans="6:9" x14ac:dyDescent="0.25">
      <c r="F278" s="306"/>
      <c r="G278" s="306"/>
      <c r="H278" s="306"/>
      <c r="I278" s="363"/>
    </row>
  </sheetData>
  <mergeCells count="10">
    <mergeCell ref="C2:Z2"/>
    <mergeCell ref="C3:Z3"/>
    <mergeCell ref="F5:H5"/>
    <mergeCell ref="I5:K5"/>
    <mergeCell ref="L5:N5"/>
    <mergeCell ref="O5:Q5"/>
    <mergeCell ref="R5:T5"/>
    <mergeCell ref="U5:V5"/>
    <mergeCell ref="W5:X5"/>
    <mergeCell ref="Z5:AA5"/>
  </mergeCells>
  <pageMargins left="0.15748031496062992" right="0.19685039370078741" top="0.15748031496062992" bottom="0.15748031496062992" header="0.15748031496062992" footer="0.15748031496062992"/>
  <pageSetup paperSize="9" scale="55" orientation="landscape" r:id="rId1"/>
  <rowBreaks count="3" manualBreakCount="3">
    <brk id="71" max="16383" man="1"/>
    <brk id="141" max="16383" man="1"/>
    <brk id="21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S384"/>
  <sheetViews>
    <sheetView zoomScaleNormal="100" zoomScaleSheetLayoutView="100" workbookViewId="0">
      <pane xSplit="5" ySplit="6" topLeftCell="J221" activePane="bottomRight" state="frozen"/>
      <selection pane="topRight" activeCell="F1" sqref="F1"/>
      <selection pane="bottomLeft" activeCell="A7" sqref="A7"/>
      <selection pane="bottomRight" activeCell="M233" sqref="M233"/>
    </sheetView>
  </sheetViews>
  <sheetFormatPr defaultRowHeight="12.75" x14ac:dyDescent="0.2"/>
  <cols>
    <col min="1" max="1" width="9.7109375" style="30" customWidth="1"/>
    <col min="2" max="2" width="74.7109375" style="26" customWidth="1"/>
    <col min="3" max="3" width="11.85546875" style="27" hidden="1" customWidth="1"/>
    <col min="4" max="4" width="12.28515625" style="27" hidden="1" customWidth="1"/>
    <col min="5" max="5" width="1.140625" style="124" hidden="1" customWidth="1"/>
    <col min="6" max="6" width="9.85546875" style="81" hidden="1" customWidth="1"/>
    <col min="7" max="7" width="6" style="81" hidden="1" customWidth="1"/>
    <col min="8" max="8" width="2.85546875" style="81" hidden="1" customWidth="1"/>
    <col min="9" max="9" width="9.5703125" style="81" hidden="1" customWidth="1"/>
    <col min="10" max="10" width="10.7109375" style="790" bestFit="1" customWidth="1"/>
    <col min="11" max="11" width="10.28515625" style="81" bestFit="1" customWidth="1"/>
    <col min="12" max="12" width="11" style="27" bestFit="1" customWidth="1"/>
    <col min="13" max="13" width="12.28515625" style="27" customWidth="1"/>
    <col min="14" max="14" width="9" style="760" hidden="1" customWidth="1"/>
    <col min="15" max="15" width="9.5703125" style="556" bestFit="1" customWidth="1"/>
    <col min="16" max="17" width="10.5703125" style="556" bestFit="1" customWidth="1"/>
    <col min="18" max="256" width="9.140625" style="1"/>
    <col min="257" max="257" width="9.7109375" style="1" customWidth="1"/>
    <col min="258" max="258" width="69" style="1" customWidth="1"/>
    <col min="259" max="264" width="0" style="1" hidden="1" customWidth="1"/>
    <col min="265" max="265" width="9.5703125" style="1" bestFit="1" customWidth="1"/>
    <col min="266" max="266" width="10.7109375" style="1" bestFit="1" customWidth="1"/>
    <col min="267" max="267" width="9.5703125" style="1" bestFit="1" customWidth="1"/>
    <col min="268" max="268" width="11" style="1" bestFit="1" customWidth="1"/>
    <col min="269" max="269" width="12.28515625" style="1" customWidth="1"/>
    <col min="270" max="270" width="9" style="1" bestFit="1" customWidth="1"/>
    <col min="271" max="271" width="9.5703125" style="1" bestFit="1" customWidth="1"/>
    <col min="272" max="273" width="10.5703125" style="1" bestFit="1" customWidth="1"/>
    <col min="274" max="512" width="9.140625" style="1"/>
    <col min="513" max="513" width="9.7109375" style="1" customWidth="1"/>
    <col min="514" max="514" width="69" style="1" customWidth="1"/>
    <col min="515" max="520" width="0" style="1" hidden="1" customWidth="1"/>
    <col min="521" max="521" width="9.5703125" style="1" bestFit="1" customWidth="1"/>
    <col min="522" max="522" width="10.7109375" style="1" bestFit="1" customWidth="1"/>
    <col min="523" max="523" width="9.5703125" style="1" bestFit="1" customWidth="1"/>
    <col min="524" max="524" width="11" style="1" bestFit="1" customWidth="1"/>
    <col min="525" max="525" width="12.28515625" style="1" customWidth="1"/>
    <col min="526" max="526" width="9" style="1" bestFit="1" customWidth="1"/>
    <col min="527" max="527" width="9.5703125" style="1" bestFit="1" customWidth="1"/>
    <col min="528" max="529" width="10.5703125" style="1" bestFit="1" customWidth="1"/>
    <col min="530" max="768" width="9.140625" style="1"/>
    <col min="769" max="769" width="9.7109375" style="1" customWidth="1"/>
    <col min="770" max="770" width="69" style="1" customWidth="1"/>
    <col min="771" max="776" width="0" style="1" hidden="1" customWidth="1"/>
    <col min="777" max="777" width="9.5703125" style="1" bestFit="1" customWidth="1"/>
    <col min="778" max="778" width="10.7109375" style="1" bestFit="1" customWidth="1"/>
    <col min="779" max="779" width="9.5703125" style="1" bestFit="1" customWidth="1"/>
    <col min="780" max="780" width="11" style="1" bestFit="1" customWidth="1"/>
    <col min="781" max="781" width="12.28515625" style="1" customWidth="1"/>
    <col min="782" max="782" width="9" style="1" bestFit="1" customWidth="1"/>
    <col min="783" max="783" width="9.5703125" style="1" bestFit="1" customWidth="1"/>
    <col min="784" max="785" width="10.5703125" style="1" bestFit="1" customWidth="1"/>
    <col min="786" max="1024" width="9.140625" style="1"/>
    <col min="1025" max="1025" width="9.7109375" style="1" customWidth="1"/>
    <col min="1026" max="1026" width="69" style="1" customWidth="1"/>
    <col min="1027" max="1032" width="0" style="1" hidden="1" customWidth="1"/>
    <col min="1033" max="1033" width="9.5703125" style="1" bestFit="1" customWidth="1"/>
    <col min="1034" max="1034" width="10.7109375" style="1" bestFit="1" customWidth="1"/>
    <col min="1035" max="1035" width="9.5703125" style="1" bestFit="1" customWidth="1"/>
    <col min="1036" max="1036" width="11" style="1" bestFit="1" customWidth="1"/>
    <col min="1037" max="1037" width="12.28515625" style="1" customWidth="1"/>
    <col min="1038" max="1038" width="9" style="1" bestFit="1" customWidth="1"/>
    <col min="1039" max="1039" width="9.5703125" style="1" bestFit="1" customWidth="1"/>
    <col min="1040" max="1041" width="10.5703125" style="1" bestFit="1" customWidth="1"/>
    <col min="1042" max="1280" width="9.140625" style="1"/>
    <col min="1281" max="1281" width="9.7109375" style="1" customWidth="1"/>
    <col min="1282" max="1282" width="69" style="1" customWidth="1"/>
    <col min="1283" max="1288" width="0" style="1" hidden="1" customWidth="1"/>
    <col min="1289" max="1289" width="9.5703125" style="1" bestFit="1" customWidth="1"/>
    <col min="1290" max="1290" width="10.7109375" style="1" bestFit="1" customWidth="1"/>
    <col min="1291" max="1291" width="9.5703125" style="1" bestFit="1" customWidth="1"/>
    <col min="1292" max="1292" width="11" style="1" bestFit="1" customWidth="1"/>
    <col min="1293" max="1293" width="12.28515625" style="1" customWidth="1"/>
    <col min="1294" max="1294" width="9" style="1" bestFit="1" customWidth="1"/>
    <col min="1295" max="1295" width="9.5703125" style="1" bestFit="1" customWidth="1"/>
    <col min="1296" max="1297" width="10.5703125" style="1" bestFit="1" customWidth="1"/>
    <col min="1298" max="1536" width="9.140625" style="1"/>
    <col min="1537" max="1537" width="9.7109375" style="1" customWidth="1"/>
    <col min="1538" max="1538" width="69" style="1" customWidth="1"/>
    <col min="1539" max="1544" width="0" style="1" hidden="1" customWidth="1"/>
    <col min="1545" max="1545" width="9.5703125" style="1" bestFit="1" customWidth="1"/>
    <col min="1546" max="1546" width="10.7109375" style="1" bestFit="1" customWidth="1"/>
    <col min="1547" max="1547" width="9.5703125" style="1" bestFit="1" customWidth="1"/>
    <col min="1548" max="1548" width="11" style="1" bestFit="1" customWidth="1"/>
    <col min="1549" max="1549" width="12.28515625" style="1" customWidth="1"/>
    <col min="1550" max="1550" width="9" style="1" bestFit="1" customWidth="1"/>
    <col min="1551" max="1551" width="9.5703125" style="1" bestFit="1" customWidth="1"/>
    <col min="1552" max="1553" width="10.5703125" style="1" bestFit="1" customWidth="1"/>
    <col min="1554" max="1792" width="9.140625" style="1"/>
    <col min="1793" max="1793" width="9.7109375" style="1" customWidth="1"/>
    <col min="1794" max="1794" width="69" style="1" customWidth="1"/>
    <col min="1795" max="1800" width="0" style="1" hidden="1" customWidth="1"/>
    <col min="1801" max="1801" width="9.5703125" style="1" bestFit="1" customWidth="1"/>
    <col min="1802" max="1802" width="10.7109375" style="1" bestFit="1" customWidth="1"/>
    <col min="1803" max="1803" width="9.5703125" style="1" bestFit="1" customWidth="1"/>
    <col min="1804" max="1804" width="11" style="1" bestFit="1" customWidth="1"/>
    <col min="1805" max="1805" width="12.28515625" style="1" customWidth="1"/>
    <col min="1806" max="1806" width="9" style="1" bestFit="1" customWidth="1"/>
    <col min="1807" max="1807" width="9.5703125" style="1" bestFit="1" customWidth="1"/>
    <col min="1808" max="1809" width="10.5703125" style="1" bestFit="1" customWidth="1"/>
    <col min="1810" max="2048" width="9.140625" style="1"/>
    <col min="2049" max="2049" width="9.7109375" style="1" customWidth="1"/>
    <col min="2050" max="2050" width="69" style="1" customWidth="1"/>
    <col min="2051" max="2056" width="0" style="1" hidden="1" customWidth="1"/>
    <col min="2057" max="2057" width="9.5703125" style="1" bestFit="1" customWidth="1"/>
    <col min="2058" max="2058" width="10.7109375" style="1" bestFit="1" customWidth="1"/>
    <col min="2059" max="2059" width="9.5703125" style="1" bestFit="1" customWidth="1"/>
    <col min="2060" max="2060" width="11" style="1" bestFit="1" customWidth="1"/>
    <col min="2061" max="2061" width="12.28515625" style="1" customWidth="1"/>
    <col min="2062" max="2062" width="9" style="1" bestFit="1" customWidth="1"/>
    <col min="2063" max="2063" width="9.5703125" style="1" bestFit="1" customWidth="1"/>
    <col min="2064" max="2065" width="10.5703125" style="1" bestFit="1" customWidth="1"/>
    <col min="2066" max="2304" width="9.140625" style="1"/>
    <col min="2305" max="2305" width="9.7109375" style="1" customWidth="1"/>
    <col min="2306" max="2306" width="69" style="1" customWidth="1"/>
    <col min="2307" max="2312" width="0" style="1" hidden="1" customWidth="1"/>
    <col min="2313" max="2313" width="9.5703125" style="1" bestFit="1" customWidth="1"/>
    <col min="2314" max="2314" width="10.7109375" style="1" bestFit="1" customWidth="1"/>
    <col min="2315" max="2315" width="9.5703125" style="1" bestFit="1" customWidth="1"/>
    <col min="2316" max="2316" width="11" style="1" bestFit="1" customWidth="1"/>
    <col min="2317" max="2317" width="12.28515625" style="1" customWidth="1"/>
    <col min="2318" max="2318" width="9" style="1" bestFit="1" customWidth="1"/>
    <col min="2319" max="2319" width="9.5703125" style="1" bestFit="1" customWidth="1"/>
    <col min="2320" max="2321" width="10.5703125" style="1" bestFit="1" customWidth="1"/>
    <col min="2322" max="2560" width="9.140625" style="1"/>
    <col min="2561" max="2561" width="9.7109375" style="1" customWidth="1"/>
    <col min="2562" max="2562" width="69" style="1" customWidth="1"/>
    <col min="2563" max="2568" width="0" style="1" hidden="1" customWidth="1"/>
    <col min="2569" max="2569" width="9.5703125" style="1" bestFit="1" customWidth="1"/>
    <col min="2570" max="2570" width="10.7109375" style="1" bestFit="1" customWidth="1"/>
    <col min="2571" max="2571" width="9.5703125" style="1" bestFit="1" customWidth="1"/>
    <col min="2572" max="2572" width="11" style="1" bestFit="1" customWidth="1"/>
    <col min="2573" max="2573" width="12.28515625" style="1" customWidth="1"/>
    <col min="2574" max="2574" width="9" style="1" bestFit="1" customWidth="1"/>
    <col min="2575" max="2575" width="9.5703125" style="1" bestFit="1" customWidth="1"/>
    <col min="2576" max="2577" width="10.5703125" style="1" bestFit="1" customWidth="1"/>
    <col min="2578" max="2816" width="9.140625" style="1"/>
    <col min="2817" max="2817" width="9.7109375" style="1" customWidth="1"/>
    <col min="2818" max="2818" width="69" style="1" customWidth="1"/>
    <col min="2819" max="2824" width="0" style="1" hidden="1" customWidth="1"/>
    <col min="2825" max="2825" width="9.5703125" style="1" bestFit="1" customWidth="1"/>
    <col min="2826" max="2826" width="10.7109375" style="1" bestFit="1" customWidth="1"/>
    <col min="2827" max="2827" width="9.5703125" style="1" bestFit="1" customWidth="1"/>
    <col min="2828" max="2828" width="11" style="1" bestFit="1" customWidth="1"/>
    <col min="2829" max="2829" width="12.28515625" style="1" customWidth="1"/>
    <col min="2830" max="2830" width="9" style="1" bestFit="1" customWidth="1"/>
    <col min="2831" max="2831" width="9.5703125" style="1" bestFit="1" customWidth="1"/>
    <col min="2832" max="2833" width="10.5703125" style="1" bestFit="1" customWidth="1"/>
    <col min="2834" max="3072" width="9.140625" style="1"/>
    <col min="3073" max="3073" width="9.7109375" style="1" customWidth="1"/>
    <col min="3074" max="3074" width="69" style="1" customWidth="1"/>
    <col min="3075" max="3080" width="0" style="1" hidden="1" customWidth="1"/>
    <col min="3081" max="3081" width="9.5703125" style="1" bestFit="1" customWidth="1"/>
    <col min="3082" max="3082" width="10.7109375" style="1" bestFit="1" customWidth="1"/>
    <col min="3083" max="3083" width="9.5703125" style="1" bestFit="1" customWidth="1"/>
    <col min="3084" max="3084" width="11" style="1" bestFit="1" customWidth="1"/>
    <col min="3085" max="3085" width="12.28515625" style="1" customWidth="1"/>
    <col min="3086" max="3086" width="9" style="1" bestFit="1" customWidth="1"/>
    <col min="3087" max="3087" width="9.5703125" style="1" bestFit="1" customWidth="1"/>
    <col min="3088" max="3089" width="10.5703125" style="1" bestFit="1" customWidth="1"/>
    <col min="3090" max="3328" width="9.140625" style="1"/>
    <col min="3329" max="3329" width="9.7109375" style="1" customWidth="1"/>
    <col min="3330" max="3330" width="69" style="1" customWidth="1"/>
    <col min="3331" max="3336" width="0" style="1" hidden="1" customWidth="1"/>
    <col min="3337" max="3337" width="9.5703125" style="1" bestFit="1" customWidth="1"/>
    <col min="3338" max="3338" width="10.7109375" style="1" bestFit="1" customWidth="1"/>
    <col min="3339" max="3339" width="9.5703125" style="1" bestFit="1" customWidth="1"/>
    <col min="3340" max="3340" width="11" style="1" bestFit="1" customWidth="1"/>
    <col min="3341" max="3341" width="12.28515625" style="1" customWidth="1"/>
    <col min="3342" max="3342" width="9" style="1" bestFit="1" customWidth="1"/>
    <col min="3343" max="3343" width="9.5703125" style="1" bestFit="1" customWidth="1"/>
    <col min="3344" max="3345" width="10.5703125" style="1" bestFit="1" customWidth="1"/>
    <col min="3346" max="3584" width="9.140625" style="1"/>
    <col min="3585" max="3585" width="9.7109375" style="1" customWidth="1"/>
    <col min="3586" max="3586" width="69" style="1" customWidth="1"/>
    <col min="3587" max="3592" width="0" style="1" hidden="1" customWidth="1"/>
    <col min="3593" max="3593" width="9.5703125" style="1" bestFit="1" customWidth="1"/>
    <col min="3594" max="3594" width="10.7109375" style="1" bestFit="1" customWidth="1"/>
    <col min="3595" max="3595" width="9.5703125" style="1" bestFit="1" customWidth="1"/>
    <col min="3596" max="3596" width="11" style="1" bestFit="1" customWidth="1"/>
    <col min="3597" max="3597" width="12.28515625" style="1" customWidth="1"/>
    <col min="3598" max="3598" width="9" style="1" bestFit="1" customWidth="1"/>
    <col min="3599" max="3599" width="9.5703125" style="1" bestFit="1" customWidth="1"/>
    <col min="3600" max="3601" width="10.5703125" style="1" bestFit="1" customWidth="1"/>
    <col min="3602" max="3840" width="9.140625" style="1"/>
    <col min="3841" max="3841" width="9.7109375" style="1" customWidth="1"/>
    <col min="3842" max="3842" width="69" style="1" customWidth="1"/>
    <col min="3843" max="3848" width="0" style="1" hidden="1" customWidth="1"/>
    <col min="3849" max="3849" width="9.5703125" style="1" bestFit="1" customWidth="1"/>
    <col min="3850" max="3850" width="10.7109375" style="1" bestFit="1" customWidth="1"/>
    <col min="3851" max="3851" width="9.5703125" style="1" bestFit="1" customWidth="1"/>
    <col min="3852" max="3852" width="11" style="1" bestFit="1" customWidth="1"/>
    <col min="3853" max="3853" width="12.28515625" style="1" customWidth="1"/>
    <col min="3854" max="3854" width="9" style="1" bestFit="1" customWidth="1"/>
    <col min="3855" max="3855" width="9.5703125" style="1" bestFit="1" customWidth="1"/>
    <col min="3856" max="3857" width="10.5703125" style="1" bestFit="1" customWidth="1"/>
    <col min="3858" max="4096" width="9.140625" style="1"/>
    <col min="4097" max="4097" width="9.7109375" style="1" customWidth="1"/>
    <col min="4098" max="4098" width="69" style="1" customWidth="1"/>
    <col min="4099" max="4104" width="0" style="1" hidden="1" customWidth="1"/>
    <col min="4105" max="4105" width="9.5703125" style="1" bestFit="1" customWidth="1"/>
    <col min="4106" max="4106" width="10.7109375" style="1" bestFit="1" customWidth="1"/>
    <col min="4107" max="4107" width="9.5703125" style="1" bestFit="1" customWidth="1"/>
    <col min="4108" max="4108" width="11" style="1" bestFit="1" customWidth="1"/>
    <col min="4109" max="4109" width="12.28515625" style="1" customWidth="1"/>
    <col min="4110" max="4110" width="9" style="1" bestFit="1" customWidth="1"/>
    <col min="4111" max="4111" width="9.5703125" style="1" bestFit="1" customWidth="1"/>
    <col min="4112" max="4113" width="10.5703125" style="1" bestFit="1" customWidth="1"/>
    <col min="4114" max="4352" width="9.140625" style="1"/>
    <col min="4353" max="4353" width="9.7109375" style="1" customWidth="1"/>
    <col min="4354" max="4354" width="69" style="1" customWidth="1"/>
    <col min="4355" max="4360" width="0" style="1" hidden="1" customWidth="1"/>
    <col min="4361" max="4361" width="9.5703125" style="1" bestFit="1" customWidth="1"/>
    <col min="4362" max="4362" width="10.7109375" style="1" bestFit="1" customWidth="1"/>
    <col min="4363" max="4363" width="9.5703125" style="1" bestFit="1" customWidth="1"/>
    <col min="4364" max="4364" width="11" style="1" bestFit="1" customWidth="1"/>
    <col min="4365" max="4365" width="12.28515625" style="1" customWidth="1"/>
    <col min="4366" max="4366" width="9" style="1" bestFit="1" customWidth="1"/>
    <col min="4367" max="4367" width="9.5703125" style="1" bestFit="1" customWidth="1"/>
    <col min="4368" max="4369" width="10.5703125" style="1" bestFit="1" customWidth="1"/>
    <col min="4370" max="4608" width="9.140625" style="1"/>
    <col min="4609" max="4609" width="9.7109375" style="1" customWidth="1"/>
    <col min="4610" max="4610" width="69" style="1" customWidth="1"/>
    <col min="4611" max="4616" width="0" style="1" hidden="1" customWidth="1"/>
    <col min="4617" max="4617" width="9.5703125" style="1" bestFit="1" customWidth="1"/>
    <col min="4618" max="4618" width="10.7109375" style="1" bestFit="1" customWidth="1"/>
    <col min="4619" max="4619" width="9.5703125" style="1" bestFit="1" customWidth="1"/>
    <col min="4620" max="4620" width="11" style="1" bestFit="1" customWidth="1"/>
    <col min="4621" max="4621" width="12.28515625" style="1" customWidth="1"/>
    <col min="4622" max="4622" width="9" style="1" bestFit="1" customWidth="1"/>
    <col min="4623" max="4623" width="9.5703125" style="1" bestFit="1" customWidth="1"/>
    <col min="4624" max="4625" width="10.5703125" style="1" bestFit="1" customWidth="1"/>
    <col min="4626" max="4864" width="9.140625" style="1"/>
    <col min="4865" max="4865" width="9.7109375" style="1" customWidth="1"/>
    <col min="4866" max="4866" width="69" style="1" customWidth="1"/>
    <col min="4867" max="4872" width="0" style="1" hidden="1" customWidth="1"/>
    <col min="4873" max="4873" width="9.5703125" style="1" bestFit="1" customWidth="1"/>
    <col min="4874" max="4874" width="10.7109375" style="1" bestFit="1" customWidth="1"/>
    <col min="4875" max="4875" width="9.5703125" style="1" bestFit="1" customWidth="1"/>
    <col min="4876" max="4876" width="11" style="1" bestFit="1" customWidth="1"/>
    <col min="4877" max="4877" width="12.28515625" style="1" customWidth="1"/>
    <col min="4878" max="4878" width="9" style="1" bestFit="1" customWidth="1"/>
    <col min="4879" max="4879" width="9.5703125" style="1" bestFit="1" customWidth="1"/>
    <col min="4880" max="4881" width="10.5703125" style="1" bestFit="1" customWidth="1"/>
    <col min="4882" max="5120" width="9.140625" style="1"/>
    <col min="5121" max="5121" width="9.7109375" style="1" customWidth="1"/>
    <col min="5122" max="5122" width="69" style="1" customWidth="1"/>
    <col min="5123" max="5128" width="0" style="1" hidden="1" customWidth="1"/>
    <col min="5129" max="5129" width="9.5703125" style="1" bestFit="1" customWidth="1"/>
    <col min="5130" max="5130" width="10.7109375" style="1" bestFit="1" customWidth="1"/>
    <col min="5131" max="5131" width="9.5703125" style="1" bestFit="1" customWidth="1"/>
    <col min="5132" max="5132" width="11" style="1" bestFit="1" customWidth="1"/>
    <col min="5133" max="5133" width="12.28515625" style="1" customWidth="1"/>
    <col min="5134" max="5134" width="9" style="1" bestFit="1" customWidth="1"/>
    <col min="5135" max="5135" width="9.5703125" style="1" bestFit="1" customWidth="1"/>
    <col min="5136" max="5137" width="10.5703125" style="1" bestFit="1" customWidth="1"/>
    <col min="5138" max="5376" width="9.140625" style="1"/>
    <col min="5377" max="5377" width="9.7109375" style="1" customWidth="1"/>
    <col min="5378" max="5378" width="69" style="1" customWidth="1"/>
    <col min="5379" max="5384" width="0" style="1" hidden="1" customWidth="1"/>
    <col min="5385" max="5385" width="9.5703125" style="1" bestFit="1" customWidth="1"/>
    <col min="5386" max="5386" width="10.7109375" style="1" bestFit="1" customWidth="1"/>
    <col min="5387" max="5387" width="9.5703125" style="1" bestFit="1" customWidth="1"/>
    <col min="5388" max="5388" width="11" style="1" bestFit="1" customWidth="1"/>
    <col min="5389" max="5389" width="12.28515625" style="1" customWidth="1"/>
    <col min="5390" max="5390" width="9" style="1" bestFit="1" customWidth="1"/>
    <col min="5391" max="5391" width="9.5703125" style="1" bestFit="1" customWidth="1"/>
    <col min="5392" max="5393" width="10.5703125" style="1" bestFit="1" customWidth="1"/>
    <col min="5394" max="5632" width="9.140625" style="1"/>
    <col min="5633" max="5633" width="9.7109375" style="1" customWidth="1"/>
    <col min="5634" max="5634" width="69" style="1" customWidth="1"/>
    <col min="5635" max="5640" width="0" style="1" hidden="1" customWidth="1"/>
    <col min="5641" max="5641" width="9.5703125" style="1" bestFit="1" customWidth="1"/>
    <col min="5642" max="5642" width="10.7109375" style="1" bestFit="1" customWidth="1"/>
    <col min="5643" max="5643" width="9.5703125" style="1" bestFit="1" customWidth="1"/>
    <col min="5644" max="5644" width="11" style="1" bestFit="1" customWidth="1"/>
    <col min="5645" max="5645" width="12.28515625" style="1" customWidth="1"/>
    <col min="5646" max="5646" width="9" style="1" bestFit="1" customWidth="1"/>
    <col min="5647" max="5647" width="9.5703125" style="1" bestFit="1" customWidth="1"/>
    <col min="5648" max="5649" width="10.5703125" style="1" bestFit="1" customWidth="1"/>
    <col min="5650" max="5888" width="9.140625" style="1"/>
    <col min="5889" max="5889" width="9.7109375" style="1" customWidth="1"/>
    <col min="5890" max="5890" width="69" style="1" customWidth="1"/>
    <col min="5891" max="5896" width="0" style="1" hidden="1" customWidth="1"/>
    <col min="5897" max="5897" width="9.5703125" style="1" bestFit="1" customWidth="1"/>
    <col min="5898" max="5898" width="10.7109375" style="1" bestFit="1" customWidth="1"/>
    <col min="5899" max="5899" width="9.5703125" style="1" bestFit="1" customWidth="1"/>
    <col min="5900" max="5900" width="11" style="1" bestFit="1" customWidth="1"/>
    <col min="5901" max="5901" width="12.28515625" style="1" customWidth="1"/>
    <col min="5902" max="5902" width="9" style="1" bestFit="1" customWidth="1"/>
    <col min="5903" max="5903" width="9.5703125" style="1" bestFit="1" customWidth="1"/>
    <col min="5904" max="5905" width="10.5703125" style="1" bestFit="1" customWidth="1"/>
    <col min="5906" max="6144" width="9.140625" style="1"/>
    <col min="6145" max="6145" width="9.7109375" style="1" customWidth="1"/>
    <col min="6146" max="6146" width="69" style="1" customWidth="1"/>
    <col min="6147" max="6152" width="0" style="1" hidden="1" customWidth="1"/>
    <col min="6153" max="6153" width="9.5703125" style="1" bestFit="1" customWidth="1"/>
    <col min="6154" max="6154" width="10.7109375" style="1" bestFit="1" customWidth="1"/>
    <col min="6155" max="6155" width="9.5703125" style="1" bestFit="1" customWidth="1"/>
    <col min="6156" max="6156" width="11" style="1" bestFit="1" customWidth="1"/>
    <col min="6157" max="6157" width="12.28515625" style="1" customWidth="1"/>
    <col min="6158" max="6158" width="9" style="1" bestFit="1" customWidth="1"/>
    <col min="6159" max="6159" width="9.5703125" style="1" bestFit="1" customWidth="1"/>
    <col min="6160" max="6161" width="10.5703125" style="1" bestFit="1" customWidth="1"/>
    <col min="6162" max="6400" width="9.140625" style="1"/>
    <col min="6401" max="6401" width="9.7109375" style="1" customWidth="1"/>
    <col min="6402" max="6402" width="69" style="1" customWidth="1"/>
    <col min="6403" max="6408" width="0" style="1" hidden="1" customWidth="1"/>
    <col min="6409" max="6409" width="9.5703125" style="1" bestFit="1" customWidth="1"/>
    <col min="6410" max="6410" width="10.7109375" style="1" bestFit="1" customWidth="1"/>
    <col min="6411" max="6411" width="9.5703125" style="1" bestFit="1" customWidth="1"/>
    <col min="6412" max="6412" width="11" style="1" bestFit="1" customWidth="1"/>
    <col min="6413" max="6413" width="12.28515625" style="1" customWidth="1"/>
    <col min="6414" max="6414" width="9" style="1" bestFit="1" customWidth="1"/>
    <col min="6415" max="6415" width="9.5703125" style="1" bestFit="1" customWidth="1"/>
    <col min="6416" max="6417" width="10.5703125" style="1" bestFit="1" customWidth="1"/>
    <col min="6418" max="6656" width="9.140625" style="1"/>
    <col min="6657" max="6657" width="9.7109375" style="1" customWidth="1"/>
    <col min="6658" max="6658" width="69" style="1" customWidth="1"/>
    <col min="6659" max="6664" width="0" style="1" hidden="1" customWidth="1"/>
    <col min="6665" max="6665" width="9.5703125" style="1" bestFit="1" customWidth="1"/>
    <col min="6666" max="6666" width="10.7109375" style="1" bestFit="1" customWidth="1"/>
    <col min="6667" max="6667" width="9.5703125" style="1" bestFit="1" customWidth="1"/>
    <col min="6668" max="6668" width="11" style="1" bestFit="1" customWidth="1"/>
    <col min="6669" max="6669" width="12.28515625" style="1" customWidth="1"/>
    <col min="6670" max="6670" width="9" style="1" bestFit="1" customWidth="1"/>
    <col min="6671" max="6671" width="9.5703125" style="1" bestFit="1" customWidth="1"/>
    <col min="6672" max="6673" width="10.5703125" style="1" bestFit="1" customWidth="1"/>
    <col min="6674" max="6912" width="9.140625" style="1"/>
    <col min="6913" max="6913" width="9.7109375" style="1" customWidth="1"/>
    <col min="6914" max="6914" width="69" style="1" customWidth="1"/>
    <col min="6915" max="6920" width="0" style="1" hidden="1" customWidth="1"/>
    <col min="6921" max="6921" width="9.5703125" style="1" bestFit="1" customWidth="1"/>
    <col min="6922" max="6922" width="10.7109375" style="1" bestFit="1" customWidth="1"/>
    <col min="6923" max="6923" width="9.5703125" style="1" bestFit="1" customWidth="1"/>
    <col min="6924" max="6924" width="11" style="1" bestFit="1" customWidth="1"/>
    <col min="6925" max="6925" width="12.28515625" style="1" customWidth="1"/>
    <col min="6926" max="6926" width="9" style="1" bestFit="1" customWidth="1"/>
    <col min="6927" max="6927" width="9.5703125" style="1" bestFit="1" customWidth="1"/>
    <col min="6928" max="6929" width="10.5703125" style="1" bestFit="1" customWidth="1"/>
    <col min="6930" max="7168" width="9.140625" style="1"/>
    <col min="7169" max="7169" width="9.7109375" style="1" customWidth="1"/>
    <col min="7170" max="7170" width="69" style="1" customWidth="1"/>
    <col min="7171" max="7176" width="0" style="1" hidden="1" customWidth="1"/>
    <col min="7177" max="7177" width="9.5703125" style="1" bestFit="1" customWidth="1"/>
    <col min="7178" max="7178" width="10.7109375" style="1" bestFit="1" customWidth="1"/>
    <col min="7179" max="7179" width="9.5703125" style="1" bestFit="1" customWidth="1"/>
    <col min="7180" max="7180" width="11" style="1" bestFit="1" customWidth="1"/>
    <col min="7181" max="7181" width="12.28515625" style="1" customWidth="1"/>
    <col min="7182" max="7182" width="9" style="1" bestFit="1" customWidth="1"/>
    <col min="7183" max="7183" width="9.5703125" style="1" bestFit="1" customWidth="1"/>
    <col min="7184" max="7185" width="10.5703125" style="1" bestFit="1" customWidth="1"/>
    <col min="7186" max="7424" width="9.140625" style="1"/>
    <col min="7425" max="7425" width="9.7109375" style="1" customWidth="1"/>
    <col min="7426" max="7426" width="69" style="1" customWidth="1"/>
    <col min="7427" max="7432" width="0" style="1" hidden="1" customWidth="1"/>
    <col min="7433" max="7433" width="9.5703125" style="1" bestFit="1" customWidth="1"/>
    <col min="7434" max="7434" width="10.7109375" style="1" bestFit="1" customWidth="1"/>
    <col min="7435" max="7435" width="9.5703125" style="1" bestFit="1" customWidth="1"/>
    <col min="7436" max="7436" width="11" style="1" bestFit="1" customWidth="1"/>
    <col min="7437" max="7437" width="12.28515625" style="1" customWidth="1"/>
    <col min="7438" max="7438" width="9" style="1" bestFit="1" customWidth="1"/>
    <col min="7439" max="7439" width="9.5703125" style="1" bestFit="1" customWidth="1"/>
    <col min="7440" max="7441" width="10.5703125" style="1" bestFit="1" customWidth="1"/>
    <col min="7442" max="7680" width="9.140625" style="1"/>
    <col min="7681" max="7681" width="9.7109375" style="1" customWidth="1"/>
    <col min="7682" max="7682" width="69" style="1" customWidth="1"/>
    <col min="7683" max="7688" width="0" style="1" hidden="1" customWidth="1"/>
    <col min="7689" max="7689" width="9.5703125" style="1" bestFit="1" customWidth="1"/>
    <col min="7690" max="7690" width="10.7109375" style="1" bestFit="1" customWidth="1"/>
    <col min="7691" max="7691" width="9.5703125" style="1" bestFit="1" customWidth="1"/>
    <col min="7692" max="7692" width="11" style="1" bestFit="1" customWidth="1"/>
    <col min="7693" max="7693" width="12.28515625" style="1" customWidth="1"/>
    <col min="7694" max="7694" width="9" style="1" bestFit="1" customWidth="1"/>
    <col min="7695" max="7695" width="9.5703125" style="1" bestFit="1" customWidth="1"/>
    <col min="7696" max="7697" width="10.5703125" style="1" bestFit="1" customWidth="1"/>
    <col min="7698" max="7936" width="9.140625" style="1"/>
    <col min="7937" max="7937" width="9.7109375" style="1" customWidth="1"/>
    <col min="7938" max="7938" width="69" style="1" customWidth="1"/>
    <col min="7939" max="7944" width="0" style="1" hidden="1" customWidth="1"/>
    <col min="7945" max="7945" width="9.5703125" style="1" bestFit="1" customWidth="1"/>
    <col min="7946" max="7946" width="10.7109375" style="1" bestFit="1" customWidth="1"/>
    <col min="7947" max="7947" width="9.5703125" style="1" bestFit="1" customWidth="1"/>
    <col min="7948" max="7948" width="11" style="1" bestFit="1" customWidth="1"/>
    <col min="7949" max="7949" width="12.28515625" style="1" customWidth="1"/>
    <col min="7950" max="7950" width="9" style="1" bestFit="1" customWidth="1"/>
    <col min="7951" max="7951" width="9.5703125" style="1" bestFit="1" customWidth="1"/>
    <col min="7952" max="7953" width="10.5703125" style="1" bestFit="1" customWidth="1"/>
    <col min="7954" max="8192" width="9.140625" style="1"/>
    <col min="8193" max="8193" width="9.7109375" style="1" customWidth="1"/>
    <col min="8194" max="8194" width="69" style="1" customWidth="1"/>
    <col min="8195" max="8200" width="0" style="1" hidden="1" customWidth="1"/>
    <col min="8201" max="8201" width="9.5703125" style="1" bestFit="1" customWidth="1"/>
    <col min="8202" max="8202" width="10.7109375" style="1" bestFit="1" customWidth="1"/>
    <col min="8203" max="8203" width="9.5703125" style="1" bestFit="1" customWidth="1"/>
    <col min="8204" max="8204" width="11" style="1" bestFit="1" customWidth="1"/>
    <col min="8205" max="8205" width="12.28515625" style="1" customWidth="1"/>
    <col min="8206" max="8206" width="9" style="1" bestFit="1" customWidth="1"/>
    <col min="8207" max="8207" width="9.5703125" style="1" bestFit="1" customWidth="1"/>
    <col min="8208" max="8209" width="10.5703125" style="1" bestFit="1" customWidth="1"/>
    <col min="8210" max="8448" width="9.140625" style="1"/>
    <col min="8449" max="8449" width="9.7109375" style="1" customWidth="1"/>
    <col min="8450" max="8450" width="69" style="1" customWidth="1"/>
    <col min="8451" max="8456" width="0" style="1" hidden="1" customWidth="1"/>
    <col min="8457" max="8457" width="9.5703125" style="1" bestFit="1" customWidth="1"/>
    <col min="8458" max="8458" width="10.7109375" style="1" bestFit="1" customWidth="1"/>
    <col min="8459" max="8459" width="9.5703125" style="1" bestFit="1" customWidth="1"/>
    <col min="8460" max="8460" width="11" style="1" bestFit="1" customWidth="1"/>
    <col min="8461" max="8461" width="12.28515625" style="1" customWidth="1"/>
    <col min="8462" max="8462" width="9" style="1" bestFit="1" customWidth="1"/>
    <col min="8463" max="8463" width="9.5703125" style="1" bestFit="1" customWidth="1"/>
    <col min="8464" max="8465" width="10.5703125" style="1" bestFit="1" customWidth="1"/>
    <col min="8466" max="8704" width="9.140625" style="1"/>
    <col min="8705" max="8705" width="9.7109375" style="1" customWidth="1"/>
    <col min="8706" max="8706" width="69" style="1" customWidth="1"/>
    <col min="8707" max="8712" width="0" style="1" hidden="1" customWidth="1"/>
    <col min="8713" max="8713" width="9.5703125" style="1" bestFit="1" customWidth="1"/>
    <col min="8714" max="8714" width="10.7109375" style="1" bestFit="1" customWidth="1"/>
    <col min="8715" max="8715" width="9.5703125" style="1" bestFit="1" customWidth="1"/>
    <col min="8716" max="8716" width="11" style="1" bestFit="1" customWidth="1"/>
    <col min="8717" max="8717" width="12.28515625" style="1" customWidth="1"/>
    <col min="8718" max="8718" width="9" style="1" bestFit="1" customWidth="1"/>
    <col min="8719" max="8719" width="9.5703125" style="1" bestFit="1" customWidth="1"/>
    <col min="8720" max="8721" width="10.5703125" style="1" bestFit="1" customWidth="1"/>
    <col min="8722" max="8960" width="9.140625" style="1"/>
    <col min="8961" max="8961" width="9.7109375" style="1" customWidth="1"/>
    <col min="8962" max="8962" width="69" style="1" customWidth="1"/>
    <col min="8963" max="8968" width="0" style="1" hidden="1" customWidth="1"/>
    <col min="8969" max="8969" width="9.5703125" style="1" bestFit="1" customWidth="1"/>
    <col min="8970" max="8970" width="10.7109375" style="1" bestFit="1" customWidth="1"/>
    <col min="8971" max="8971" width="9.5703125" style="1" bestFit="1" customWidth="1"/>
    <col min="8972" max="8972" width="11" style="1" bestFit="1" customWidth="1"/>
    <col min="8973" max="8973" width="12.28515625" style="1" customWidth="1"/>
    <col min="8974" max="8974" width="9" style="1" bestFit="1" customWidth="1"/>
    <col min="8975" max="8975" width="9.5703125" style="1" bestFit="1" customWidth="1"/>
    <col min="8976" max="8977" width="10.5703125" style="1" bestFit="1" customWidth="1"/>
    <col min="8978" max="9216" width="9.140625" style="1"/>
    <col min="9217" max="9217" width="9.7109375" style="1" customWidth="1"/>
    <col min="9218" max="9218" width="69" style="1" customWidth="1"/>
    <col min="9219" max="9224" width="0" style="1" hidden="1" customWidth="1"/>
    <col min="9225" max="9225" width="9.5703125" style="1" bestFit="1" customWidth="1"/>
    <col min="9226" max="9226" width="10.7109375" style="1" bestFit="1" customWidth="1"/>
    <col min="9227" max="9227" width="9.5703125" style="1" bestFit="1" customWidth="1"/>
    <col min="9228" max="9228" width="11" style="1" bestFit="1" customWidth="1"/>
    <col min="9229" max="9229" width="12.28515625" style="1" customWidth="1"/>
    <col min="9230" max="9230" width="9" style="1" bestFit="1" customWidth="1"/>
    <col min="9231" max="9231" width="9.5703125" style="1" bestFit="1" customWidth="1"/>
    <col min="9232" max="9233" width="10.5703125" style="1" bestFit="1" customWidth="1"/>
    <col min="9234" max="9472" width="9.140625" style="1"/>
    <col min="9473" max="9473" width="9.7109375" style="1" customWidth="1"/>
    <col min="9474" max="9474" width="69" style="1" customWidth="1"/>
    <col min="9475" max="9480" width="0" style="1" hidden="1" customWidth="1"/>
    <col min="9481" max="9481" width="9.5703125" style="1" bestFit="1" customWidth="1"/>
    <col min="9482" max="9482" width="10.7109375" style="1" bestFit="1" customWidth="1"/>
    <col min="9483" max="9483" width="9.5703125" style="1" bestFit="1" customWidth="1"/>
    <col min="9484" max="9484" width="11" style="1" bestFit="1" customWidth="1"/>
    <col min="9485" max="9485" width="12.28515625" style="1" customWidth="1"/>
    <col min="9486" max="9486" width="9" style="1" bestFit="1" customWidth="1"/>
    <col min="9487" max="9487" width="9.5703125" style="1" bestFit="1" customWidth="1"/>
    <col min="9488" max="9489" width="10.5703125" style="1" bestFit="1" customWidth="1"/>
    <col min="9490" max="9728" width="9.140625" style="1"/>
    <col min="9729" max="9729" width="9.7109375" style="1" customWidth="1"/>
    <col min="9730" max="9730" width="69" style="1" customWidth="1"/>
    <col min="9731" max="9736" width="0" style="1" hidden="1" customWidth="1"/>
    <col min="9737" max="9737" width="9.5703125" style="1" bestFit="1" customWidth="1"/>
    <col min="9738" max="9738" width="10.7109375" style="1" bestFit="1" customWidth="1"/>
    <col min="9739" max="9739" width="9.5703125" style="1" bestFit="1" customWidth="1"/>
    <col min="9740" max="9740" width="11" style="1" bestFit="1" customWidth="1"/>
    <col min="9741" max="9741" width="12.28515625" style="1" customWidth="1"/>
    <col min="9742" max="9742" width="9" style="1" bestFit="1" customWidth="1"/>
    <col min="9743" max="9743" width="9.5703125" style="1" bestFit="1" customWidth="1"/>
    <col min="9744" max="9745" width="10.5703125" style="1" bestFit="1" customWidth="1"/>
    <col min="9746" max="9984" width="9.140625" style="1"/>
    <col min="9985" max="9985" width="9.7109375" style="1" customWidth="1"/>
    <col min="9986" max="9986" width="69" style="1" customWidth="1"/>
    <col min="9987" max="9992" width="0" style="1" hidden="1" customWidth="1"/>
    <col min="9993" max="9993" width="9.5703125" style="1" bestFit="1" customWidth="1"/>
    <col min="9994" max="9994" width="10.7109375" style="1" bestFit="1" customWidth="1"/>
    <col min="9995" max="9995" width="9.5703125" style="1" bestFit="1" customWidth="1"/>
    <col min="9996" max="9996" width="11" style="1" bestFit="1" customWidth="1"/>
    <col min="9997" max="9997" width="12.28515625" style="1" customWidth="1"/>
    <col min="9998" max="9998" width="9" style="1" bestFit="1" customWidth="1"/>
    <col min="9999" max="9999" width="9.5703125" style="1" bestFit="1" customWidth="1"/>
    <col min="10000" max="10001" width="10.5703125" style="1" bestFit="1" customWidth="1"/>
    <col min="10002" max="10240" width="9.140625" style="1"/>
    <col min="10241" max="10241" width="9.7109375" style="1" customWidth="1"/>
    <col min="10242" max="10242" width="69" style="1" customWidth="1"/>
    <col min="10243" max="10248" width="0" style="1" hidden="1" customWidth="1"/>
    <col min="10249" max="10249" width="9.5703125" style="1" bestFit="1" customWidth="1"/>
    <col min="10250" max="10250" width="10.7109375" style="1" bestFit="1" customWidth="1"/>
    <col min="10251" max="10251" width="9.5703125" style="1" bestFit="1" customWidth="1"/>
    <col min="10252" max="10252" width="11" style="1" bestFit="1" customWidth="1"/>
    <col min="10253" max="10253" width="12.28515625" style="1" customWidth="1"/>
    <col min="10254" max="10254" width="9" style="1" bestFit="1" customWidth="1"/>
    <col min="10255" max="10255" width="9.5703125" style="1" bestFit="1" customWidth="1"/>
    <col min="10256" max="10257" width="10.5703125" style="1" bestFit="1" customWidth="1"/>
    <col min="10258" max="10496" width="9.140625" style="1"/>
    <col min="10497" max="10497" width="9.7109375" style="1" customWidth="1"/>
    <col min="10498" max="10498" width="69" style="1" customWidth="1"/>
    <col min="10499" max="10504" width="0" style="1" hidden="1" customWidth="1"/>
    <col min="10505" max="10505" width="9.5703125" style="1" bestFit="1" customWidth="1"/>
    <col min="10506" max="10506" width="10.7109375" style="1" bestFit="1" customWidth="1"/>
    <col min="10507" max="10507" width="9.5703125" style="1" bestFit="1" customWidth="1"/>
    <col min="10508" max="10508" width="11" style="1" bestFit="1" customWidth="1"/>
    <col min="10509" max="10509" width="12.28515625" style="1" customWidth="1"/>
    <col min="10510" max="10510" width="9" style="1" bestFit="1" customWidth="1"/>
    <col min="10511" max="10511" width="9.5703125" style="1" bestFit="1" customWidth="1"/>
    <col min="10512" max="10513" width="10.5703125" style="1" bestFit="1" customWidth="1"/>
    <col min="10514" max="10752" width="9.140625" style="1"/>
    <col min="10753" max="10753" width="9.7109375" style="1" customWidth="1"/>
    <col min="10754" max="10754" width="69" style="1" customWidth="1"/>
    <col min="10755" max="10760" width="0" style="1" hidden="1" customWidth="1"/>
    <col min="10761" max="10761" width="9.5703125" style="1" bestFit="1" customWidth="1"/>
    <col min="10762" max="10762" width="10.7109375" style="1" bestFit="1" customWidth="1"/>
    <col min="10763" max="10763" width="9.5703125" style="1" bestFit="1" customWidth="1"/>
    <col min="10764" max="10764" width="11" style="1" bestFit="1" customWidth="1"/>
    <col min="10765" max="10765" width="12.28515625" style="1" customWidth="1"/>
    <col min="10766" max="10766" width="9" style="1" bestFit="1" customWidth="1"/>
    <col min="10767" max="10767" width="9.5703125" style="1" bestFit="1" customWidth="1"/>
    <col min="10768" max="10769" width="10.5703125" style="1" bestFit="1" customWidth="1"/>
    <col min="10770" max="11008" width="9.140625" style="1"/>
    <col min="11009" max="11009" width="9.7109375" style="1" customWidth="1"/>
    <col min="11010" max="11010" width="69" style="1" customWidth="1"/>
    <col min="11011" max="11016" width="0" style="1" hidden="1" customWidth="1"/>
    <col min="11017" max="11017" width="9.5703125" style="1" bestFit="1" customWidth="1"/>
    <col min="11018" max="11018" width="10.7109375" style="1" bestFit="1" customWidth="1"/>
    <col min="11019" max="11019" width="9.5703125" style="1" bestFit="1" customWidth="1"/>
    <col min="11020" max="11020" width="11" style="1" bestFit="1" customWidth="1"/>
    <col min="11021" max="11021" width="12.28515625" style="1" customWidth="1"/>
    <col min="11022" max="11022" width="9" style="1" bestFit="1" customWidth="1"/>
    <col min="11023" max="11023" width="9.5703125" style="1" bestFit="1" customWidth="1"/>
    <col min="11024" max="11025" width="10.5703125" style="1" bestFit="1" customWidth="1"/>
    <col min="11026" max="11264" width="9.140625" style="1"/>
    <col min="11265" max="11265" width="9.7109375" style="1" customWidth="1"/>
    <col min="11266" max="11266" width="69" style="1" customWidth="1"/>
    <col min="11267" max="11272" width="0" style="1" hidden="1" customWidth="1"/>
    <col min="11273" max="11273" width="9.5703125" style="1" bestFit="1" customWidth="1"/>
    <col min="11274" max="11274" width="10.7109375" style="1" bestFit="1" customWidth="1"/>
    <col min="11275" max="11275" width="9.5703125" style="1" bestFit="1" customWidth="1"/>
    <col min="11276" max="11276" width="11" style="1" bestFit="1" customWidth="1"/>
    <col min="11277" max="11277" width="12.28515625" style="1" customWidth="1"/>
    <col min="11278" max="11278" width="9" style="1" bestFit="1" customWidth="1"/>
    <col min="11279" max="11279" width="9.5703125" style="1" bestFit="1" customWidth="1"/>
    <col min="11280" max="11281" width="10.5703125" style="1" bestFit="1" customWidth="1"/>
    <col min="11282" max="11520" width="9.140625" style="1"/>
    <col min="11521" max="11521" width="9.7109375" style="1" customWidth="1"/>
    <col min="11522" max="11522" width="69" style="1" customWidth="1"/>
    <col min="11523" max="11528" width="0" style="1" hidden="1" customWidth="1"/>
    <col min="11529" max="11529" width="9.5703125" style="1" bestFit="1" customWidth="1"/>
    <col min="11530" max="11530" width="10.7109375" style="1" bestFit="1" customWidth="1"/>
    <col min="11531" max="11531" width="9.5703125" style="1" bestFit="1" customWidth="1"/>
    <col min="11532" max="11532" width="11" style="1" bestFit="1" customWidth="1"/>
    <col min="11533" max="11533" width="12.28515625" style="1" customWidth="1"/>
    <col min="11534" max="11534" width="9" style="1" bestFit="1" customWidth="1"/>
    <col min="11535" max="11535" width="9.5703125" style="1" bestFit="1" customWidth="1"/>
    <col min="11536" max="11537" width="10.5703125" style="1" bestFit="1" customWidth="1"/>
    <col min="11538" max="11776" width="9.140625" style="1"/>
    <col min="11777" max="11777" width="9.7109375" style="1" customWidth="1"/>
    <col min="11778" max="11778" width="69" style="1" customWidth="1"/>
    <col min="11779" max="11784" width="0" style="1" hidden="1" customWidth="1"/>
    <col min="11785" max="11785" width="9.5703125" style="1" bestFit="1" customWidth="1"/>
    <col min="11786" max="11786" width="10.7109375" style="1" bestFit="1" customWidth="1"/>
    <col min="11787" max="11787" width="9.5703125" style="1" bestFit="1" customWidth="1"/>
    <col min="11788" max="11788" width="11" style="1" bestFit="1" customWidth="1"/>
    <col min="11789" max="11789" width="12.28515625" style="1" customWidth="1"/>
    <col min="11790" max="11790" width="9" style="1" bestFit="1" customWidth="1"/>
    <col min="11791" max="11791" width="9.5703125" style="1" bestFit="1" customWidth="1"/>
    <col min="11792" max="11793" width="10.5703125" style="1" bestFit="1" customWidth="1"/>
    <col min="11794" max="12032" width="9.140625" style="1"/>
    <col min="12033" max="12033" width="9.7109375" style="1" customWidth="1"/>
    <col min="12034" max="12034" width="69" style="1" customWidth="1"/>
    <col min="12035" max="12040" width="0" style="1" hidden="1" customWidth="1"/>
    <col min="12041" max="12041" width="9.5703125" style="1" bestFit="1" customWidth="1"/>
    <col min="12042" max="12042" width="10.7109375" style="1" bestFit="1" customWidth="1"/>
    <col min="12043" max="12043" width="9.5703125" style="1" bestFit="1" customWidth="1"/>
    <col min="12044" max="12044" width="11" style="1" bestFit="1" customWidth="1"/>
    <col min="12045" max="12045" width="12.28515625" style="1" customWidth="1"/>
    <col min="12046" max="12046" width="9" style="1" bestFit="1" customWidth="1"/>
    <col min="12047" max="12047" width="9.5703125" style="1" bestFit="1" customWidth="1"/>
    <col min="12048" max="12049" width="10.5703125" style="1" bestFit="1" customWidth="1"/>
    <col min="12050" max="12288" width="9.140625" style="1"/>
    <col min="12289" max="12289" width="9.7109375" style="1" customWidth="1"/>
    <col min="12290" max="12290" width="69" style="1" customWidth="1"/>
    <col min="12291" max="12296" width="0" style="1" hidden="1" customWidth="1"/>
    <col min="12297" max="12297" width="9.5703125" style="1" bestFit="1" customWidth="1"/>
    <col min="12298" max="12298" width="10.7109375" style="1" bestFit="1" customWidth="1"/>
    <col min="12299" max="12299" width="9.5703125" style="1" bestFit="1" customWidth="1"/>
    <col min="12300" max="12300" width="11" style="1" bestFit="1" customWidth="1"/>
    <col min="12301" max="12301" width="12.28515625" style="1" customWidth="1"/>
    <col min="12302" max="12302" width="9" style="1" bestFit="1" customWidth="1"/>
    <col min="12303" max="12303" width="9.5703125" style="1" bestFit="1" customWidth="1"/>
    <col min="12304" max="12305" width="10.5703125" style="1" bestFit="1" customWidth="1"/>
    <col min="12306" max="12544" width="9.140625" style="1"/>
    <col min="12545" max="12545" width="9.7109375" style="1" customWidth="1"/>
    <col min="12546" max="12546" width="69" style="1" customWidth="1"/>
    <col min="12547" max="12552" width="0" style="1" hidden="1" customWidth="1"/>
    <col min="12553" max="12553" width="9.5703125" style="1" bestFit="1" customWidth="1"/>
    <col min="12554" max="12554" width="10.7109375" style="1" bestFit="1" customWidth="1"/>
    <col min="12555" max="12555" width="9.5703125" style="1" bestFit="1" customWidth="1"/>
    <col min="12556" max="12556" width="11" style="1" bestFit="1" customWidth="1"/>
    <col min="12557" max="12557" width="12.28515625" style="1" customWidth="1"/>
    <col min="12558" max="12558" width="9" style="1" bestFit="1" customWidth="1"/>
    <col min="12559" max="12559" width="9.5703125" style="1" bestFit="1" customWidth="1"/>
    <col min="12560" max="12561" width="10.5703125" style="1" bestFit="1" customWidth="1"/>
    <col min="12562" max="12800" width="9.140625" style="1"/>
    <col min="12801" max="12801" width="9.7109375" style="1" customWidth="1"/>
    <col min="12802" max="12802" width="69" style="1" customWidth="1"/>
    <col min="12803" max="12808" width="0" style="1" hidden="1" customWidth="1"/>
    <col min="12809" max="12809" width="9.5703125" style="1" bestFit="1" customWidth="1"/>
    <col min="12810" max="12810" width="10.7109375" style="1" bestFit="1" customWidth="1"/>
    <col min="12811" max="12811" width="9.5703125" style="1" bestFit="1" customWidth="1"/>
    <col min="12812" max="12812" width="11" style="1" bestFit="1" customWidth="1"/>
    <col min="12813" max="12813" width="12.28515625" style="1" customWidth="1"/>
    <col min="12814" max="12814" width="9" style="1" bestFit="1" customWidth="1"/>
    <col min="12815" max="12815" width="9.5703125" style="1" bestFit="1" customWidth="1"/>
    <col min="12816" max="12817" width="10.5703125" style="1" bestFit="1" customWidth="1"/>
    <col min="12818" max="13056" width="9.140625" style="1"/>
    <col min="13057" max="13057" width="9.7109375" style="1" customWidth="1"/>
    <col min="13058" max="13058" width="69" style="1" customWidth="1"/>
    <col min="13059" max="13064" width="0" style="1" hidden="1" customWidth="1"/>
    <col min="13065" max="13065" width="9.5703125" style="1" bestFit="1" customWidth="1"/>
    <col min="13066" max="13066" width="10.7109375" style="1" bestFit="1" customWidth="1"/>
    <col min="13067" max="13067" width="9.5703125" style="1" bestFit="1" customWidth="1"/>
    <col min="13068" max="13068" width="11" style="1" bestFit="1" customWidth="1"/>
    <col min="13069" max="13069" width="12.28515625" style="1" customWidth="1"/>
    <col min="13070" max="13070" width="9" style="1" bestFit="1" customWidth="1"/>
    <col min="13071" max="13071" width="9.5703125" style="1" bestFit="1" customWidth="1"/>
    <col min="13072" max="13073" width="10.5703125" style="1" bestFit="1" customWidth="1"/>
    <col min="13074" max="13312" width="9.140625" style="1"/>
    <col min="13313" max="13313" width="9.7109375" style="1" customWidth="1"/>
    <col min="13314" max="13314" width="69" style="1" customWidth="1"/>
    <col min="13315" max="13320" width="0" style="1" hidden="1" customWidth="1"/>
    <col min="13321" max="13321" width="9.5703125" style="1" bestFit="1" customWidth="1"/>
    <col min="13322" max="13322" width="10.7109375" style="1" bestFit="1" customWidth="1"/>
    <col min="13323" max="13323" width="9.5703125" style="1" bestFit="1" customWidth="1"/>
    <col min="13324" max="13324" width="11" style="1" bestFit="1" customWidth="1"/>
    <col min="13325" max="13325" width="12.28515625" style="1" customWidth="1"/>
    <col min="13326" max="13326" width="9" style="1" bestFit="1" customWidth="1"/>
    <col min="13327" max="13327" width="9.5703125" style="1" bestFit="1" customWidth="1"/>
    <col min="13328" max="13329" width="10.5703125" style="1" bestFit="1" customWidth="1"/>
    <col min="13330" max="13568" width="9.140625" style="1"/>
    <col min="13569" max="13569" width="9.7109375" style="1" customWidth="1"/>
    <col min="13570" max="13570" width="69" style="1" customWidth="1"/>
    <col min="13571" max="13576" width="0" style="1" hidden="1" customWidth="1"/>
    <col min="13577" max="13577" width="9.5703125" style="1" bestFit="1" customWidth="1"/>
    <col min="13578" max="13578" width="10.7109375" style="1" bestFit="1" customWidth="1"/>
    <col min="13579" max="13579" width="9.5703125" style="1" bestFit="1" customWidth="1"/>
    <col min="13580" max="13580" width="11" style="1" bestFit="1" customWidth="1"/>
    <col min="13581" max="13581" width="12.28515625" style="1" customWidth="1"/>
    <col min="13582" max="13582" width="9" style="1" bestFit="1" customWidth="1"/>
    <col min="13583" max="13583" width="9.5703125" style="1" bestFit="1" customWidth="1"/>
    <col min="13584" max="13585" width="10.5703125" style="1" bestFit="1" customWidth="1"/>
    <col min="13586" max="13824" width="9.140625" style="1"/>
    <col min="13825" max="13825" width="9.7109375" style="1" customWidth="1"/>
    <col min="13826" max="13826" width="69" style="1" customWidth="1"/>
    <col min="13827" max="13832" width="0" style="1" hidden="1" customWidth="1"/>
    <col min="13833" max="13833" width="9.5703125" style="1" bestFit="1" customWidth="1"/>
    <col min="13834" max="13834" width="10.7109375" style="1" bestFit="1" customWidth="1"/>
    <col min="13835" max="13835" width="9.5703125" style="1" bestFit="1" customWidth="1"/>
    <col min="13836" max="13836" width="11" style="1" bestFit="1" customWidth="1"/>
    <col min="13837" max="13837" width="12.28515625" style="1" customWidth="1"/>
    <col min="13838" max="13838" width="9" style="1" bestFit="1" customWidth="1"/>
    <col min="13839" max="13839" width="9.5703125" style="1" bestFit="1" customWidth="1"/>
    <col min="13840" max="13841" width="10.5703125" style="1" bestFit="1" customWidth="1"/>
    <col min="13842" max="14080" width="9.140625" style="1"/>
    <col min="14081" max="14081" width="9.7109375" style="1" customWidth="1"/>
    <col min="14082" max="14082" width="69" style="1" customWidth="1"/>
    <col min="14083" max="14088" width="0" style="1" hidden="1" customWidth="1"/>
    <col min="14089" max="14089" width="9.5703125" style="1" bestFit="1" customWidth="1"/>
    <col min="14090" max="14090" width="10.7109375" style="1" bestFit="1" customWidth="1"/>
    <col min="14091" max="14091" width="9.5703125" style="1" bestFit="1" customWidth="1"/>
    <col min="14092" max="14092" width="11" style="1" bestFit="1" customWidth="1"/>
    <col min="14093" max="14093" width="12.28515625" style="1" customWidth="1"/>
    <col min="14094" max="14094" width="9" style="1" bestFit="1" customWidth="1"/>
    <col min="14095" max="14095" width="9.5703125" style="1" bestFit="1" customWidth="1"/>
    <col min="14096" max="14097" width="10.5703125" style="1" bestFit="1" customWidth="1"/>
    <col min="14098" max="14336" width="9.140625" style="1"/>
    <col min="14337" max="14337" width="9.7109375" style="1" customWidth="1"/>
    <col min="14338" max="14338" width="69" style="1" customWidth="1"/>
    <col min="14339" max="14344" width="0" style="1" hidden="1" customWidth="1"/>
    <col min="14345" max="14345" width="9.5703125" style="1" bestFit="1" customWidth="1"/>
    <col min="14346" max="14346" width="10.7109375" style="1" bestFit="1" customWidth="1"/>
    <col min="14347" max="14347" width="9.5703125" style="1" bestFit="1" customWidth="1"/>
    <col min="14348" max="14348" width="11" style="1" bestFit="1" customWidth="1"/>
    <col min="14349" max="14349" width="12.28515625" style="1" customWidth="1"/>
    <col min="14350" max="14350" width="9" style="1" bestFit="1" customWidth="1"/>
    <col min="14351" max="14351" width="9.5703125" style="1" bestFit="1" customWidth="1"/>
    <col min="14352" max="14353" width="10.5703125" style="1" bestFit="1" customWidth="1"/>
    <col min="14354" max="14592" width="9.140625" style="1"/>
    <col min="14593" max="14593" width="9.7109375" style="1" customWidth="1"/>
    <col min="14594" max="14594" width="69" style="1" customWidth="1"/>
    <col min="14595" max="14600" width="0" style="1" hidden="1" customWidth="1"/>
    <col min="14601" max="14601" width="9.5703125" style="1" bestFit="1" customWidth="1"/>
    <col min="14602" max="14602" width="10.7109375" style="1" bestFit="1" customWidth="1"/>
    <col min="14603" max="14603" width="9.5703125" style="1" bestFit="1" customWidth="1"/>
    <col min="14604" max="14604" width="11" style="1" bestFit="1" customWidth="1"/>
    <col min="14605" max="14605" width="12.28515625" style="1" customWidth="1"/>
    <col min="14606" max="14606" width="9" style="1" bestFit="1" customWidth="1"/>
    <col min="14607" max="14607" width="9.5703125" style="1" bestFit="1" customWidth="1"/>
    <col min="14608" max="14609" width="10.5703125" style="1" bestFit="1" customWidth="1"/>
    <col min="14610" max="14848" width="9.140625" style="1"/>
    <col min="14849" max="14849" width="9.7109375" style="1" customWidth="1"/>
    <col min="14850" max="14850" width="69" style="1" customWidth="1"/>
    <col min="14851" max="14856" width="0" style="1" hidden="1" customWidth="1"/>
    <col min="14857" max="14857" width="9.5703125" style="1" bestFit="1" customWidth="1"/>
    <col min="14858" max="14858" width="10.7109375" style="1" bestFit="1" customWidth="1"/>
    <col min="14859" max="14859" width="9.5703125" style="1" bestFit="1" customWidth="1"/>
    <col min="14860" max="14860" width="11" style="1" bestFit="1" customWidth="1"/>
    <col min="14861" max="14861" width="12.28515625" style="1" customWidth="1"/>
    <col min="14862" max="14862" width="9" style="1" bestFit="1" customWidth="1"/>
    <col min="14863" max="14863" width="9.5703125" style="1" bestFit="1" customWidth="1"/>
    <col min="14864" max="14865" width="10.5703125" style="1" bestFit="1" customWidth="1"/>
    <col min="14866" max="15104" width="9.140625" style="1"/>
    <col min="15105" max="15105" width="9.7109375" style="1" customWidth="1"/>
    <col min="15106" max="15106" width="69" style="1" customWidth="1"/>
    <col min="15107" max="15112" width="0" style="1" hidden="1" customWidth="1"/>
    <col min="15113" max="15113" width="9.5703125" style="1" bestFit="1" customWidth="1"/>
    <col min="15114" max="15114" width="10.7109375" style="1" bestFit="1" customWidth="1"/>
    <col min="15115" max="15115" width="9.5703125" style="1" bestFit="1" customWidth="1"/>
    <col min="15116" max="15116" width="11" style="1" bestFit="1" customWidth="1"/>
    <col min="15117" max="15117" width="12.28515625" style="1" customWidth="1"/>
    <col min="15118" max="15118" width="9" style="1" bestFit="1" customWidth="1"/>
    <col min="15119" max="15119" width="9.5703125" style="1" bestFit="1" customWidth="1"/>
    <col min="15120" max="15121" width="10.5703125" style="1" bestFit="1" customWidth="1"/>
    <col min="15122" max="15360" width="9.140625" style="1"/>
    <col min="15361" max="15361" width="9.7109375" style="1" customWidth="1"/>
    <col min="15362" max="15362" width="69" style="1" customWidth="1"/>
    <col min="15363" max="15368" width="0" style="1" hidden="1" customWidth="1"/>
    <col min="15369" max="15369" width="9.5703125" style="1" bestFit="1" customWidth="1"/>
    <col min="15370" max="15370" width="10.7109375" style="1" bestFit="1" customWidth="1"/>
    <col min="15371" max="15371" width="9.5703125" style="1" bestFit="1" customWidth="1"/>
    <col min="15372" max="15372" width="11" style="1" bestFit="1" customWidth="1"/>
    <col min="15373" max="15373" width="12.28515625" style="1" customWidth="1"/>
    <col min="15374" max="15374" width="9" style="1" bestFit="1" customWidth="1"/>
    <col min="15375" max="15375" width="9.5703125" style="1" bestFit="1" customWidth="1"/>
    <col min="15376" max="15377" width="10.5703125" style="1" bestFit="1" customWidth="1"/>
    <col min="15378" max="15616" width="9.140625" style="1"/>
    <col min="15617" max="15617" width="9.7109375" style="1" customWidth="1"/>
    <col min="15618" max="15618" width="69" style="1" customWidth="1"/>
    <col min="15619" max="15624" width="0" style="1" hidden="1" customWidth="1"/>
    <col min="15625" max="15625" width="9.5703125" style="1" bestFit="1" customWidth="1"/>
    <col min="15626" max="15626" width="10.7109375" style="1" bestFit="1" customWidth="1"/>
    <col min="15627" max="15627" width="9.5703125" style="1" bestFit="1" customWidth="1"/>
    <col min="15628" max="15628" width="11" style="1" bestFit="1" customWidth="1"/>
    <col min="15629" max="15629" width="12.28515625" style="1" customWidth="1"/>
    <col min="15630" max="15630" width="9" style="1" bestFit="1" customWidth="1"/>
    <col min="15631" max="15631" width="9.5703125" style="1" bestFit="1" customWidth="1"/>
    <col min="15632" max="15633" width="10.5703125" style="1" bestFit="1" customWidth="1"/>
    <col min="15634" max="15872" width="9.140625" style="1"/>
    <col min="15873" max="15873" width="9.7109375" style="1" customWidth="1"/>
    <col min="15874" max="15874" width="69" style="1" customWidth="1"/>
    <col min="15875" max="15880" width="0" style="1" hidden="1" customWidth="1"/>
    <col min="15881" max="15881" width="9.5703125" style="1" bestFit="1" customWidth="1"/>
    <col min="15882" max="15882" width="10.7109375" style="1" bestFit="1" customWidth="1"/>
    <col min="15883" max="15883" width="9.5703125" style="1" bestFit="1" customWidth="1"/>
    <col min="15884" max="15884" width="11" style="1" bestFit="1" customWidth="1"/>
    <col min="15885" max="15885" width="12.28515625" style="1" customWidth="1"/>
    <col min="15886" max="15886" width="9" style="1" bestFit="1" customWidth="1"/>
    <col min="15887" max="15887" width="9.5703125" style="1" bestFit="1" customWidth="1"/>
    <col min="15888" max="15889" width="10.5703125" style="1" bestFit="1" customWidth="1"/>
    <col min="15890" max="16128" width="9.140625" style="1"/>
    <col min="16129" max="16129" width="9.7109375" style="1" customWidth="1"/>
    <col min="16130" max="16130" width="69" style="1" customWidth="1"/>
    <col min="16131" max="16136" width="0" style="1" hidden="1" customWidth="1"/>
    <col min="16137" max="16137" width="9.5703125" style="1" bestFit="1" customWidth="1"/>
    <col min="16138" max="16138" width="10.7109375" style="1" bestFit="1" customWidth="1"/>
    <col min="16139" max="16139" width="9.5703125" style="1" bestFit="1" customWidth="1"/>
    <col min="16140" max="16140" width="11" style="1" bestFit="1" customWidth="1"/>
    <col min="16141" max="16141" width="12.28515625" style="1" customWidth="1"/>
    <col min="16142" max="16142" width="9" style="1" bestFit="1" customWidth="1"/>
    <col min="16143" max="16143" width="9.5703125" style="1" bestFit="1" customWidth="1"/>
    <col min="16144" max="16145" width="10.5703125" style="1" bestFit="1" customWidth="1"/>
    <col min="16146" max="16384" width="9.140625" style="1"/>
  </cols>
  <sheetData>
    <row r="1" spans="1:19" x14ac:dyDescent="0.2">
      <c r="A1" s="963" t="s">
        <v>5</v>
      </c>
      <c r="B1" s="963"/>
      <c r="C1" s="963"/>
      <c r="D1" s="963"/>
      <c r="E1" s="963"/>
      <c r="F1" s="963"/>
      <c r="G1" s="963"/>
      <c r="H1" s="963"/>
      <c r="I1" s="963"/>
      <c r="J1" s="963"/>
      <c r="K1" s="963"/>
      <c r="L1" s="963"/>
      <c r="M1" s="963"/>
      <c r="N1" s="963"/>
    </row>
    <row r="2" spans="1:19" x14ac:dyDescent="0.2">
      <c r="A2" s="964" t="s">
        <v>1884</v>
      </c>
      <c r="B2" s="964"/>
      <c r="C2" s="964"/>
      <c r="D2" s="964"/>
      <c r="E2" s="964"/>
      <c r="F2" s="964"/>
      <c r="G2" s="964"/>
      <c r="H2" s="964"/>
      <c r="I2" s="964"/>
      <c r="J2" s="964"/>
      <c r="K2" s="964"/>
      <c r="L2" s="964"/>
      <c r="M2" s="964"/>
      <c r="N2" s="964"/>
    </row>
    <row r="3" spans="1:19" x14ac:dyDescent="0.2">
      <c r="A3" s="965"/>
      <c r="B3" s="965"/>
      <c r="C3" s="965"/>
      <c r="D3" s="965"/>
      <c r="E3" s="965"/>
      <c r="F3" s="965"/>
      <c r="G3" s="965"/>
      <c r="H3" s="965"/>
      <c r="I3" s="965"/>
      <c r="J3" s="965"/>
      <c r="K3" s="965"/>
      <c r="L3" s="965"/>
      <c r="M3" s="965"/>
      <c r="N3" s="965"/>
    </row>
    <row r="4" spans="1:19" x14ac:dyDescent="0.2">
      <c r="A4" s="387"/>
      <c r="B4" s="388"/>
      <c r="C4" s="389" t="s">
        <v>1</v>
      </c>
      <c r="D4" s="390" t="s">
        <v>2</v>
      </c>
      <c r="E4" s="391" t="s">
        <v>6</v>
      </c>
      <c r="F4" s="392" t="s">
        <v>6</v>
      </c>
      <c r="G4" s="393" t="s">
        <v>74</v>
      </c>
      <c r="H4" s="393" t="s">
        <v>1569</v>
      </c>
      <c r="I4" s="393" t="s">
        <v>1625</v>
      </c>
      <c r="J4" s="393" t="s">
        <v>1769</v>
      </c>
      <c r="K4" s="393" t="s">
        <v>1882</v>
      </c>
      <c r="L4" s="393" t="s">
        <v>1882</v>
      </c>
      <c r="M4" s="393" t="s">
        <v>1882</v>
      </c>
      <c r="N4" s="593" t="s">
        <v>1570</v>
      </c>
      <c r="O4" s="69" t="s">
        <v>7</v>
      </c>
      <c r="P4" s="594"/>
      <c r="Q4" s="213"/>
      <c r="R4" s="382"/>
      <c r="S4" s="382"/>
    </row>
    <row r="5" spans="1:19" x14ac:dyDescent="0.2">
      <c r="A5" s="259"/>
      <c r="B5" s="260"/>
      <c r="C5" s="394"/>
      <c r="D5" s="395" t="s">
        <v>97</v>
      </c>
      <c r="E5" s="396" t="s">
        <v>97</v>
      </c>
      <c r="F5" s="397" t="s">
        <v>1091</v>
      </c>
      <c r="G5" s="398" t="s">
        <v>1091</v>
      </c>
      <c r="H5" s="398" t="s">
        <v>1091</v>
      </c>
      <c r="I5" s="398" t="s">
        <v>1091</v>
      </c>
      <c r="J5" s="398" t="s">
        <v>1091</v>
      </c>
      <c r="K5" s="398" t="s">
        <v>1091</v>
      </c>
      <c r="L5" s="398" t="s">
        <v>4</v>
      </c>
      <c r="M5" s="395" t="s">
        <v>1092</v>
      </c>
      <c r="N5" s="395"/>
      <c r="O5" s="70" t="s">
        <v>10</v>
      </c>
      <c r="P5" s="594"/>
      <c r="Q5" s="213"/>
      <c r="R5" s="382"/>
      <c r="S5" s="382"/>
    </row>
    <row r="6" spans="1:19" x14ac:dyDescent="0.2">
      <c r="A6" s="404"/>
      <c r="B6" s="405" t="s">
        <v>8</v>
      </c>
      <c r="C6" s="406" t="s">
        <v>9</v>
      </c>
      <c r="D6" s="407" t="s">
        <v>9</v>
      </c>
      <c r="E6" s="408" t="s">
        <v>9</v>
      </c>
      <c r="F6" s="409" t="s">
        <v>9</v>
      </c>
      <c r="G6" s="410" t="s">
        <v>9</v>
      </c>
      <c r="H6" s="410" t="s">
        <v>9</v>
      </c>
      <c r="I6" s="410" t="s">
        <v>9</v>
      </c>
      <c r="J6" s="410" t="s">
        <v>9</v>
      </c>
      <c r="K6" s="410" t="s">
        <v>9</v>
      </c>
      <c r="L6" s="410" t="s">
        <v>9</v>
      </c>
      <c r="M6" s="407" t="s">
        <v>9</v>
      </c>
      <c r="N6" s="407"/>
      <c r="O6" s="156" t="s">
        <v>12</v>
      </c>
      <c r="P6" s="594"/>
      <c r="Q6" s="213"/>
      <c r="R6" s="382"/>
      <c r="S6" s="382"/>
    </row>
    <row r="7" spans="1:19" s="2" customFormat="1" x14ac:dyDescent="0.2">
      <c r="A7" s="546"/>
      <c r="B7" s="547"/>
      <c r="C7" s="548"/>
      <c r="D7" s="66"/>
      <c r="E7" s="549"/>
      <c r="F7" s="77"/>
      <c r="G7" s="78"/>
      <c r="H7" s="78"/>
      <c r="I7" s="78"/>
      <c r="J7" s="787"/>
      <c r="K7" s="932"/>
      <c r="L7" s="66"/>
      <c r="M7" s="66"/>
      <c r="N7" s="666"/>
      <c r="O7" s="758"/>
      <c r="P7" s="557"/>
      <c r="Q7" s="557"/>
      <c r="R7" s="557"/>
    </row>
    <row r="8" spans="1:19" s="2" customFormat="1" x14ac:dyDescent="0.2">
      <c r="A8" s="3">
        <v>1</v>
      </c>
      <c r="B8" s="9" t="s">
        <v>11</v>
      </c>
      <c r="C8" s="10"/>
      <c r="D8" s="11"/>
      <c r="E8" s="16"/>
      <c r="F8" s="72"/>
      <c r="G8" s="79"/>
      <c r="H8" s="79"/>
      <c r="I8" s="79"/>
      <c r="J8" s="788"/>
      <c r="K8" s="107"/>
      <c r="L8" s="11"/>
      <c r="M8" s="11"/>
      <c r="N8" s="129"/>
      <c r="O8" s="759"/>
      <c r="P8" s="557"/>
      <c r="Q8" s="557"/>
      <c r="R8" s="557"/>
    </row>
    <row r="9" spans="1:19" s="2" customFormat="1" x14ac:dyDescent="0.2">
      <c r="A9" s="3"/>
      <c r="B9" s="9"/>
      <c r="C9" s="10"/>
      <c r="D9" s="11"/>
      <c r="E9" s="16"/>
      <c r="F9" s="72"/>
      <c r="G9" s="79"/>
      <c r="H9" s="79"/>
      <c r="I9" s="79"/>
      <c r="J9" s="788"/>
      <c r="K9" s="107"/>
      <c r="L9" s="11"/>
      <c r="M9" s="11"/>
      <c r="N9" s="129"/>
      <c r="O9" s="759"/>
      <c r="P9" s="557"/>
      <c r="Q9" s="557"/>
      <c r="R9" s="557"/>
    </row>
    <row r="10" spans="1:19" s="2" customFormat="1" x14ac:dyDescent="0.2">
      <c r="A10" s="29">
        <v>1.1000000000000001</v>
      </c>
      <c r="B10" s="13" t="s">
        <v>22</v>
      </c>
      <c r="C10" s="10"/>
      <c r="D10" s="11"/>
      <c r="E10" s="16"/>
      <c r="F10" s="72"/>
      <c r="G10" s="72"/>
      <c r="H10" s="79"/>
      <c r="I10" s="79"/>
      <c r="J10" s="788"/>
      <c r="K10" s="107"/>
      <c r="L10" s="11"/>
      <c r="M10" s="11"/>
      <c r="N10" s="129"/>
      <c r="O10" s="759"/>
      <c r="P10" s="557"/>
      <c r="Q10" s="557"/>
      <c r="R10" s="557"/>
    </row>
    <row r="11" spans="1:19" s="5" customFormat="1" x14ac:dyDescent="0.2">
      <c r="A11" s="29" t="s">
        <v>1484</v>
      </c>
      <c r="B11" s="20" t="s">
        <v>23</v>
      </c>
      <c r="C11" s="16">
        <v>810</v>
      </c>
      <c r="D11" s="17">
        <v>870</v>
      </c>
      <c r="E11" s="16">
        <v>1000</v>
      </c>
      <c r="F11" s="71"/>
      <c r="G11" s="17">
        <v>1200</v>
      </c>
      <c r="H11" s="17">
        <v>1450</v>
      </c>
      <c r="I11" s="665">
        <v>1600</v>
      </c>
      <c r="J11" s="789">
        <f>N11</f>
        <v>1750</v>
      </c>
      <c r="K11" s="207">
        <v>1900</v>
      </c>
      <c r="L11" s="204" t="s">
        <v>12</v>
      </c>
      <c r="M11" s="204">
        <v>1900</v>
      </c>
      <c r="N11" s="645">
        <v>1750</v>
      </c>
      <c r="O11" s="469">
        <f>ROUND((K11-J11)/J11*100,2)</f>
        <v>8.57</v>
      </c>
      <c r="P11" s="558"/>
      <c r="Q11" s="558"/>
      <c r="R11" s="558"/>
    </row>
    <row r="12" spans="1:19" s="5" customFormat="1" x14ac:dyDescent="0.2">
      <c r="A12" s="29" t="s">
        <v>1485</v>
      </c>
      <c r="B12" s="20" t="s">
        <v>24</v>
      </c>
      <c r="C12" s="16">
        <v>950</v>
      </c>
      <c r="D12" s="17">
        <v>1030</v>
      </c>
      <c r="E12" s="16">
        <v>1300</v>
      </c>
      <c r="F12" s="71"/>
      <c r="G12" s="17">
        <v>1600</v>
      </c>
      <c r="H12" s="17">
        <v>1950</v>
      </c>
      <c r="I12" s="665">
        <v>2200</v>
      </c>
      <c r="J12" s="789">
        <f>N12</f>
        <v>2400</v>
      </c>
      <c r="K12" s="207">
        <v>2650</v>
      </c>
      <c r="L12" s="204" t="s">
        <v>12</v>
      </c>
      <c r="M12" s="204">
        <v>2650</v>
      </c>
      <c r="N12" s="645">
        <v>2400</v>
      </c>
      <c r="O12" s="469">
        <f>ROUND((K12-J12)/J12*100,2)</f>
        <v>10.42</v>
      </c>
      <c r="P12" s="558"/>
      <c r="Q12" s="558"/>
      <c r="R12" s="558"/>
    </row>
    <row r="13" spans="1:19" s="2" customFormat="1" x14ac:dyDescent="0.2">
      <c r="A13" s="29" t="s">
        <v>1486</v>
      </c>
      <c r="B13" s="18" t="s">
        <v>98</v>
      </c>
      <c r="C13" s="10"/>
      <c r="D13" s="17">
        <v>870</v>
      </c>
      <c r="E13" s="16">
        <v>1000</v>
      </c>
      <c r="F13" s="71"/>
      <c r="G13" s="17">
        <v>1200</v>
      </c>
      <c r="H13" s="17">
        <v>1450</v>
      </c>
      <c r="I13" s="665">
        <v>1600</v>
      </c>
      <c r="J13" s="789">
        <f>N13</f>
        <v>1750</v>
      </c>
      <c r="K13" s="207">
        <v>1900</v>
      </c>
      <c r="L13" s="204" t="s">
        <v>12</v>
      </c>
      <c r="M13" s="204">
        <v>1900</v>
      </c>
      <c r="N13" s="645">
        <v>1750</v>
      </c>
      <c r="O13" s="469">
        <f>ROUND((K13-J13)/J13*100,2)</f>
        <v>8.57</v>
      </c>
      <c r="P13" s="557"/>
      <c r="Q13" s="557"/>
      <c r="R13" s="557"/>
    </row>
    <row r="14" spans="1:19" s="2" customFormat="1" ht="216.75" x14ac:dyDescent="0.2">
      <c r="A14" s="663" t="s">
        <v>40</v>
      </c>
      <c r="B14" s="762" t="s">
        <v>1715</v>
      </c>
      <c r="C14" s="10"/>
      <c r="D14" s="17"/>
      <c r="E14" s="16"/>
      <c r="F14" s="71"/>
      <c r="G14" s="71"/>
      <c r="H14" s="71"/>
      <c r="I14" s="71"/>
      <c r="J14" s="789"/>
      <c r="K14" s="57"/>
      <c r="L14" s="17" t="s">
        <v>12</v>
      </c>
      <c r="M14" s="17"/>
      <c r="N14" s="32"/>
      <c r="O14" s="759"/>
      <c r="P14" s="557"/>
      <c r="Q14" s="557"/>
      <c r="R14" s="557"/>
    </row>
    <row r="15" spans="1:19" s="2" customFormat="1" x14ac:dyDescent="0.2">
      <c r="A15" s="550"/>
      <c r="B15" s="12"/>
      <c r="C15" s="10"/>
      <c r="D15" s="17"/>
      <c r="E15" s="16"/>
      <c r="F15" s="71"/>
      <c r="G15" s="71"/>
      <c r="H15" s="71"/>
      <c r="I15" s="71"/>
      <c r="J15" s="789"/>
      <c r="K15" s="57"/>
      <c r="L15" s="17"/>
      <c r="M15" s="17"/>
      <c r="N15" s="32"/>
      <c r="O15" s="759"/>
      <c r="P15" s="557"/>
      <c r="Q15" s="557"/>
      <c r="R15" s="557"/>
    </row>
    <row r="16" spans="1:19" s="2" customFormat="1" x14ac:dyDescent="0.2">
      <c r="A16" s="3">
        <v>1.2</v>
      </c>
      <c r="B16" s="13" t="s">
        <v>36</v>
      </c>
      <c r="C16" s="10"/>
      <c r="D16" s="11"/>
      <c r="E16" s="16"/>
      <c r="F16" s="72"/>
      <c r="G16" s="71"/>
      <c r="H16" s="71"/>
      <c r="I16" s="71"/>
      <c r="J16" s="789"/>
      <c r="K16" s="57" t="s">
        <v>12</v>
      </c>
      <c r="L16" s="17"/>
      <c r="M16" s="17"/>
      <c r="N16" s="32"/>
      <c r="O16" s="759"/>
      <c r="P16" s="557"/>
      <c r="Q16" s="557"/>
      <c r="R16" s="557"/>
    </row>
    <row r="17" spans="1:18" s="2" customFormat="1" x14ac:dyDescent="0.2">
      <c r="A17" s="3"/>
      <c r="B17" s="13"/>
      <c r="C17" s="10"/>
      <c r="D17" s="11"/>
      <c r="E17" s="16"/>
      <c r="F17" s="72"/>
      <c r="G17" s="71"/>
      <c r="H17" s="71"/>
      <c r="I17" s="71"/>
      <c r="J17" s="789"/>
      <c r="K17" s="57" t="s">
        <v>12</v>
      </c>
      <c r="L17" s="17"/>
      <c r="M17" s="17"/>
      <c r="N17" s="32"/>
      <c r="O17" s="759"/>
      <c r="P17" s="557"/>
      <c r="Q17" s="557"/>
      <c r="R17" s="557"/>
    </row>
    <row r="18" spans="1:18" s="2" customFormat="1" x14ac:dyDescent="0.2">
      <c r="A18" s="3" t="s">
        <v>99</v>
      </c>
      <c r="B18" s="9" t="s">
        <v>37</v>
      </c>
      <c r="C18" s="10"/>
      <c r="D18" s="11"/>
      <c r="E18" s="16"/>
      <c r="F18" s="72"/>
      <c r="G18" s="71"/>
      <c r="H18" s="71"/>
      <c r="I18" s="71"/>
      <c r="J18" s="789"/>
      <c r="K18" s="57" t="s">
        <v>12</v>
      </c>
      <c r="L18" s="17"/>
      <c r="M18" s="17"/>
      <c r="N18" s="32"/>
      <c r="O18" s="759"/>
      <c r="P18" s="557"/>
      <c r="Q18" s="557"/>
      <c r="R18" s="557"/>
    </row>
    <row r="19" spans="1:18" s="2" customFormat="1" x14ac:dyDescent="0.2">
      <c r="A19" s="3"/>
      <c r="B19" s="9" t="s">
        <v>38</v>
      </c>
      <c r="C19" s="10"/>
      <c r="D19" s="11"/>
      <c r="E19" s="16"/>
      <c r="F19" s="72"/>
      <c r="G19" s="71" t="s">
        <v>12</v>
      </c>
      <c r="H19" s="71"/>
      <c r="I19" s="71"/>
      <c r="J19" s="789"/>
      <c r="K19" s="57" t="s">
        <v>12</v>
      </c>
      <c r="L19" s="17"/>
      <c r="M19" s="17"/>
      <c r="N19" s="32"/>
      <c r="O19" s="759"/>
      <c r="P19" s="557"/>
      <c r="Q19" s="557"/>
      <c r="R19" s="557"/>
    </row>
    <row r="20" spans="1:18" s="2" customFormat="1" x14ac:dyDescent="0.2">
      <c r="A20" s="3"/>
      <c r="B20" s="673" t="s">
        <v>1601</v>
      </c>
      <c r="C20" s="10"/>
      <c r="D20" s="11"/>
      <c r="E20" s="16"/>
      <c r="F20" s="72"/>
      <c r="G20" s="71"/>
      <c r="H20" s="71"/>
      <c r="I20" s="71"/>
      <c r="J20" s="789"/>
      <c r="K20" s="57"/>
      <c r="L20" s="17"/>
      <c r="M20" s="17"/>
      <c r="N20" s="32"/>
      <c r="O20" s="759"/>
      <c r="P20" s="557"/>
      <c r="Q20" s="557"/>
      <c r="R20" s="557"/>
    </row>
    <row r="21" spans="1:18" s="2" customFormat="1" x14ac:dyDescent="0.2">
      <c r="A21" s="3"/>
      <c r="B21" s="9"/>
      <c r="C21" s="10"/>
      <c r="D21" s="11"/>
      <c r="E21" s="16"/>
      <c r="F21" s="72"/>
      <c r="G21" s="71"/>
      <c r="H21" s="71"/>
      <c r="I21" s="71"/>
      <c r="J21" s="789"/>
      <c r="K21" s="57"/>
      <c r="L21" s="17"/>
      <c r="M21" s="17"/>
      <c r="N21" s="32"/>
      <c r="O21" s="759"/>
      <c r="P21" s="557"/>
      <c r="Q21" s="557"/>
      <c r="R21" s="557"/>
    </row>
    <row r="22" spans="1:18" s="2" customFormat="1" x14ac:dyDescent="0.2">
      <c r="A22" s="3" t="s">
        <v>1487</v>
      </c>
      <c r="B22" s="664" t="s">
        <v>1716</v>
      </c>
      <c r="C22" s="10"/>
      <c r="D22" s="11"/>
      <c r="E22" s="16"/>
      <c r="F22" s="72"/>
      <c r="G22" s="71"/>
      <c r="H22" s="71"/>
      <c r="I22" s="71"/>
      <c r="J22" s="789"/>
      <c r="K22" s="57" t="s">
        <v>12</v>
      </c>
      <c r="L22" s="17"/>
      <c r="M22" s="17"/>
      <c r="N22" s="32"/>
      <c r="O22" s="759"/>
      <c r="P22" s="557"/>
      <c r="Q22" s="557"/>
      <c r="R22" s="557"/>
    </row>
    <row r="23" spans="1:18" s="2" customFormat="1" x14ac:dyDescent="0.2">
      <c r="A23" s="3"/>
      <c r="B23" s="15" t="s">
        <v>39</v>
      </c>
      <c r="C23" s="21" t="s">
        <v>12</v>
      </c>
      <c r="D23" s="22">
        <v>0.47</v>
      </c>
      <c r="E23" s="23">
        <v>0.54100000000000004</v>
      </c>
      <c r="F23" s="71">
        <f>SUM(E23-(E23*14/114))</f>
        <v>0.47456140350877196</v>
      </c>
      <c r="G23" s="71">
        <v>0.52500000000000002</v>
      </c>
      <c r="H23" s="625">
        <v>0.63</v>
      </c>
      <c r="I23" s="761">
        <v>0.66</v>
      </c>
      <c r="J23" s="789">
        <v>0.7</v>
      </c>
      <c r="K23" s="785">
        <v>0.74</v>
      </c>
      <c r="L23" s="761">
        <f>K23*'[4]Table of % increases'!$C$19</f>
        <v>0.10360000000000001</v>
      </c>
      <c r="M23" s="761">
        <f>K23+L23</f>
        <v>0.84360000000000002</v>
      </c>
      <c r="N23" s="933">
        <v>0.79800000000000004</v>
      </c>
      <c r="O23" s="469">
        <f>ROUND((K23-J23)/J23*100,2)</f>
        <v>5.71</v>
      </c>
      <c r="P23" s="858"/>
      <c r="Q23" s="859"/>
      <c r="R23" s="859"/>
    </row>
    <row r="24" spans="1:18" s="2" customFormat="1" x14ac:dyDescent="0.2">
      <c r="A24" s="3"/>
      <c r="B24" s="15"/>
      <c r="C24" s="21"/>
      <c r="D24" s="22"/>
      <c r="E24" s="23"/>
      <c r="F24" s="71"/>
      <c r="G24" s="71"/>
      <c r="H24" s="625" t="s">
        <v>12</v>
      </c>
      <c r="I24" s="860"/>
      <c r="J24" s="861"/>
      <c r="K24" s="934" t="s">
        <v>12</v>
      </c>
      <c r="L24" s="761"/>
      <c r="M24" s="761"/>
      <c r="N24" s="786" t="s">
        <v>12</v>
      </c>
      <c r="O24" s="759"/>
      <c r="P24" s="858"/>
      <c r="Q24" s="859"/>
      <c r="R24" s="859"/>
    </row>
    <row r="25" spans="1:18" s="2" customFormat="1" x14ac:dyDescent="0.2">
      <c r="A25" s="3" t="s">
        <v>12</v>
      </c>
      <c r="B25" s="15" t="s">
        <v>1717</v>
      </c>
      <c r="C25" s="21"/>
      <c r="D25" s="22"/>
      <c r="E25" s="23"/>
      <c r="F25" s="71" t="s">
        <v>12</v>
      </c>
      <c r="G25" s="71" t="s">
        <v>12</v>
      </c>
      <c r="H25" s="625" t="s">
        <v>12</v>
      </c>
      <c r="I25" s="860"/>
      <c r="J25" s="861"/>
      <c r="K25" s="934" t="s">
        <v>12</v>
      </c>
      <c r="L25" s="761"/>
      <c r="M25" s="761"/>
      <c r="N25" s="786" t="s">
        <v>12</v>
      </c>
      <c r="O25" s="759" t="s">
        <v>12</v>
      </c>
      <c r="P25" s="858"/>
      <c r="Q25" s="859"/>
      <c r="R25" s="859"/>
    </row>
    <row r="26" spans="1:18" s="2" customFormat="1" x14ac:dyDescent="0.2">
      <c r="A26" s="3"/>
      <c r="B26" s="15" t="s">
        <v>39</v>
      </c>
      <c r="C26" s="21" t="s">
        <v>12</v>
      </c>
      <c r="D26" s="22">
        <v>0.65</v>
      </c>
      <c r="E26" s="23">
        <v>0.79500000000000004</v>
      </c>
      <c r="F26" s="71">
        <f>SUM(E26-(E26*14/114))</f>
        <v>0.69736842105263164</v>
      </c>
      <c r="G26" s="71">
        <v>0.80559999999999998</v>
      </c>
      <c r="H26" s="625">
        <v>0.72</v>
      </c>
      <c r="I26" s="761">
        <v>0.79940999999999995</v>
      </c>
      <c r="J26" s="789">
        <v>0.86</v>
      </c>
      <c r="K26" s="785">
        <v>0.92359999999999998</v>
      </c>
      <c r="L26" s="761">
        <f>K26*'[4]Table of % increases'!$C$19</f>
        <v>0.129304</v>
      </c>
      <c r="M26" s="761">
        <f>K26+L26</f>
        <v>1.0529040000000001</v>
      </c>
      <c r="N26" s="933">
        <f>(I26*1.07)*1.14</f>
        <v>0.97512031799999987</v>
      </c>
      <c r="O26" s="469">
        <f>ROUND((K26-J26)/J26*100,2)</f>
        <v>7.4</v>
      </c>
      <c r="P26" s="858"/>
      <c r="Q26" s="859"/>
      <c r="R26" s="859"/>
    </row>
    <row r="27" spans="1:18" s="2" customFormat="1" x14ac:dyDescent="0.2">
      <c r="A27" s="3"/>
      <c r="B27" s="15"/>
      <c r="C27" s="21"/>
      <c r="D27" s="22"/>
      <c r="E27" s="23"/>
      <c r="F27" s="71"/>
      <c r="G27" s="71"/>
      <c r="H27" s="625" t="s">
        <v>12</v>
      </c>
      <c r="I27" s="860"/>
      <c r="J27" s="861"/>
      <c r="K27" s="934" t="s">
        <v>12</v>
      </c>
      <c r="L27" s="761"/>
      <c r="M27" s="761"/>
      <c r="N27" s="786" t="s">
        <v>12</v>
      </c>
      <c r="O27" s="862" t="s">
        <v>12</v>
      </c>
      <c r="P27" s="858"/>
      <c r="Q27" s="859"/>
      <c r="R27" s="859"/>
    </row>
    <row r="28" spans="1:18" s="2" customFormat="1" x14ac:dyDescent="0.2">
      <c r="A28" s="3" t="s">
        <v>12</v>
      </c>
      <c r="B28" s="15" t="s">
        <v>1718</v>
      </c>
      <c r="C28" s="10"/>
      <c r="D28" s="11"/>
      <c r="E28" s="16"/>
      <c r="F28" s="72"/>
      <c r="G28" s="71"/>
      <c r="H28" s="625" t="s">
        <v>12</v>
      </c>
      <c r="I28" s="860"/>
      <c r="J28" s="861"/>
      <c r="K28" s="934" t="s">
        <v>12</v>
      </c>
      <c r="L28" s="761"/>
      <c r="M28" s="761"/>
      <c r="N28" s="786"/>
      <c r="O28" s="862" t="s">
        <v>12</v>
      </c>
      <c r="P28" s="557"/>
      <c r="Q28" s="557"/>
      <c r="R28" s="557"/>
    </row>
    <row r="29" spans="1:18" s="2" customFormat="1" x14ac:dyDescent="0.2">
      <c r="A29" s="3"/>
      <c r="B29" s="15" t="s">
        <v>39</v>
      </c>
      <c r="C29" s="21" t="s">
        <v>12</v>
      </c>
      <c r="D29" s="22">
        <v>0.47</v>
      </c>
      <c r="E29" s="23">
        <v>0.54100000000000004</v>
      </c>
      <c r="F29" s="71" t="s">
        <v>468</v>
      </c>
      <c r="G29" s="71" t="s">
        <v>12</v>
      </c>
      <c r="H29" s="625">
        <v>0.98</v>
      </c>
      <c r="I29" s="761">
        <v>1.0881000000000001</v>
      </c>
      <c r="J29" s="789">
        <v>1.1599999999999999</v>
      </c>
      <c r="K29" s="785">
        <v>1.2458</v>
      </c>
      <c r="L29" s="761">
        <f>K29*'[4]Table of % increases'!$C$19</f>
        <v>0.17441200000000001</v>
      </c>
      <c r="M29" s="761">
        <f>K29+L29</f>
        <v>1.420212</v>
      </c>
      <c r="N29" s="933">
        <f>(I29*1.07)*1.14</f>
        <v>1.3272643800000001</v>
      </c>
      <c r="O29" s="469">
        <f>ROUND((K29-J29)/J29*100,2)</f>
        <v>7.4</v>
      </c>
      <c r="P29" s="858"/>
      <c r="Q29" s="859"/>
      <c r="R29" s="859"/>
    </row>
    <row r="30" spans="1:18" s="2" customFormat="1" x14ac:dyDescent="0.2">
      <c r="A30" s="3"/>
      <c r="B30" s="15"/>
      <c r="C30" s="21"/>
      <c r="D30" s="22"/>
      <c r="E30" s="23"/>
      <c r="F30" s="71"/>
      <c r="G30" s="71"/>
      <c r="H30" s="625" t="s">
        <v>12</v>
      </c>
      <c r="I30" s="860"/>
      <c r="J30" s="861"/>
      <c r="K30" s="934" t="s">
        <v>12</v>
      </c>
      <c r="L30" s="761"/>
      <c r="M30" s="761"/>
      <c r="N30" s="786" t="s">
        <v>12</v>
      </c>
      <c r="O30" s="862" t="s">
        <v>12</v>
      </c>
      <c r="P30" s="858"/>
      <c r="Q30" s="859"/>
      <c r="R30" s="859"/>
    </row>
    <row r="31" spans="1:18" s="2" customFormat="1" x14ac:dyDescent="0.2">
      <c r="A31" s="3" t="s">
        <v>12</v>
      </c>
      <c r="B31" s="15" t="s">
        <v>1719</v>
      </c>
      <c r="C31" s="21"/>
      <c r="D31" s="22"/>
      <c r="E31" s="23"/>
      <c r="F31" s="71" t="s">
        <v>468</v>
      </c>
      <c r="G31" s="71" t="s">
        <v>12</v>
      </c>
      <c r="H31" s="625" t="s">
        <v>12</v>
      </c>
      <c r="I31" s="860"/>
      <c r="J31" s="861"/>
      <c r="K31" s="934" t="s">
        <v>12</v>
      </c>
      <c r="L31" s="761"/>
      <c r="M31" s="761"/>
      <c r="N31" s="786" t="s">
        <v>12</v>
      </c>
      <c r="O31" s="862" t="s">
        <v>12</v>
      </c>
      <c r="P31" s="858"/>
      <c r="Q31" s="859"/>
      <c r="R31" s="859"/>
    </row>
    <row r="32" spans="1:18" s="2" customFormat="1" x14ac:dyDescent="0.2">
      <c r="A32" s="3"/>
      <c r="B32" s="15" t="s">
        <v>39</v>
      </c>
      <c r="C32" s="21" t="s">
        <v>12</v>
      </c>
      <c r="D32" s="22">
        <v>0.65</v>
      </c>
      <c r="E32" s="23">
        <v>0.79500000000000004</v>
      </c>
      <c r="F32" s="71" t="s">
        <v>12</v>
      </c>
      <c r="G32" s="71" t="s">
        <v>12</v>
      </c>
      <c r="H32" s="625">
        <v>1.05</v>
      </c>
      <c r="I32" s="761">
        <v>1.2543899999999999</v>
      </c>
      <c r="J32" s="789">
        <v>1.34</v>
      </c>
      <c r="K32" s="785">
        <v>1.4474</v>
      </c>
      <c r="L32" s="761">
        <f>K32*'[4]Table of % increases'!$C$19</f>
        <v>0.20263600000000001</v>
      </c>
      <c r="M32" s="761">
        <f>K32+L32</f>
        <v>1.6500360000000001</v>
      </c>
      <c r="N32" s="933">
        <f>(I32*1.07)*1.14</f>
        <v>1.5301049219999998</v>
      </c>
      <c r="O32" s="469">
        <f>ROUND((K32-J32)/J32*100,2)</f>
        <v>8.01</v>
      </c>
      <c r="P32" s="858"/>
      <c r="Q32" s="859"/>
      <c r="R32" s="859"/>
    </row>
    <row r="33" spans="1:18" s="2" customFormat="1" x14ac:dyDescent="0.2">
      <c r="A33" s="3"/>
      <c r="B33" s="15"/>
      <c r="C33" s="21"/>
      <c r="D33" s="22"/>
      <c r="E33" s="23"/>
      <c r="F33" s="71"/>
      <c r="G33" s="71"/>
      <c r="H33" s="71"/>
      <c r="I33" s="71"/>
      <c r="J33" s="789"/>
      <c r="K33" s="656"/>
      <c r="L33" s="24"/>
      <c r="M33" s="24"/>
      <c r="N33" s="667"/>
      <c r="O33" s="862" t="s">
        <v>12</v>
      </c>
      <c r="P33" s="858"/>
      <c r="Q33" s="859"/>
      <c r="R33" s="859"/>
    </row>
    <row r="34" spans="1:18" s="2" customFormat="1" x14ac:dyDescent="0.2">
      <c r="A34" s="550" t="s">
        <v>40</v>
      </c>
      <c r="B34" s="31" t="s">
        <v>1917</v>
      </c>
      <c r="C34" s="10">
        <v>5</v>
      </c>
      <c r="D34" s="17">
        <v>5</v>
      </c>
      <c r="E34" s="16">
        <v>10</v>
      </c>
      <c r="F34" s="71" t="s">
        <v>12</v>
      </c>
      <c r="G34" s="71" t="s">
        <v>12</v>
      </c>
      <c r="H34" s="71"/>
      <c r="I34" s="71"/>
      <c r="J34" s="789"/>
      <c r="K34" s="935"/>
      <c r="L34" s="753"/>
      <c r="M34" s="753"/>
      <c r="N34" s="32" t="s">
        <v>12</v>
      </c>
      <c r="O34" s="862" t="s">
        <v>12</v>
      </c>
      <c r="P34" s="858"/>
      <c r="Q34" s="859"/>
      <c r="R34" s="859"/>
    </row>
    <row r="35" spans="1:18" s="2" customFormat="1" x14ac:dyDescent="0.2">
      <c r="A35" s="3" t="s">
        <v>12</v>
      </c>
      <c r="B35" s="31" t="s">
        <v>61</v>
      </c>
      <c r="C35" s="10"/>
      <c r="D35" s="17" t="s">
        <v>12</v>
      </c>
      <c r="E35" s="16"/>
      <c r="F35" s="71"/>
      <c r="G35" s="71"/>
      <c r="H35" s="71"/>
      <c r="I35" s="71"/>
      <c r="J35" s="789"/>
      <c r="K35" s="895">
        <v>10</v>
      </c>
      <c r="L35" s="795"/>
      <c r="M35" s="795"/>
      <c r="N35" s="32" t="s">
        <v>12</v>
      </c>
      <c r="O35" s="862" t="s">
        <v>12</v>
      </c>
      <c r="P35" s="858"/>
      <c r="Q35" s="859"/>
      <c r="R35" s="859"/>
    </row>
    <row r="36" spans="1:18" s="2" customFormat="1" ht="24" x14ac:dyDescent="0.2">
      <c r="A36" s="3"/>
      <c r="B36" s="796" t="s">
        <v>1760</v>
      </c>
      <c r="C36" s="16" t="s">
        <v>41</v>
      </c>
      <c r="D36" s="17" t="s">
        <v>41</v>
      </c>
      <c r="E36" s="16" t="s">
        <v>41</v>
      </c>
      <c r="F36" s="71"/>
      <c r="G36" s="71"/>
      <c r="H36" s="71"/>
      <c r="I36" s="71"/>
      <c r="J36" s="789"/>
      <c r="K36" s="57" t="s">
        <v>41</v>
      </c>
      <c r="L36" s="17"/>
      <c r="M36" s="17"/>
      <c r="N36" s="16" t="str">
        <f>K36</f>
        <v>50 kWh</v>
      </c>
      <c r="O36" s="862" t="s">
        <v>12</v>
      </c>
      <c r="P36" s="858"/>
      <c r="Q36" s="859"/>
      <c r="R36" s="859"/>
    </row>
    <row r="37" spans="1:18" s="2" customFormat="1" x14ac:dyDescent="0.2">
      <c r="A37" s="3"/>
      <c r="B37" s="796"/>
      <c r="C37" s="16"/>
      <c r="D37" s="17"/>
      <c r="E37" s="16"/>
      <c r="F37" s="71"/>
      <c r="G37" s="71"/>
      <c r="H37" s="71"/>
      <c r="I37" s="71"/>
      <c r="J37" s="789"/>
      <c r="K37" s="57"/>
      <c r="L37" s="17"/>
      <c r="M37" s="17"/>
      <c r="N37" s="16"/>
      <c r="O37" s="862"/>
      <c r="P37" s="858"/>
      <c r="Q37" s="859"/>
      <c r="R37" s="859"/>
    </row>
    <row r="38" spans="1:18" s="2" customFormat="1" x14ac:dyDescent="0.2">
      <c r="A38" s="550" t="s">
        <v>40</v>
      </c>
      <c r="B38" s="673" t="s">
        <v>1759</v>
      </c>
      <c r="C38" s="16"/>
      <c r="D38" s="17"/>
      <c r="E38" s="16"/>
      <c r="F38" s="71"/>
      <c r="G38" s="71"/>
      <c r="H38" s="71"/>
      <c r="I38" s="71"/>
      <c r="J38" s="789"/>
      <c r="K38" s="57"/>
      <c r="L38" s="17"/>
      <c r="M38" s="17"/>
      <c r="N38" s="16"/>
      <c r="O38" s="862"/>
      <c r="P38" s="858"/>
      <c r="Q38" s="859"/>
      <c r="R38" s="859"/>
    </row>
    <row r="39" spans="1:18" s="2" customFormat="1" x14ac:dyDescent="0.2">
      <c r="A39" s="146" t="s">
        <v>12</v>
      </c>
      <c r="B39" s="84" t="s">
        <v>235</v>
      </c>
      <c r="C39" s="16"/>
      <c r="D39" s="17"/>
      <c r="E39" s="16"/>
      <c r="F39" s="71"/>
      <c r="G39" s="71"/>
      <c r="H39" s="71"/>
      <c r="I39" s="71"/>
      <c r="J39" s="789"/>
      <c r="K39" s="57"/>
      <c r="L39" s="17"/>
      <c r="M39" s="17"/>
      <c r="N39" s="16"/>
      <c r="O39" s="862"/>
      <c r="P39" s="858"/>
      <c r="Q39" s="859"/>
      <c r="R39" s="859"/>
    </row>
    <row r="40" spans="1:18" s="2" customFormat="1" x14ac:dyDescent="0.2">
      <c r="A40" s="146"/>
      <c r="B40" s="84" t="s">
        <v>236</v>
      </c>
      <c r="C40" s="16"/>
      <c r="D40" s="17"/>
      <c r="E40" s="16"/>
      <c r="F40" s="71"/>
      <c r="G40" s="71"/>
      <c r="H40" s="71"/>
      <c r="I40" s="71"/>
      <c r="J40" s="789"/>
      <c r="K40" s="57"/>
      <c r="L40" s="17"/>
      <c r="M40" s="17"/>
      <c r="N40" s="16"/>
      <c r="O40" s="862"/>
      <c r="P40" s="858"/>
      <c r="Q40" s="859"/>
      <c r="R40" s="859"/>
    </row>
    <row r="41" spans="1:18" s="2" customFormat="1" x14ac:dyDescent="0.2">
      <c r="A41" s="146" t="s">
        <v>58</v>
      </c>
      <c r="B41" s="764" t="s">
        <v>1766</v>
      </c>
      <c r="C41" s="16"/>
      <c r="D41" s="17"/>
      <c r="E41" s="16"/>
      <c r="F41" s="71"/>
      <c r="G41" s="71"/>
      <c r="H41" s="71"/>
      <c r="I41" s="71"/>
      <c r="J41" s="789"/>
      <c r="K41" s="57"/>
      <c r="L41" s="17"/>
      <c r="M41" s="17"/>
      <c r="N41" s="16"/>
      <c r="O41" s="862"/>
      <c r="P41" s="858"/>
      <c r="Q41" s="859"/>
      <c r="R41" s="859"/>
    </row>
    <row r="42" spans="1:18" s="2" customFormat="1" x14ac:dyDescent="0.2">
      <c r="A42" s="146"/>
      <c r="B42" s="764" t="s">
        <v>1905</v>
      </c>
      <c r="C42" s="16"/>
      <c r="D42" s="17"/>
      <c r="E42" s="16"/>
      <c r="F42" s="71"/>
      <c r="G42" s="71"/>
      <c r="H42" s="71"/>
      <c r="I42" s="71"/>
      <c r="J42" s="789"/>
      <c r="K42" s="57"/>
      <c r="L42" s="17"/>
      <c r="M42" s="17"/>
      <c r="N42" s="16"/>
      <c r="O42" s="862"/>
      <c r="P42" s="858"/>
      <c r="Q42" s="859"/>
      <c r="R42" s="859"/>
    </row>
    <row r="43" spans="1:18" s="2" customFormat="1" x14ac:dyDescent="0.2">
      <c r="A43" s="146"/>
      <c r="B43" s="84" t="s">
        <v>1906</v>
      </c>
      <c r="C43" s="16"/>
      <c r="D43" s="17"/>
      <c r="E43" s="16"/>
      <c r="F43" s="71"/>
      <c r="G43" s="71"/>
      <c r="H43" s="71"/>
      <c r="I43" s="71"/>
      <c r="J43" s="789"/>
      <c r="K43" s="57"/>
      <c r="L43" s="17"/>
      <c r="M43" s="17"/>
      <c r="N43" s="16"/>
      <c r="O43" s="862"/>
      <c r="P43" s="858"/>
      <c r="Q43" s="859"/>
      <c r="R43" s="859"/>
    </row>
    <row r="44" spans="1:18" s="2" customFormat="1" x14ac:dyDescent="0.2">
      <c r="A44" s="146"/>
      <c r="B44" s="764"/>
      <c r="C44" s="16"/>
      <c r="D44" s="17"/>
      <c r="E44" s="16"/>
      <c r="F44" s="71"/>
      <c r="G44" s="71"/>
      <c r="H44" s="71"/>
      <c r="I44" s="71"/>
      <c r="J44" s="789"/>
      <c r="K44" s="57"/>
      <c r="L44" s="17"/>
      <c r="M44" s="17"/>
      <c r="N44" s="16"/>
      <c r="O44" s="862"/>
      <c r="P44" s="858"/>
      <c r="Q44" s="859"/>
      <c r="R44" s="859"/>
    </row>
    <row r="45" spans="1:18" s="2" customFormat="1" x14ac:dyDescent="0.2">
      <c r="A45" s="146" t="s">
        <v>59</v>
      </c>
      <c r="B45" s="764" t="s">
        <v>1392</v>
      </c>
      <c r="C45" s="16"/>
      <c r="D45" s="17"/>
      <c r="E45" s="16"/>
      <c r="F45" s="71"/>
      <c r="G45" s="71"/>
      <c r="H45" s="71"/>
      <c r="I45" s="71"/>
      <c r="J45" s="789"/>
      <c r="K45" s="57"/>
      <c r="L45" s="17"/>
      <c r="M45" s="17"/>
      <c r="N45" s="16"/>
      <c r="O45" s="862"/>
      <c r="P45" s="858"/>
      <c r="Q45" s="859"/>
      <c r="R45" s="859"/>
    </row>
    <row r="46" spans="1:18" s="2" customFormat="1" x14ac:dyDescent="0.2">
      <c r="A46" s="146" t="s">
        <v>12</v>
      </c>
      <c r="B46" s="764" t="s">
        <v>1904</v>
      </c>
      <c r="C46" s="16"/>
      <c r="D46" s="17"/>
      <c r="E46" s="16"/>
      <c r="F46" s="71"/>
      <c r="G46" s="71"/>
      <c r="H46" s="71"/>
      <c r="I46" s="71"/>
      <c r="J46" s="789"/>
      <c r="K46" s="57"/>
      <c r="L46" s="17"/>
      <c r="M46" s="17"/>
      <c r="N46" s="16"/>
      <c r="O46" s="862"/>
      <c r="P46" s="858"/>
      <c r="Q46" s="859"/>
      <c r="R46" s="859"/>
    </row>
    <row r="47" spans="1:18" s="2" customFormat="1" x14ac:dyDescent="0.2">
      <c r="A47" s="146" t="s">
        <v>12</v>
      </c>
      <c r="B47" s="84" t="s">
        <v>12</v>
      </c>
      <c r="C47" s="16"/>
      <c r="D47" s="17"/>
      <c r="E47" s="16"/>
      <c r="F47" s="71"/>
      <c r="G47" s="71"/>
      <c r="H47" s="71"/>
      <c r="I47" s="71"/>
      <c r="J47" s="789"/>
      <c r="K47" s="57"/>
      <c r="L47" s="17"/>
      <c r="M47" s="17"/>
      <c r="N47" s="16"/>
      <c r="O47" s="862"/>
      <c r="P47" s="858"/>
      <c r="Q47" s="859"/>
      <c r="R47" s="859"/>
    </row>
    <row r="48" spans="1:18" s="2" customFormat="1" x14ac:dyDescent="0.2">
      <c r="A48" s="3"/>
      <c r="B48" s="84"/>
      <c r="C48" s="16"/>
      <c r="D48" s="17"/>
      <c r="E48" s="16"/>
      <c r="F48" s="71"/>
      <c r="G48" s="71"/>
      <c r="H48" s="71"/>
      <c r="I48" s="71"/>
      <c r="J48" s="789"/>
      <c r="K48" s="57"/>
      <c r="L48" s="17"/>
      <c r="M48" s="17"/>
      <c r="N48" s="16"/>
      <c r="O48" s="862"/>
      <c r="P48" s="858"/>
      <c r="Q48" s="859"/>
      <c r="R48" s="859"/>
    </row>
    <row r="49" spans="1:18" s="2" customFormat="1" hidden="1" x14ac:dyDescent="0.2">
      <c r="A49" s="3" t="s">
        <v>100</v>
      </c>
      <c r="B49" s="9" t="s">
        <v>42</v>
      </c>
      <c r="C49" s="16"/>
      <c r="D49" s="17"/>
      <c r="E49" s="16"/>
      <c r="F49" s="71"/>
      <c r="G49" s="71"/>
      <c r="H49" s="71"/>
      <c r="I49" s="71"/>
      <c r="J49" s="789"/>
      <c r="K49" s="57"/>
      <c r="L49" s="17"/>
      <c r="M49" s="17"/>
      <c r="N49" s="32" t="s">
        <v>12</v>
      </c>
      <c r="O49" s="862" t="s">
        <v>12</v>
      </c>
      <c r="P49" s="858"/>
      <c r="Q49" s="859"/>
      <c r="R49" s="859"/>
    </row>
    <row r="50" spans="1:18" s="2" customFormat="1" hidden="1" x14ac:dyDescent="0.2">
      <c r="A50" s="3"/>
      <c r="B50" s="9" t="s">
        <v>38</v>
      </c>
      <c r="C50" s="16"/>
      <c r="D50" s="17"/>
      <c r="E50" s="16"/>
      <c r="F50" s="71"/>
      <c r="G50" s="71"/>
      <c r="H50" s="71"/>
      <c r="I50" s="71"/>
      <c r="J50" s="789"/>
      <c r="K50" s="57"/>
      <c r="L50" s="17"/>
      <c r="M50" s="17"/>
      <c r="N50" s="32" t="s">
        <v>12</v>
      </c>
      <c r="O50" s="862" t="s">
        <v>12</v>
      </c>
      <c r="P50" s="858"/>
      <c r="Q50" s="859"/>
      <c r="R50" s="859"/>
    </row>
    <row r="51" spans="1:18" s="2" customFormat="1" hidden="1" x14ac:dyDescent="0.2">
      <c r="A51" s="3" t="s">
        <v>1488</v>
      </c>
      <c r="B51" s="15" t="s">
        <v>1510</v>
      </c>
      <c r="C51" s="16"/>
      <c r="D51" s="17"/>
      <c r="E51" s="16"/>
      <c r="F51" s="71"/>
      <c r="G51" s="71"/>
      <c r="H51" s="71"/>
      <c r="I51" s="71"/>
      <c r="J51" s="789"/>
      <c r="K51" s="57"/>
      <c r="L51" s="17"/>
      <c r="M51" s="17"/>
      <c r="N51" s="32" t="s">
        <v>12</v>
      </c>
      <c r="O51" s="862" t="s">
        <v>12</v>
      </c>
      <c r="P51" s="858"/>
      <c r="Q51" s="859"/>
      <c r="R51" s="859"/>
    </row>
    <row r="52" spans="1:18" s="2" customFormat="1" hidden="1" x14ac:dyDescent="0.2">
      <c r="A52" s="3"/>
      <c r="B52" s="15" t="s">
        <v>39</v>
      </c>
      <c r="C52" s="23" t="s">
        <v>12</v>
      </c>
      <c r="D52" s="22">
        <v>0.47</v>
      </c>
      <c r="E52" s="23">
        <v>0.47</v>
      </c>
      <c r="F52" s="71">
        <v>0.57018000000000002</v>
      </c>
      <c r="G52" s="71">
        <v>0.65789900000000001</v>
      </c>
      <c r="H52" s="71"/>
      <c r="I52" s="71"/>
      <c r="J52" s="789"/>
      <c r="K52" s="936" t="s">
        <v>1599</v>
      </c>
      <c r="L52" s="607"/>
      <c r="M52" s="607"/>
      <c r="N52" s="667" t="str">
        <f>K52</f>
        <v>Scrap</v>
      </c>
      <c r="O52" s="862" t="s">
        <v>12</v>
      </c>
      <c r="P52" s="858"/>
      <c r="Q52" s="859"/>
      <c r="R52" s="859"/>
    </row>
    <row r="53" spans="1:18" s="2" customFormat="1" hidden="1" x14ac:dyDescent="0.2">
      <c r="A53" s="3"/>
      <c r="B53" s="15"/>
      <c r="C53" s="23"/>
      <c r="D53" s="22"/>
      <c r="E53" s="23"/>
      <c r="F53" s="71"/>
      <c r="G53" s="71"/>
      <c r="H53" s="71"/>
      <c r="I53" s="71"/>
      <c r="J53" s="789"/>
      <c r="K53" s="656"/>
      <c r="L53" s="24"/>
      <c r="M53" s="24"/>
      <c r="N53" s="667" t="s">
        <v>12</v>
      </c>
      <c r="O53" s="862" t="s">
        <v>12</v>
      </c>
      <c r="P53" s="858"/>
      <c r="Q53" s="859"/>
      <c r="R53" s="859"/>
    </row>
    <row r="54" spans="1:18" s="2" customFormat="1" hidden="1" x14ac:dyDescent="0.2">
      <c r="A54" s="3" t="s">
        <v>1489</v>
      </c>
      <c r="B54" s="15" t="s">
        <v>1511</v>
      </c>
      <c r="C54" s="23"/>
      <c r="D54" s="22"/>
      <c r="E54" s="23"/>
      <c r="F54" s="71"/>
      <c r="G54" s="71"/>
      <c r="H54" s="71"/>
      <c r="I54" s="71"/>
      <c r="J54" s="789"/>
      <c r="K54" s="656"/>
      <c r="L54" s="24"/>
      <c r="M54" s="24"/>
      <c r="N54" s="667" t="s">
        <v>12</v>
      </c>
      <c r="O54" s="862" t="s">
        <v>12</v>
      </c>
      <c r="P54" s="858"/>
      <c r="Q54" s="859"/>
      <c r="R54" s="859"/>
    </row>
    <row r="55" spans="1:18" s="2" customFormat="1" hidden="1" x14ac:dyDescent="0.2">
      <c r="A55" s="3"/>
      <c r="B55" s="15" t="s">
        <v>39</v>
      </c>
      <c r="C55" s="23" t="s">
        <v>12</v>
      </c>
      <c r="D55" s="22">
        <v>0.65</v>
      </c>
      <c r="E55" s="23">
        <v>0.65</v>
      </c>
      <c r="F55" s="71">
        <f>SUM(E55-(E55*14/114))</f>
        <v>0.57017543859649122</v>
      </c>
      <c r="G55" s="71">
        <v>0.57017543859649122</v>
      </c>
      <c r="H55" s="71"/>
      <c r="I55" s="71"/>
      <c r="J55" s="789"/>
      <c r="K55" s="936" t="s">
        <v>1599</v>
      </c>
      <c r="L55" s="607"/>
      <c r="M55" s="607"/>
      <c r="N55" s="667" t="str">
        <f>K55</f>
        <v>Scrap</v>
      </c>
      <c r="O55" s="862" t="s">
        <v>12</v>
      </c>
      <c r="P55" s="858"/>
      <c r="Q55" s="859"/>
      <c r="R55" s="859"/>
    </row>
    <row r="56" spans="1:18" s="2" customFormat="1" hidden="1" x14ac:dyDescent="0.2">
      <c r="A56" s="3"/>
      <c r="B56" s="15" t="s">
        <v>1512</v>
      </c>
      <c r="C56" s="23"/>
      <c r="D56" s="22"/>
      <c r="E56" s="23"/>
      <c r="F56" s="71"/>
      <c r="G56" s="71">
        <v>254.39</v>
      </c>
      <c r="H56" s="71"/>
      <c r="I56" s="71"/>
      <c r="J56" s="789"/>
      <c r="K56" s="936" t="s">
        <v>1599</v>
      </c>
      <c r="L56" s="607"/>
      <c r="M56" s="607"/>
      <c r="N56" s="667" t="str">
        <f>K56</f>
        <v>Scrap</v>
      </c>
      <c r="O56" s="862" t="s">
        <v>12</v>
      </c>
      <c r="P56" s="858"/>
      <c r="Q56" s="859"/>
      <c r="R56" s="859"/>
    </row>
    <row r="57" spans="1:18" s="2" customFormat="1" hidden="1" x14ac:dyDescent="0.2">
      <c r="A57" s="3"/>
      <c r="B57" s="15" t="s">
        <v>1513</v>
      </c>
      <c r="C57" s="23"/>
      <c r="D57" s="22"/>
      <c r="E57" s="23"/>
      <c r="F57" s="71"/>
      <c r="G57" s="71">
        <v>8.36</v>
      </c>
      <c r="H57" s="71"/>
      <c r="I57" s="71"/>
      <c r="J57" s="789"/>
      <c r="K57" s="936" t="s">
        <v>1599</v>
      </c>
      <c r="L57" s="607"/>
      <c r="M57" s="607"/>
      <c r="N57" s="667" t="str">
        <f>K57</f>
        <v>Scrap</v>
      </c>
      <c r="O57" s="862" t="s">
        <v>12</v>
      </c>
      <c r="P57" s="858"/>
      <c r="Q57" s="859"/>
      <c r="R57" s="859"/>
    </row>
    <row r="58" spans="1:18" s="2" customFormat="1" hidden="1" x14ac:dyDescent="0.2">
      <c r="A58" s="3"/>
      <c r="B58" s="15"/>
      <c r="C58" s="23"/>
      <c r="D58" s="22"/>
      <c r="E58" s="23"/>
      <c r="F58" s="71"/>
      <c r="G58" s="71"/>
      <c r="H58" s="71"/>
      <c r="I58" s="71"/>
      <c r="J58" s="789"/>
      <c r="K58" s="767"/>
      <c r="L58" s="204"/>
      <c r="M58" s="204"/>
      <c r="N58" s="645" t="s">
        <v>12</v>
      </c>
      <c r="O58" s="862" t="s">
        <v>12</v>
      </c>
      <c r="P58" s="858"/>
      <c r="Q58" s="859"/>
      <c r="R58" s="859"/>
    </row>
    <row r="59" spans="1:18" s="2" customFormat="1" hidden="1" x14ac:dyDescent="0.2">
      <c r="A59" s="29" t="s">
        <v>1490</v>
      </c>
      <c r="B59" s="19" t="s">
        <v>1514</v>
      </c>
      <c r="C59" s="10"/>
      <c r="D59" s="17"/>
      <c r="E59" s="16"/>
      <c r="F59" s="71"/>
      <c r="G59" s="71"/>
      <c r="H59" s="71"/>
      <c r="I59" s="71"/>
      <c r="J59" s="789"/>
      <c r="K59" s="57"/>
      <c r="L59" s="17"/>
      <c r="M59" s="17"/>
      <c r="N59" s="32" t="s">
        <v>12</v>
      </c>
      <c r="O59" s="862" t="s">
        <v>12</v>
      </c>
      <c r="P59" s="557"/>
      <c r="Q59" s="557"/>
      <c r="R59" s="557"/>
    </row>
    <row r="60" spans="1:18" s="2" customFormat="1" hidden="1" x14ac:dyDescent="0.2">
      <c r="A60" s="3"/>
      <c r="B60" s="15" t="s">
        <v>39</v>
      </c>
      <c r="C60" s="21" t="s">
        <v>12</v>
      </c>
      <c r="D60" s="22">
        <v>0.52</v>
      </c>
      <c r="E60" s="23">
        <v>0.52</v>
      </c>
      <c r="F60" s="71">
        <f>SUM(E60-(E60*14/114))</f>
        <v>0.45614035087719301</v>
      </c>
      <c r="G60" s="71">
        <v>0.56140000000000001</v>
      </c>
      <c r="H60" s="71"/>
      <c r="I60" s="71"/>
      <c r="J60" s="789"/>
      <c r="K60" s="936" t="s">
        <v>1599</v>
      </c>
      <c r="L60" s="607"/>
      <c r="M60" s="607"/>
      <c r="N60" s="667" t="str">
        <f>K60</f>
        <v>Scrap</v>
      </c>
      <c r="O60" s="862" t="s">
        <v>12</v>
      </c>
      <c r="P60" s="557"/>
      <c r="Q60" s="557"/>
      <c r="R60" s="557"/>
    </row>
    <row r="61" spans="1:18" s="2" customFormat="1" hidden="1" x14ac:dyDescent="0.2">
      <c r="A61" s="3"/>
      <c r="B61" s="15" t="s">
        <v>43</v>
      </c>
      <c r="C61" s="10" t="s">
        <v>12</v>
      </c>
      <c r="D61" s="17">
        <v>21</v>
      </c>
      <c r="E61" s="16">
        <v>21</v>
      </c>
      <c r="F61" s="204">
        <f>SUM(E61-(E61*14/114))</f>
        <v>18.421052631578949</v>
      </c>
      <c r="G61" s="204">
        <v>10.526300000000001</v>
      </c>
      <c r="H61" s="204"/>
      <c r="I61" s="204"/>
      <c r="J61" s="789"/>
      <c r="K61" s="936" t="s">
        <v>1599</v>
      </c>
      <c r="L61" s="607"/>
      <c r="M61" s="607"/>
      <c r="N61" s="645" t="str">
        <f>K61</f>
        <v>Scrap</v>
      </c>
      <c r="O61" s="862" t="s">
        <v>12</v>
      </c>
      <c r="P61" s="557"/>
      <c r="Q61" s="557"/>
      <c r="R61" s="557"/>
    </row>
    <row r="62" spans="1:18" s="2" customFormat="1" hidden="1" x14ac:dyDescent="0.2">
      <c r="A62" s="3"/>
      <c r="B62" s="15" t="s">
        <v>44</v>
      </c>
      <c r="C62" s="16" t="s">
        <v>12</v>
      </c>
      <c r="D62" s="17" t="s">
        <v>45</v>
      </c>
      <c r="E62" s="16" t="s">
        <v>45</v>
      </c>
      <c r="F62" s="80" t="s">
        <v>45</v>
      </c>
      <c r="G62" s="71"/>
      <c r="H62" s="71"/>
      <c r="I62" s="71"/>
      <c r="J62" s="789"/>
      <c r="K62" s="57"/>
      <c r="L62" s="17"/>
      <c r="M62" s="17"/>
      <c r="N62" s="16">
        <f>K62</f>
        <v>0</v>
      </c>
      <c r="O62" s="862" t="s">
        <v>12</v>
      </c>
      <c r="P62" s="557"/>
      <c r="Q62" s="557"/>
      <c r="R62" s="557"/>
    </row>
    <row r="63" spans="1:18" s="2" customFormat="1" hidden="1" x14ac:dyDescent="0.2">
      <c r="A63" s="3"/>
      <c r="B63" s="15"/>
      <c r="C63" s="16"/>
      <c r="D63" s="17"/>
      <c r="E63" s="16"/>
      <c r="F63" s="80"/>
      <c r="G63" s="71"/>
      <c r="H63" s="71"/>
      <c r="I63" s="71"/>
      <c r="J63" s="789"/>
      <c r="K63" s="57"/>
      <c r="L63" s="17"/>
      <c r="M63" s="17"/>
      <c r="N63" s="16" t="s">
        <v>12</v>
      </c>
      <c r="O63" s="862" t="s">
        <v>12</v>
      </c>
      <c r="P63" s="557"/>
      <c r="Q63" s="557"/>
      <c r="R63" s="557"/>
    </row>
    <row r="64" spans="1:18" s="2" customFormat="1" x14ac:dyDescent="0.2">
      <c r="A64" s="29" t="s">
        <v>100</v>
      </c>
      <c r="B64" s="13" t="s">
        <v>63</v>
      </c>
      <c r="C64" s="16"/>
      <c r="D64" s="17"/>
      <c r="E64" s="16"/>
      <c r="F64" s="71"/>
      <c r="G64" s="71"/>
      <c r="H64" s="71"/>
      <c r="I64" s="71"/>
      <c r="J64" s="789"/>
      <c r="K64" s="57"/>
      <c r="L64" s="17"/>
      <c r="M64" s="17"/>
      <c r="N64" s="32" t="s">
        <v>12</v>
      </c>
      <c r="O64" s="862" t="s">
        <v>12</v>
      </c>
      <c r="P64" s="858"/>
      <c r="Q64" s="859"/>
      <c r="R64" s="859"/>
    </row>
    <row r="65" spans="1:18" s="2" customFormat="1" ht="114.75" x14ac:dyDescent="0.2">
      <c r="A65" s="29"/>
      <c r="B65" s="797" t="s">
        <v>1720</v>
      </c>
      <c r="C65" s="16"/>
      <c r="D65" s="17"/>
      <c r="E65" s="16"/>
      <c r="F65" s="71"/>
      <c r="G65" s="71"/>
      <c r="H65" s="71"/>
      <c r="I65" s="71"/>
      <c r="J65" s="789"/>
      <c r="K65" s="57"/>
      <c r="L65" s="17"/>
      <c r="M65" s="17"/>
      <c r="N65" s="32" t="s">
        <v>12</v>
      </c>
      <c r="O65" s="759" t="s">
        <v>12</v>
      </c>
      <c r="P65" s="557"/>
      <c r="Q65" s="557"/>
      <c r="R65" s="557"/>
    </row>
    <row r="66" spans="1:18" s="2" customFormat="1" x14ac:dyDescent="0.2">
      <c r="A66" s="29"/>
      <c r="B66" s="12"/>
      <c r="C66" s="16"/>
      <c r="D66" s="17"/>
      <c r="E66" s="16"/>
      <c r="F66" s="71"/>
      <c r="G66" s="71"/>
      <c r="H66" s="71"/>
      <c r="I66" s="71"/>
      <c r="J66" s="789"/>
      <c r="K66" s="57"/>
      <c r="L66" s="17"/>
      <c r="M66" s="17"/>
      <c r="N66" s="32" t="s">
        <v>12</v>
      </c>
      <c r="O66" s="759"/>
      <c r="P66" s="557"/>
      <c r="Q66" s="557"/>
      <c r="R66" s="557"/>
    </row>
    <row r="67" spans="1:18" s="2" customFormat="1" ht="12.75" customHeight="1" x14ac:dyDescent="0.2">
      <c r="A67" s="29" t="s">
        <v>1488</v>
      </c>
      <c r="B67" s="13" t="s">
        <v>1767</v>
      </c>
      <c r="C67" s="10"/>
      <c r="D67" s="17"/>
      <c r="E67" s="16"/>
      <c r="F67" s="71"/>
      <c r="G67" s="71"/>
      <c r="H67" s="71"/>
      <c r="I67" s="71"/>
      <c r="J67" s="789"/>
      <c r="K67" s="57"/>
      <c r="L67" s="17"/>
      <c r="M67" s="17"/>
      <c r="N67" s="32" t="s">
        <v>12</v>
      </c>
      <c r="O67" s="759" t="s">
        <v>12</v>
      </c>
      <c r="P67" s="557"/>
      <c r="Q67" s="557"/>
      <c r="R67" s="557"/>
    </row>
    <row r="68" spans="1:18" s="2" customFormat="1" x14ac:dyDescent="0.2">
      <c r="A68" s="3" t="s">
        <v>12</v>
      </c>
      <c r="B68" s="15" t="s">
        <v>39</v>
      </c>
      <c r="C68" s="21">
        <v>0.57613000000000003</v>
      </c>
      <c r="D68" s="22">
        <v>0.71</v>
      </c>
      <c r="E68" s="23">
        <v>0.85</v>
      </c>
      <c r="F68" s="71">
        <f>SUM(E68-(E68*14/114))</f>
        <v>0.74561403508771928</v>
      </c>
      <c r="G68" s="71">
        <v>0.91227999999999998</v>
      </c>
      <c r="H68" s="237">
        <v>1.1000000000000001</v>
      </c>
      <c r="I68" s="761">
        <v>1.21211</v>
      </c>
      <c r="J68" s="789">
        <v>1.3</v>
      </c>
      <c r="K68" s="785">
        <v>1.4035</v>
      </c>
      <c r="L68" s="761">
        <f>K68*'[4]Table of % increases'!$C$19</f>
        <v>0.19649000000000003</v>
      </c>
      <c r="M68" s="204">
        <f>K68+L68</f>
        <v>1.59999</v>
      </c>
      <c r="N68" s="933">
        <f>(I68*1.07)*1.14</f>
        <v>1.478531778</v>
      </c>
      <c r="O68" s="469">
        <f>ROUND((K68-J68)/J68*100,2)</f>
        <v>7.96</v>
      </c>
      <c r="P68" s="858"/>
      <c r="Q68" s="859"/>
      <c r="R68" s="859"/>
    </row>
    <row r="69" spans="1:18" s="2" customFormat="1" x14ac:dyDescent="0.2">
      <c r="A69" s="3"/>
      <c r="B69" s="15"/>
      <c r="C69" s="21"/>
      <c r="D69" s="22"/>
      <c r="E69" s="23"/>
      <c r="F69" s="71"/>
      <c r="G69" s="71"/>
      <c r="H69" s="625" t="s">
        <v>12</v>
      </c>
      <c r="I69" s="860"/>
      <c r="J69" s="861"/>
      <c r="K69" s="126"/>
      <c r="L69" s="25"/>
      <c r="M69" s="25"/>
      <c r="N69" s="667" t="s">
        <v>12</v>
      </c>
      <c r="O69" s="759"/>
      <c r="P69" s="858"/>
      <c r="Q69" s="859"/>
      <c r="R69" s="859"/>
    </row>
    <row r="70" spans="1:18" s="2" customFormat="1" ht="12.75" customHeight="1" x14ac:dyDescent="0.2">
      <c r="A70" s="29" t="s">
        <v>1489</v>
      </c>
      <c r="B70" s="13" t="s">
        <v>1768</v>
      </c>
      <c r="C70" s="10"/>
      <c r="D70" s="17"/>
      <c r="E70" s="16"/>
      <c r="F70" s="71" t="s">
        <v>12</v>
      </c>
      <c r="G70" s="71" t="s">
        <v>12</v>
      </c>
      <c r="H70" s="625" t="s">
        <v>12</v>
      </c>
      <c r="I70" s="860"/>
      <c r="J70" s="861"/>
      <c r="K70" s="126" t="s">
        <v>12</v>
      </c>
      <c r="L70" s="25"/>
      <c r="M70" s="25"/>
      <c r="N70" s="32" t="str">
        <f>K70</f>
        <v xml:space="preserve"> </v>
      </c>
      <c r="O70" s="759" t="s">
        <v>12</v>
      </c>
      <c r="P70" s="858"/>
      <c r="Q70" s="859"/>
      <c r="R70" s="859"/>
    </row>
    <row r="71" spans="1:18" s="2" customFormat="1" x14ac:dyDescent="0.2">
      <c r="A71" s="3"/>
      <c r="B71" s="15" t="s">
        <v>39</v>
      </c>
      <c r="C71" s="21">
        <v>0.41348000000000001</v>
      </c>
      <c r="D71" s="22">
        <v>0.54</v>
      </c>
      <c r="E71" s="23">
        <v>0.65</v>
      </c>
      <c r="F71" s="71">
        <f>SUM(E71-(E71*14/114))</f>
        <v>0.57017543859649122</v>
      </c>
      <c r="G71" s="859">
        <v>0.7192982456140351</v>
      </c>
      <c r="H71" s="625">
        <v>0.89</v>
      </c>
      <c r="I71" s="761">
        <v>0.99123000000000006</v>
      </c>
      <c r="J71" s="789">
        <v>1.06</v>
      </c>
      <c r="K71" s="785">
        <v>1.1403000000000001</v>
      </c>
      <c r="L71" s="761">
        <f>K71*'[4]Table of % increases'!$C$19</f>
        <v>0.15964200000000003</v>
      </c>
      <c r="M71" s="204">
        <f>K71+L71</f>
        <v>1.2999420000000002</v>
      </c>
      <c r="N71" s="933">
        <f>(I71*1.07)*1.14</f>
        <v>1.2091023539999999</v>
      </c>
      <c r="O71" s="469">
        <f>ROUND((K71-J71)/J71*100,2)</f>
        <v>7.58</v>
      </c>
      <c r="P71" s="858"/>
      <c r="Q71" s="859"/>
      <c r="R71" s="859"/>
    </row>
    <row r="72" spans="1:18" s="2" customFormat="1" x14ac:dyDescent="0.2">
      <c r="A72" s="3"/>
      <c r="B72" s="15" t="s">
        <v>46</v>
      </c>
      <c r="C72" s="10">
        <v>224</v>
      </c>
      <c r="D72" s="17">
        <v>240</v>
      </c>
      <c r="E72" s="16">
        <v>250</v>
      </c>
      <c r="F72" s="204">
        <f>SUM(E72-(E72*14/114))</f>
        <v>219.2982456140351</v>
      </c>
      <c r="G72" s="204">
        <v>254.38596491228071</v>
      </c>
      <c r="H72" s="625">
        <v>263.16000000000003</v>
      </c>
      <c r="I72" s="204">
        <v>280.7</v>
      </c>
      <c r="J72" s="789">
        <v>300.35000000000002</v>
      </c>
      <c r="K72" s="207">
        <v>322.80701749999997</v>
      </c>
      <c r="L72" s="204">
        <f>K72*'[4]Table of % increases'!$C$19</f>
        <v>45.192982450000002</v>
      </c>
      <c r="M72" s="204">
        <f>K72+L72</f>
        <v>367.99999994999996</v>
      </c>
      <c r="N72" s="933">
        <f>(I72*1.07)*1.14</f>
        <v>342.39785999999998</v>
      </c>
      <c r="O72" s="469">
        <f>ROUND((K72-J72)/J72*100,2)</f>
        <v>7.48</v>
      </c>
      <c r="P72" s="858"/>
      <c r="Q72" s="859"/>
      <c r="R72" s="859"/>
    </row>
    <row r="73" spans="1:18" s="2" customFormat="1" x14ac:dyDescent="0.2">
      <c r="A73" s="3"/>
      <c r="B73" s="798" t="s">
        <v>56</v>
      </c>
      <c r="C73" s="16" t="s">
        <v>12</v>
      </c>
      <c r="D73" s="25">
        <v>7.8904100000000001</v>
      </c>
      <c r="E73" s="123">
        <v>8.2191780821917817</v>
      </c>
      <c r="F73" s="204">
        <f>SUM(E73-(E73*14/114))</f>
        <v>7.2098053352559486</v>
      </c>
      <c r="G73" s="204">
        <v>8.6515000000000004</v>
      </c>
      <c r="H73" s="625">
        <v>8.65</v>
      </c>
      <c r="I73" s="204">
        <v>9.23</v>
      </c>
      <c r="J73" s="789">
        <v>9.8800000000000008</v>
      </c>
      <c r="K73" s="207">
        <v>10.619024</v>
      </c>
      <c r="L73" s="204">
        <f>K73*'[4]Table of % increases'!$C$19</f>
        <v>1.4866633600000001</v>
      </c>
      <c r="M73" s="204">
        <f>K73+L73</f>
        <v>12.105687359999999</v>
      </c>
      <c r="N73" s="933">
        <f>(I73*1.07)*1.14</f>
        <v>11.258754</v>
      </c>
      <c r="O73" s="469">
        <f>ROUND((K73-J73)/J73*100,2)</f>
        <v>7.48</v>
      </c>
      <c r="P73" s="858"/>
      <c r="Q73" s="859"/>
      <c r="R73" s="859"/>
    </row>
    <row r="74" spans="1:18" s="2" customFormat="1" x14ac:dyDescent="0.2">
      <c r="A74" s="55"/>
      <c r="B74" s="799"/>
      <c r="C74" s="135"/>
      <c r="D74" s="423"/>
      <c r="E74" s="800"/>
      <c r="F74" s="801"/>
      <c r="G74" s="801"/>
      <c r="H74" s="801"/>
      <c r="I74" s="801"/>
      <c r="J74" s="802"/>
      <c r="K74" s="424"/>
      <c r="L74" s="423"/>
      <c r="M74" s="423"/>
      <c r="N74" s="765" t="s">
        <v>12</v>
      </c>
      <c r="O74" s="863" t="s">
        <v>12</v>
      </c>
      <c r="P74" s="858"/>
      <c r="Q74" s="859"/>
      <c r="R74" s="859"/>
    </row>
    <row r="75" spans="1:18" s="2" customFormat="1" x14ac:dyDescent="0.2">
      <c r="A75" s="29" t="s">
        <v>1490</v>
      </c>
      <c r="B75" s="13" t="s">
        <v>1436</v>
      </c>
      <c r="C75" s="10"/>
      <c r="D75" s="17"/>
      <c r="E75" s="16"/>
      <c r="F75" s="71"/>
      <c r="G75" s="71"/>
      <c r="H75" s="71"/>
      <c r="I75" s="71"/>
      <c r="J75" s="789"/>
      <c r="K75" s="126"/>
      <c r="L75" s="25"/>
      <c r="M75" s="25"/>
      <c r="N75" s="32" t="s">
        <v>12</v>
      </c>
      <c r="O75" s="862" t="s">
        <v>12</v>
      </c>
      <c r="P75" s="858"/>
      <c r="Q75" s="859"/>
      <c r="R75" s="859"/>
    </row>
    <row r="76" spans="1:18" s="2" customFormat="1" x14ac:dyDescent="0.2">
      <c r="A76" s="3"/>
      <c r="B76" s="15" t="s">
        <v>39</v>
      </c>
      <c r="C76" s="21">
        <v>0.41143999999999997</v>
      </c>
      <c r="D76" s="22">
        <v>0.52</v>
      </c>
      <c r="E76" s="23">
        <v>0.64</v>
      </c>
      <c r="F76" s="71">
        <f>SUM(E76-(E76*14/114))</f>
        <v>0.56140350877192979</v>
      </c>
      <c r="G76" s="71">
        <v>0.70175438596491235</v>
      </c>
      <c r="H76" s="625">
        <v>0.83</v>
      </c>
      <c r="I76" s="761">
        <v>0.92261000000000004</v>
      </c>
      <c r="J76" s="864">
        <v>0.98719000000000001</v>
      </c>
      <c r="K76" s="785">
        <v>1.0602</v>
      </c>
      <c r="L76" s="761">
        <f>K76*'[4]Table of % increases'!$C$19</f>
        <v>0.14842800000000003</v>
      </c>
      <c r="M76" s="761">
        <f>K76+L76</f>
        <v>1.208628</v>
      </c>
      <c r="N76" s="933">
        <f>(I76*1.07)*1.14</f>
        <v>1.125399678</v>
      </c>
      <c r="O76" s="469">
        <f>ROUND((K76-J76)/J76*100,2)</f>
        <v>7.4</v>
      </c>
      <c r="P76" s="858"/>
      <c r="Q76" s="859"/>
      <c r="R76" s="859"/>
    </row>
    <row r="77" spans="1:18" s="2" customFormat="1" x14ac:dyDescent="0.2">
      <c r="A77" s="3"/>
      <c r="B77" s="15" t="s">
        <v>43</v>
      </c>
      <c r="C77" s="10">
        <v>18</v>
      </c>
      <c r="D77" s="17">
        <v>21</v>
      </c>
      <c r="E77" s="16">
        <v>22</v>
      </c>
      <c r="F77" s="204">
        <f>SUM(E77-(E77*14/114))</f>
        <v>19.298245614035089</v>
      </c>
      <c r="G77" s="204">
        <v>10.526300000000001</v>
      </c>
      <c r="H77" s="763">
        <v>13.16</v>
      </c>
      <c r="I77" s="204">
        <v>14.91</v>
      </c>
      <c r="J77" s="789">
        <v>15.95</v>
      </c>
      <c r="K77" s="207">
        <v>17.2</v>
      </c>
      <c r="L77" s="204">
        <f>K77*'[4]Table of % increases'!$C$19</f>
        <v>2.4079999999999999</v>
      </c>
      <c r="M77" s="204">
        <f>K77+L77</f>
        <v>19.608000000000001</v>
      </c>
      <c r="N77" s="933">
        <f>(I77*1.07)*1.14</f>
        <v>18.187218000000001</v>
      </c>
      <c r="O77" s="469">
        <f>ROUND((K77-J77)/J77*100,2)</f>
        <v>7.84</v>
      </c>
      <c r="P77" s="858"/>
      <c r="Q77" s="859"/>
      <c r="R77" s="859"/>
    </row>
    <row r="78" spans="1:18" s="2" customFormat="1" x14ac:dyDescent="0.2">
      <c r="A78" s="3"/>
      <c r="B78" s="15" t="s">
        <v>44</v>
      </c>
      <c r="C78" s="16" t="s">
        <v>45</v>
      </c>
      <c r="D78" s="17" t="s">
        <v>45</v>
      </c>
      <c r="E78" s="16" t="s">
        <v>45</v>
      </c>
      <c r="F78" s="80" t="s">
        <v>45</v>
      </c>
      <c r="G78" s="71"/>
      <c r="H78" s="16" t="s">
        <v>50</v>
      </c>
      <c r="I78" s="17"/>
      <c r="J78" s="789"/>
      <c r="K78" s="57" t="s">
        <v>50</v>
      </c>
      <c r="L78" s="17"/>
      <c r="M78" s="17"/>
      <c r="N78" s="865" t="s">
        <v>1839</v>
      </c>
      <c r="O78" s="862" t="s">
        <v>12</v>
      </c>
      <c r="P78" s="858"/>
      <c r="Q78" s="859"/>
      <c r="R78" s="859"/>
    </row>
    <row r="79" spans="1:18" s="2" customFormat="1" x14ac:dyDescent="0.2">
      <c r="A79" s="550" t="s">
        <v>40</v>
      </c>
      <c r="B79" s="31" t="s">
        <v>1723</v>
      </c>
      <c r="C79" s="16"/>
      <c r="D79" s="17"/>
      <c r="E79" s="16"/>
      <c r="F79" s="80"/>
      <c r="G79" s="71"/>
      <c r="H79" s="80"/>
      <c r="I79" s="71"/>
      <c r="J79" s="789"/>
      <c r="K79" s="57"/>
      <c r="L79" s="17"/>
      <c r="M79" s="17"/>
      <c r="N79" s="16" t="s">
        <v>12</v>
      </c>
      <c r="O79" s="862" t="s">
        <v>12</v>
      </c>
      <c r="P79" s="858"/>
      <c r="Q79" s="859"/>
      <c r="R79" s="859"/>
    </row>
    <row r="80" spans="1:18" s="2" customFormat="1" x14ac:dyDescent="0.2">
      <c r="A80" s="3"/>
      <c r="B80" s="31" t="s">
        <v>1721</v>
      </c>
      <c r="C80" s="16"/>
      <c r="D80" s="17"/>
      <c r="E80" s="16"/>
      <c r="F80" s="80"/>
      <c r="G80" s="71"/>
      <c r="H80" s="80"/>
      <c r="I80" s="71"/>
      <c r="J80" s="789"/>
      <c r="K80" s="57"/>
      <c r="L80" s="17"/>
      <c r="M80" s="17"/>
      <c r="N80" s="16" t="s">
        <v>12</v>
      </c>
      <c r="O80" s="862" t="s">
        <v>12</v>
      </c>
      <c r="P80" s="858"/>
      <c r="Q80" s="859"/>
      <c r="R80" s="859"/>
    </row>
    <row r="81" spans="1:18" s="2" customFormat="1" x14ac:dyDescent="0.2">
      <c r="A81" s="3"/>
      <c r="B81" s="31" t="s">
        <v>1433</v>
      </c>
      <c r="C81" s="16"/>
      <c r="D81" s="17"/>
      <c r="E81" s="16"/>
      <c r="F81" s="80"/>
      <c r="G81" s="71"/>
      <c r="H81" s="71"/>
      <c r="I81" s="71"/>
      <c r="J81" s="789"/>
      <c r="K81" s="57"/>
      <c r="L81" s="17"/>
      <c r="M81" s="17"/>
      <c r="N81" s="16" t="s">
        <v>12</v>
      </c>
      <c r="O81" s="862" t="s">
        <v>12</v>
      </c>
      <c r="P81" s="858"/>
      <c r="Q81" s="859"/>
      <c r="R81" s="859"/>
    </row>
    <row r="82" spans="1:18" s="2" customFormat="1" x14ac:dyDescent="0.2">
      <c r="A82" s="3"/>
      <c r="B82" s="31" t="s">
        <v>1434</v>
      </c>
      <c r="C82" s="16"/>
      <c r="D82" s="17"/>
      <c r="E82" s="16"/>
      <c r="F82" s="80"/>
      <c r="G82" s="71"/>
      <c r="H82" s="71"/>
      <c r="I82" s="71"/>
      <c r="J82" s="789"/>
      <c r="K82" s="57"/>
      <c r="L82" s="17"/>
      <c r="M82" s="17"/>
      <c r="N82" s="16" t="s">
        <v>12</v>
      </c>
      <c r="O82" s="862" t="s">
        <v>12</v>
      </c>
      <c r="P82" s="858"/>
      <c r="Q82" s="859"/>
      <c r="R82" s="859"/>
    </row>
    <row r="83" spans="1:18" s="2" customFormat="1" x14ac:dyDescent="0.2">
      <c r="A83" s="3"/>
      <c r="B83" s="31" t="s">
        <v>1430</v>
      </c>
      <c r="C83" s="16"/>
      <c r="D83" s="17"/>
      <c r="E83" s="16"/>
      <c r="F83" s="80"/>
      <c r="G83" s="71"/>
      <c r="H83" s="71"/>
      <c r="I83" s="71"/>
      <c r="J83" s="789"/>
      <c r="K83" s="57"/>
      <c r="L83" s="17"/>
      <c r="M83" s="17"/>
      <c r="N83" s="16" t="s">
        <v>12</v>
      </c>
      <c r="O83" s="862" t="s">
        <v>12</v>
      </c>
      <c r="P83" s="858"/>
      <c r="Q83" s="859"/>
      <c r="R83" s="859"/>
    </row>
    <row r="84" spans="1:18" s="2" customFormat="1" x14ac:dyDescent="0.2">
      <c r="A84" s="3"/>
      <c r="B84" s="31" t="s">
        <v>1431</v>
      </c>
      <c r="C84" s="16"/>
      <c r="D84" s="17"/>
      <c r="E84" s="16"/>
      <c r="F84" s="80"/>
      <c r="G84" s="71"/>
      <c r="H84" s="71"/>
      <c r="I84" s="71"/>
      <c r="J84" s="789"/>
      <c r="K84" s="57"/>
      <c r="L84" s="17"/>
      <c r="M84" s="17"/>
      <c r="N84" s="16" t="s">
        <v>12</v>
      </c>
      <c r="O84" s="862" t="s">
        <v>12</v>
      </c>
      <c r="P84" s="858"/>
      <c r="Q84" s="859"/>
      <c r="R84" s="859"/>
    </row>
    <row r="85" spans="1:18" s="2" customFormat="1" x14ac:dyDescent="0.2">
      <c r="A85" s="3"/>
      <c r="B85" s="31" t="s">
        <v>1722</v>
      </c>
      <c r="C85" s="16"/>
      <c r="D85" s="17"/>
      <c r="E85" s="16"/>
      <c r="F85" s="80"/>
      <c r="G85" s="71"/>
      <c r="H85" s="71"/>
      <c r="I85" s="71"/>
      <c r="J85" s="789"/>
      <c r="K85" s="57"/>
      <c r="L85" s="17"/>
      <c r="M85" s="17"/>
      <c r="N85" s="16" t="s">
        <v>12</v>
      </c>
      <c r="O85" s="862" t="s">
        <v>12</v>
      </c>
      <c r="P85" s="858"/>
      <c r="Q85" s="859"/>
      <c r="R85" s="859"/>
    </row>
    <row r="86" spans="1:18" s="2" customFormat="1" x14ac:dyDescent="0.2">
      <c r="A86" s="3"/>
      <c r="B86" s="31"/>
      <c r="C86" s="16"/>
      <c r="D86" s="17"/>
      <c r="E86" s="16"/>
      <c r="F86" s="80"/>
      <c r="G86" s="71"/>
      <c r="H86" s="71"/>
      <c r="I86" s="71"/>
      <c r="J86" s="789"/>
      <c r="K86" s="57"/>
      <c r="L86" s="17"/>
      <c r="M86" s="17"/>
      <c r="N86" s="16"/>
      <c r="O86" s="862"/>
      <c r="P86" s="858"/>
      <c r="Q86" s="859"/>
      <c r="R86" s="859"/>
    </row>
    <row r="87" spans="1:18" s="2" customFormat="1" x14ac:dyDescent="0.2">
      <c r="A87" s="29" t="s">
        <v>1724</v>
      </c>
      <c r="B87" s="13" t="s">
        <v>1435</v>
      </c>
      <c r="C87" s="10"/>
      <c r="D87" s="17"/>
      <c r="E87" s="16"/>
      <c r="F87" s="71"/>
      <c r="G87" s="71"/>
      <c r="H87" s="71"/>
      <c r="I87" s="71"/>
      <c r="J87" s="789"/>
      <c r="K87" s="57"/>
      <c r="L87" s="17"/>
      <c r="M87" s="17"/>
      <c r="N87" s="32" t="s">
        <v>12</v>
      </c>
      <c r="O87" s="862" t="s">
        <v>12</v>
      </c>
      <c r="P87" s="858"/>
      <c r="Q87" s="859"/>
      <c r="R87" s="859"/>
    </row>
    <row r="88" spans="1:18" s="2" customFormat="1" x14ac:dyDescent="0.2">
      <c r="A88" s="3"/>
      <c r="B88" s="15" t="s">
        <v>39</v>
      </c>
      <c r="C88" s="21">
        <v>0.38946999999999998</v>
      </c>
      <c r="D88" s="22">
        <v>0.48499999999999999</v>
      </c>
      <c r="E88" s="23">
        <v>0.6</v>
      </c>
      <c r="F88" s="71">
        <f>SUM(E88-(E88*14/114))</f>
        <v>0.52631578947368418</v>
      </c>
      <c r="G88" s="545">
        <v>0.67543859649122806</v>
      </c>
      <c r="H88" s="625">
        <v>0.79</v>
      </c>
      <c r="I88" s="761">
        <v>0.87719000000000003</v>
      </c>
      <c r="J88" s="864">
        <v>0.93859000000000004</v>
      </c>
      <c r="K88" s="785">
        <v>0.98550000000000004</v>
      </c>
      <c r="L88" s="761">
        <f>K88*'[4]Table of % increases'!$C$19</f>
        <v>0.13797000000000001</v>
      </c>
      <c r="M88" s="761">
        <f>K88+L88</f>
        <v>1.12347</v>
      </c>
      <c r="N88" s="933">
        <f>(I88*1.07)*1.14</f>
        <v>1.0699963619999999</v>
      </c>
      <c r="O88" s="469">
        <f>ROUND((K88-J88)/J88*100,2)</f>
        <v>5</v>
      </c>
      <c r="P88" s="858"/>
      <c r="Q88" s="859"/>
      <c r="R88" s="859"/>
    </row>
    <row r="89" spans="1:18" s="2" customFormat="1" x14ac:dyDescent="0.2">
      <c r="A89" s="3"/>
      <c r="B89" s="15" t="s">
        <v>47</v>
      </c>
      <c r="C89" s="10">
        <v>224</v>
      </c>
      <c r="D89" s="17">
        <v>240</v>
      </c>
      <c r="E89" s="16">
        <v>250</v>
      </c>
      <c r="F89" s="204">
        <f>SUM(E89-(E89*14/114))</f>
        <v>219.2982456140351</v>
      </c>
      <c r="G89" s="204">
        <v>219.2982456140351</v>
      </c>
      <c r="H89" s="625">
        <v>219.3</v>
      </c>
      <c r="I89" s="204">
        <v>245.61</v>
      </c>
      <c r="J89" s="789">
        <v>262.8</v>
      </c>
      <c r="K89" s="207">
        <v>275</v>
      </c>
      <c r="L89" s="204">
        <f>K89*'[4]Table of % increases'!$C$19</f>
        <v>38.500000000000007</v>
      </c>
      <c r="M89" s="204">
        <f>K89+L89</f>
        <v>313.5</v>
      </c>
      <c r="N89" s="933">
        <f>(I89*1.07)*1.14</f>
        <v>299.595078</v>
      </c>
      <c r="O89" s="469">
        <f>ROUND((K89-J89)/J89*100,2)</f>
        <v>4.6399999999999997</v>
      </c>
      <c r="P89" s="858"/>
      <c r="Q89" s="859"/>
      <c r="R89" s="859"/>
    </row>
    <row r="90" spans="1:18" s="2" customFormat="1" x14ac:dyDescent="0.2">
      <c r="A90" s="3"/>
      <c r="B90" s="798" t="s">
        <v>56</v>
      </c>
      <c r="C90" s="16" t="s">
        <v>12</v>
      </c>
      <c r="D90" s="25">
        <v>7.8904100000000001</v>
      </c>
      <c r="E90" s="123">
        <v>8.2191780821917817</v>
      </c>
      <c r="F90" s="204">
        <f>SUM(E90-(E90*14/114))</f>
        <v>7.2098053352559486</v>
      </c>
      <c r="G90" s="204">
        <v>7.2098053352559486</v>
      </c>
      <c r="H90" s="625">
        <v>7.21</v>
      </c>
      <c r="I90" s="204">
        <v>8.08</v>
      </c>
      <c r="J90" s="789">
        <v>8.65</v>
      </c>
      <c r="K90" s="207">
        <v>9.0513600000000007</v>
      </c>
      <c r="L90" s="204">
        <f>K90*'[4]Table of % increases'!$C$19</f>
        <v>1.2671904000000003</v>
      </c>
      <c r="M90" s="204">
        <f>K90+L90</f>
        <v>10.318550400000001</v>
      </c>
      <c r="N90" s="933">
        <f>(I90*1.07)*1.14</f>
        <v>9.8559839999999994</v>
      </c>
      <c r="O90" s="469">
        <f>ROUND((K90-J90)/J90*100,2)</f>
        <v>4.6399999999999997</v>
      </c>
      <c r="P90" s="858"/>
      <c r="Q90" s="859"/>
      <c r="R90" s="859"/>
    </row>
    <row r="91" spans="1:18" s="2" customFormat="1" x14ac:dyDescent="0.2">
      <c r="A91" s="29"/>
      <c r="B91" s="15" t="s">
        <v>1840</v>
      </c>
      <c r="C91" s="10">
        <v>20</v>
      </c>
      <c r="D91" s="17">
        <v>22</v>
      </c>
      <c r="E91" s="16">
        <v>23</v>
      </c>
      <c r="F91" s="204">
        <f>SUM(E91-(E91*14/114))</f>
        <v>20.17543859649123</v>
      </c>
      <c r="G91" s="204">
        <v>18.421052631578949</v>
      </c>
      <c r="H91" s="763">
        <v>21.93</v>
      </c>
      <c r="I91" s="204">
        <v>24.56</v>
      </c>
      <c r="J91" s="789">
        <v>26.28</v>
      </c>
      <c r="K91" s="207">
        <v>27.331199999999999</v>
      </c>
      <c r="L91" s="204">
        <f>K91*'[4]Table of % increases'!$C$19</f>
        <v>3.8263680000000004</v>
      </c>
      <c r="M91" s="204">
        <f>K91+L91</f>
        <v>31.157567999999998</v>
      </c>
      <c r="N91" s="933">
        <f>(I91*1.07)*1.14</f>
        <v>29.958287999999996</v>
      </c>
      <c r="O91" s="469">
        <f>ROUND((K91-J91)/J91*100,2)</f>
        <v>4</v>
      </c>
      <c r="P91" s="858"/>
      <c r="Q91" s="859"/>
      <c r="R91" s="859"/>
    </row>
    <row r="92" spans="1:18" s="2" customFormat="1" x14ac:dyDescent="0.2">
      <c r="A92" s="29"/>
      <c r="B92" s="15" t="s">
        <v>48</v>
      </c>
      <c r="C92" s="16" t="s">
        <v>50</v>
      </c>
      <c r="D92" s="17" t="s">
        <v>50</v>
      </c>
      <c r="E92" s="16" t="s">
        <v>50</v>
      </c>
      <c r="F92" s="71"/>
      <c r="G92" s="71"/>
      <c r="H92" s="16" t="s">
        <v>50</v>
      </c>
      <c r="I92" s="17"/>
      <c r="J92" s="789"/>
      <c r="K92" s="57" t="s">
        <v>50</v>
      </c>
      <c r="L92" s="17"/>
      <c r="M92" s="17"/>
      <c r="N92" s="16" t="str">
        <f>K92</f>
        <v>25kVA</v>
      </c>
      <c r="O92" s="862" t="s">
        <v>12</v>
      </c>
      <c r="P92" s="858"/>
      <c r="Q92" s="859"/>
      <c r="R92" s="859"/>
    </row>
    <row r="93" spans="1:18" s="2" customFormat="1" x14ac:dyDescent="0.2">
      <c r="A93" s="550" t="s">
        <v>40</v>
      </c>
      <c r="B93" s="31" t="s">
        <v>1918</v>
      </c>
      <c r="C93" s="16"/>
      <c r="D93" s="17"/>
      <c r="E93" s="16"/>
      <c r="F93" s="71"/>
      <c r="G93" s="71"/>
      <c r="H93" s="80"/>
      <c r="I93" s="71"/>
      <c r="J93" s="789"/>
      <c r="K93" s="57"/>
      <c r="L93" s="17"/>
      <c r="M93" s="17"/>
      <c r="N93" s="16" t="s">
        <v>12</v>
      </c>
      <c r="O93" s="862" t="s">
        <v>12</v>
      </c>
      <c r="P93" s="858"/>
      <c r="Q93" s="859"/>
      <c r="R93" s="859"/>
    </row>
    <row r="94" spans="1:18" s="2" customFormat="1" x14ac:dyDescent="0.2">
      <c r="A94" s="3"/>
      <c r="B94" s="31" t="s">
        <v>1600</v>
      </c>
      <c r="C94" s="16"/>
      <c r="D94" s="17"/>
      <c r="E94" s="16"/>
      <c r="F94" s="71"/>
      <c r="G94" s="71"/>
      <c r="H94" s="80"/>
      <c r="I94" s="71"/>
      <c r="J94" s="789"/>
      <c r="K94" s="57"/>
      <c r="L94" s="17"/>
      <c r="M94" s="17"/>
      <c r="N94" s="16" t="s">
        <v>12</v>
      </c>
      <c r="O94" s="862" t="s">
        <v>12</v>
      </c>
      <c r="P94" s="858"/>
      <c r="Q94" s="859"/>
      <c r="R94" s="859"/>
    </row>
    <row r="95" spans="1:18" s="2" customFormat="1" x14ac:dyDescent="0.2">
      <c r="A95" s="3"/>
      <c r="B95" s="31" t="s">
        <v>1433</v>
      </c>
      <c r="C95" s="16"/>
      <c r="D95" s="17"/>
      <c r="E95" s="16"/>
      <c r="F95" s="71"/>
      <c r="G95" s="71"/>
      <c r="H95" s="71"/>
      <c r="I95" s="71"/>
      <c r="J95" s="789"/>
      <c r="K95" s="57"/>
      <c r="L95" s="17"/>
      <c r="M95" s="17"/>
      <c r="N95" s="16" t="s">
        <v>12</v>
      </c>
      <c r="O95" s="862" t="s">
        <v>12</v>
      </c>
      <c r="P95" s="858"/>
      <c r="Q95" s="859"/>
      <c r="R95" s="859"/>
    </row>
    <row r="96" spans="1:18" s="2" customFormat="1" x14ac:dyDescent="0.2">
      <c r="A96" s="3"/>
      <c r="B96" s="31" t="s">
        <v>1434</v>
      </c>
      <c r="C96" s="16"/>
      <c r="D96" s="17"/>
      <c r="E96" s="16"/>
      <c r="F96" s="71"/>
      <c r="G96" s="71"/>
      <c r="H96" s="71"/>
      <c r="I96" s="71"/>
      <c r="J96" s="789"/>
      <c r="K96" s="57"/>
      <c r="L96" s="17"/>
      <c r="M96" s="17"/>
      <c r="N96" s="16" t="s">
        <v>12</v>
      </c>
      <c r="O96" s="862" t="s">
        <v>12</v>
      </c>
      <c r="P96" s="858"/>
      <c r="Q96" s="859"/>
      <c r="R96" s="859"/>
    </row>
    <row r="97" spans="1:18" s="2" customFormat="1" x14ac:dyDescent="0.2">
      <c r="A97" s="3"/>
      <c r="B97" s="31" t="s">
        <v>1430</v>
      </c>
      <c r="C97" s="16"/>
      <c r="D97" s="17"/>
      <c r="E97" s="16"/>
      <c r="F97" s="71"/>
      <c r="G97" s="71"/>
      <c r="H97" s="71"/>
      <c r="I97" s="71"/>
      <c r="J97" s="789"/>
      <c r="K97" s="57"/>
      <c r="L97" s="17"/>
      <c r="M97" s="17"/>
      <c r="N97" s="16" t="s">
        <v>12</v>
      </c>
      <c r="O97" s="862" t="s">
        <v>12</v>
      </c>
      <c r="P97" s="858"/>
      <c r="Q97" s="859"/>
      <c r="R97" s="859"/>
    </row>
    <row r="98" spans="1:18" s="2" customFormat="1" x14ac:dyDescent="0.2">
      <c r="A98" s="3"/>
      <c r="B98" s="31" t="s">
        <v>1431</v>
      </c>
      <c r="C98" s="16"/>
      <c r="D98" s="17"/>
      <c r="E98" s="16"/>
      <c r="F98" s="71"/>
      <c r="G98" s="71"/>
      <c r="H98" s="71"/>
      <c r="I98" s="71"/>
      <c r="J98" s="789"/>
      <c r="K98" s="57"/>
      <c r="L98" s="17"/>
      <c r="M98" s="17"/>
      <c r="N98" s="16" t="s">
        <v>12</v>
      </c>
      <c r="O98" s="862" t="s">
        <v>12</v>
      </c>
      <c r="P98" s="858"/>
      <c r="Q98" s="859"/>
      <c r="R98" s="859"/>
    </row>
    <row r="99" spans="1:18" s="2" customFormat="1" x14ac:dyDescent="0.2">
      <c r="A99" s="3"/>
      <c r="B99" s="31" t="s">
        <v>1432</v>
      </c>
      <c r="C99" s="16"/>
      <c r="D99" s="17"/>
      <c r="E99" s="16"/>
      <c r="F99" s="71"/>
      <c r="G99" s="71"/>
      <c r="H99" s="71"/>
      <c r="I99" s="71"/>
      <c r="J99" s="789"/>
      <c r="K99" s="57"/>
      <c r="L99" s="17"/>
      <c r="M99" s="17"/>
      <c r="N99" s="16" t="s">
        <v>12</v>
      </c>
      <c r="O99" s="862" t="s">
        <v>12</v>
      </c>
      <c r="P99" s="858"/>
      <c r="Q99" s="859"/>
      <c r="R99" s="859"/>
    </row>
    <row r="100" spans="1:18" s="2" customFormat="1" x14ac:dyDescent="0.2">
      <c r="A100" s="803"/>
      <c r="B100" s="804"/>
      <c r="C100" s="10"/>
      <c r="D100" s="17"/>
      <c r="E100" s="16"/>
      <c r="F100" s="71"/>
      <c r="G100" s="71"/>
      <c r="H100" s="71"/>
      <c r="I100" s="71"/>
      <c r="J100" s="789"/>
      <c r="K100" s="57"/>
      <c r="L100" s="17"/>
      <c r="M100" s="17"/>
      <c r="N100" s="32" t="s">
        <v>12</v>
      </c>
      <c r="O100" s="862" t="s">
        <v>12</v>
      </c>
      <c r="P100" s="858"/>
      <c r="Q100" s="859"/>
      <c r="R100" s="859"/>
    </row>
    <row r="101" spans="1:18" s="2" customFormat="1" x14ac:dyDescent="0.2">
      <c r="A101" s="803" t="s">
        <v>1725</v>
      </c>
      <c r="B101" s="805" t="s">
        <v>1726</v>
      </c>
      <c r="C101" s="10"/>
      <c r="D101" s="17"/>
      <c r="E101" s="16"/>
      <c r="F101" s="71"/>
      <c r="G101" s="71"/>
      <c r="H101" s="605" t="s">
        <v>12</v>
      </c>
      <c r="I101" s="204" t="s">
        <v>12</v>
      </c>
      <c r="J101" s="789"/>
      <c r="K101" s="126" t="s">
        <v>12</v>
      </c>
      <c r="L101" s="25"/>
      <c r="M101" s="25"/>
      <c r="N101" s="667" t="s">
        <v>12</v>
      </c>
      <c r="O101" s="862"/>
      <c r="P101" s="858"/>
      <c r="Q101" s="859"/>
      <c r="R101" s="859"/>
    </row>
    <row r="102" spans="1:18" s="2" customFormat="1" x14ac:dyDescent="0.2">
      <c r="A102" s="803"/>
      <c r="B102" s="15" t="s">
        <v>39</v>
      </c>
      <c r="C102" s="10"/>
      <c r="D102" s="17"/>
      <c r="E102" s="16"/>
      <c r="F102" s="71"/>
      <c r="G102" s="71"/>
      <c r="H102" s="605" t="s">
        <v>468</v>
      </c>
      <c r="I102" s="761">
        <v>0.90788999999999997</v>
      </c>
      <c r="J102" s="864">
        <v>0.97143999999999997</v>
      </c>
      <c r="K102" s="785">
        <v>1.0161</v>
      </c>
      <c r="L102" s="761">
        <f>K102*'[4]Table of % increases'!$C$19</f>
        <v>0.14225400000000002</v>
      </c>
      <c r="M102" s="761">
        <f>K102+L102</f>
        <v>1.1583540000000001</v>
      </c>
      <c r="N102" s="933">
        <f>(I102*1.07)*1.14</f>
        <v>1.1074442219999998</v>
      </c>
      <c r="O102" s="469">
        <f>ROUND((K102-J102)/J102*100,2)</f>
        <v>4.5999999999999996</v>
      </c>
      <c r="P102" s="858"/>
      <c r="Q102" s="859"/>
      <c r="R102" s="859"/>
    </row>
    <row r="103" spans="1:18" s="2" customFormat="1" ht="25.5" x14ac:dyDescent="0.2">
      <c r="A103" s="663" t="s">
        <v>40</v>
      </c>
      <c r="B103" s="807" t="s">
        <v>1919</v>
      </c>
      <c r="C103" s="10"/>
      <c r="D103" s="17"/>
      <c r="E103" s="16"/>
      <c r="F103" s="71"/>
      <c r="G103" s="71"/>
      <c r="H103" s="71"/>
      <c r="I103" s="71"/>
      <c r="J103" s="789"/>
      <c r="K103" s="57"/>
      <c r="L103" s="17"/>
      <c r="M103" s="17"/>
      <c r="N103" s="32"/>
      <c r="O103" s="862"/>
      <c r="P103" s="858"/>
      <c r="Q103" s="859"/>
      <c r="R103" s="859"/>
    </row>
    <row r="104" spans="1:18" s="2" customFormat="1" x14ac:dyDescent="0.2">
      <c r="A104" s="803"/>
      <c r="B104" s="804"/>
      <c r="C104" s="10"/>
      <c r="D104" s="17"/>
      <c r="E104" s="16"/>
      <c r="F104" s="71"/>
      <c r="G104" s="71"/>
      <c r="H104" s="71"/>
      <c r="I104" s="71"/>
      <c r="J104" s="789"/>
      <c r="K104" s="57"/>
      <c r="L104" s="17"/>
      <c r="M104" s="17"/>
      <c r="N104" s="32"/>
      <c r="O104" s="862"/>
      <c r="P104" s="858"/>
      <c r="Q104" s="859"/>
      <c r="R104" s="859"/>
    </row>
    <row r="105" spans="1:18" s="2" customFormat="1" x14ac:dyDescent="0.2">
      <c r="A105" s="3" t="s">
        <v>1728</v>
      </c>
      <c r="B105" s="20" t="s">
        <v>1437</v>
      </c>
      <c r="C105" s="10"/>
      <c r="D105" s="17"/>
      <c r="E105" s="16"/>
      <c r="F105" s="71"/>
      <c r="G105" s="71"/>
      <c r="H105" s="71"/>
      <c r="I105" s="71"/>
      <c r="J105" s="789"/>
      <c r="K105" s="57"/>
      <c r="L105" s="17"/>
      <c r="M105" s="17"/>
      <c r="N105" s="32" t="s">
        <v>12</v>
      </c>
      <c r="O105" s="862" t="s">
        <v>12</v>
      </c>
      <c r="P105" s="858"/>
      <c r="Q105" s="859"/>
      <c r="R105" s="859"/>
    </row>
    <row r="106" spans="1:18" s="2" customFormat="1" x14ac:dyDescent="0.2">
      <c r="A106" s="3"/>
      <c r="B106" s="15" t="s">
        <v>39</v>
      </c>
      <c r="C106" s="808">
        <v>0.25539000000000001</v>
      </c>
      <c r="D106" s="22">
        <v>0.34499999999999997</v>
      </c>
      <c r="E106" s="23">
        <v>0.45600000000000002</v>
      </c>
      <c r="F106" s="71">
        <f>SUM(E106-(E106*14/114))</f>
        <v>0.4</v>
      </c>
      <c r="G106" s="71">
        <v>0.50456140350877199</v>
      </c>
      <c r="H106" s="625">
        <v>0.64</v>
      </c>
      <c r="I106" s="761">
        <v>0.71316000000000002</v>
      </c>
      <c r="J106" s="864">
        <v>0.76307999999999998</v>
      </c>
      <c r="K106" s="785">
        <v>0.85189999999999999</v>
      </c>
      <c r="L106" s="761">
        <f>K106*'[4]Table of % increases'!$C$19</f>
        <v>0.11926600000000001</v>
      </c>
      <c r="M106" s="761">
        <f>K106+L106</f>
        <v>0.97116599999999997</v>
      </c>
      <c r="N106" s="933">
        <f>(I106*1.07)*1.14</f>
        <v>0.86991256799999994</v>
      </c>
      <c r="O106" s="469">
        <f>ROUND((K106-J106)/J106*100,2)</f>
        <v>11.64</v>
      </c>
      <c r="P106" s="858"/>
    </row>
    <row r="107" spans="1:18" s="2" customFormat="1" x14ac:dyDescent="0.2">
      <c r="A107" s="3"/>
      <c r="B107" s="15" t="s">
        <v>1841</v>
      </c>
      <c r="C107" s="16">
        <v>65</v>
      </c>
      <c r="D107" s="17">
        <v>68.5</v>
      </c>
      <c r="E107" s="16">
        <v>69</v>
      </c>
      <c r="F107" s="204">
        <f>SUM(E107-(E107*14/114))</f>
        <v>60.526315789473685</v>
      </c>
      <c r="G107" s="204">
        <v>70.175438596491233</v>
      </c>
      <c r="H107" s="625">
        <v>87.72</v>
      </c>
      <c r="I107" s="204">
        <v>96.49</v>
      </c>
      <c r="J107" s="789">
        <v>103.24</v>
      </c>
      <c r="K107" s="207">
        <v>113.55</v>
      </c>
      <c r="L107" s="204">
        <f>K107*'[4]Table of % increases'!$C$19</f>
        <v>15.897</v>
      </c>
      <c r="M107" s="204">
        <f>K107+L107</f>
        <v>129.447</v>
      </c>
      <c r="N107" s="933">
        <f>(I107*1.07)*1.14</f>
        <v>117.69850199999999</v>
      </c>
      <c r="O107" s="469">
        <f>ROUND((K107-J107)/J107*100,2)</f>
        <v>9.99</v>
      </c>
      <c r="P107" s="858"/>
    </row>
    <row r="108" spans="1:18" s="2" customFormat="1" x14ac:dyDescent="0.2">
      <c r="A108" s="3"/>
      <c r="B108" s="15" t="s">
        <v>1842</v>
      </c>
      <c r="C108" s="16">
        <v>58</v>
      </c>
      <c r="D108" s="17">
        <v>63.5</v>
      </c>
      <c r="E108" s="16">
        <v>64</v>
      </c>
      <c r="F108" s="204">
        <f>SUM(E108-(E108*14/114))</f>
        <v>56.140350877192986</v>
      </c>
      <c r="G108" s="204">
        <v>65.78947368421052</v>
      </c>
      <c r="H108" s="625">
        <v>78.95</v>
      </c>
      <c r="I108" s="204">
        <v>87.72</v>
      </c>
      <c r="J108" s="789">
        <v>93.86</v>
      </c>
      <c r="K108" s="207">
        <v>103.24</v>
      </c>
      <c r="L108" s="204">
        <f>K108*'[4]Table of % increases'!$C$19</f>
        <v>14.4536</v>
      </c>
      <c r="M108" s="204">
        <f>K108+L108</f>
        <v>117.69359999999999</v>
      </c>
      <c r="N108" s="933">
        <f>(I108*1.07)*1.14</f>
        <v>107.00085599999998</v>
      </c>
      <c r="O108" s="469">
        <f>ROUND((K108-J108)/J108*100,2)</f>
        <v>9.99</v>
      </c>
      <c r="P108" s="858"/>
    </row>
    <row r="109" spans="1:18" s="2" customFormat="1" x14ac:dyDescent="0.2">
      <c r="A109" s="3"/>
      <c r="B109" s="15" t="s">
        <v>47</v>
      </c>
      <c r="C109" s="10">
        <v>460</v>
      </c>
      <c r="D109" s="17">
        <v>400</v>
      </c>
      <c r="E109" s="16">
        <v>400</v>
      </c>
      <c r="F109" s="204">
        <f>SUM(E109-(E109*14/114))</f>
        <v>350.87719298245611</v>
      </c>
      <c r="G109" s="204">
        <v>350.87719298245611</v>
      </c>
      <c r="H109" s="763">
        <v>394.74</v>
      </c>
      <c r="I109" s="204">
        <v>438.6</v>
      </c>
      <c r="J109" s="789">
        <v>469.3</v>
      </c>
      <c r="K109" s="207">
        <v>491.07551999999998</v>
      </c>
      <c r="L109" s="204">
        <f>K109*'[4]Table of % increases'!$C$19</f>
        <v>68.7505728</v>
      </c>
      <c r="M109" s="204">
        <f>K109+L109</f>
        <v>559.82609279999997</v>
      </c>
      <c r="N109" s="933">
        <f>(I109*1.07)*1.14</f>
        <v>535.00427999999999</v>
      </c>
      <c r="O109" s="469">
        <f>ROUND((K109-J109)/J109*100,2)</f>
        <v>4.6399999999999997</v>
      </c>
      <c r="P109" s="858"/>
    </row>
    <row r="110" spans="1:18" s="2" customFormat="1" x14ac:dyDescent="0.2">
      <c r="A110" s="3"/>
      <c r="B110" s="798" t="s">
        <v>57</v>
      </c>
      <c r="C110" s="16" t="s">
        <v>12</v>
      </c>
      <c r="D110" s="25">
        <v>13.150679999999999</v>
      </c>
      <c r="E110" s="123">
        <v>13.150684931506849</v>
      </c>
      <c r="F110" s="204">
        <f>SUM(E110-(E110*14/114))</f>
        <v>11.535688536409516</v>
      </c>
      <c r="G110" s="204">
        <v>11.535688536409516</v>
      </c>
      <c r="H110" s="763">
        <v>12.97</v>
      </c>
      <c r="I110" s="204">
        <v>14.42</v>
      </c>
      <c r="J110" s="789">
        <v>15.43</v>
      </c>
      <c r="K110" s="207">
        <v>16.145952000000001</v>
      </c>
      <c r="L110" s="204">
        <f>K110*'[4]Table of % increases'!$C$19</f>
        <v>2.2604332800000004</v>
      </c>
      <c r="M110" s="204">
        <f>K110+L110</f>
        <v>18.406385280000002</v>
      </c>
      <c r="N110" s="933">
        <f>(I110*1.07)*1.14</f>
        <v>17.589516</v>
      </c>
      <c r="O110" s="469">
        <f>ROUND((K110-J110)/J110*100,2)</f>
        <v>4.6399999999999997</v>
      </c>
      <c r="P110" s="858"/>
    </row>
    <row r="111" spans="1:18" s="2" customFormat="1" x14ac:dyDescent="0.2">
      <c r="A111" s="3"/>
      <c r="B111" s="15" t="s">
        <v>44</v>
      </c>
      <c r="C111" s="16" t="s">
        <v>49</v>
      </c>
      <c r="D111" s="17" t="s">
        <v>49</v>
      </c>
      <c r="E111" s="16" t="s">
        <v>49</v>
      </c>
      <c r="F111" s="71"/>
      <c r="G111" s="71"/>
      <c r="H111" s="16" t="s">
        <v>50</v>
      </c>
      <c r="I111" s="17"/>
      <c r="J111" s="789"/>
      <c r="K111" s="57" t="s">
        <v>50</v>
      </c>
      <c r="L111" s="17"/>
      <c r="M111" s="17"/>
      <c r="N111" s="16" t="str">
        <f>K111</f>
        <v>25kVA</v>
      </c>
      <c r="O111" s="862" t="s">
        <v>12</v>
      </c>
      <c r="P111" s="858"/>
    </row>
    <row r="112" spans="1:18" s="2" customFormat="1" x14ac:dyDescent="0.2">
      <c r="A112" s="3"/>
      <c r="B112" s="15"/>
      <c r="C112" s="16"/>
      <c r="D112" s="17"/>
      <c r="E112" s="16"/>
      <c r="F112" s="71"/>
      <c r="G112" s="71"/>
      <c r="H112" s="16"/>
      <c r="I112" s="17"/>
      <c r="J112" s="789"/>
      <c r="K112" s="57"/>
      <c r="L112" s="17"/>
      <c r="M112" s="17"/>
      <c r="N112" s="16"/>
      <c r="O112" s="862"/>
      <c r="P112" s="858"/>
      <c r="Q112" s="859"/>
      <c r="R112" s="859"/>
    </row>
    <row r="113" spans="1:18" s="2" customFormat="1" x14ac:dyDescent="0.2">
      <c r="A113" s="3" t="s">
        <v>1843</v>
      </c>
      <c r="B113" s="13" t="s">
        <v>1844</v>
      </c>
      <c r="C113" s="16"/>
      <c r="D113" s="17"/>
      <c r="E113" s="16"/>
      <c r="F113" s="71"/>
      <c r="G113" s="71"/>
      <c r="H113" s="16"/>
      <c r="I113" s="17"/>
      <c r="J113" s="789"/>
      <c r="K113" s="57"/>
      <c r="L113" s="17"/>
      <c r="M113" s="17"/>
      <c r="N113" s="16"/>
      <c r="O113" s="862"/>
      <c r="P113" s="858"/>
      <c r="Q113" s="859"/>
      <c r="R113" s="859"/>
    </row>
    <row r="114" spans="1:18" s="2" customFormat="1" ht="25.5" x14ac:dyDescent="0.2">
      <c r="A114" s="806" t="s">
        <v>40</v>
      </c>
      <c r="B114" s="876" t="s">
        <v>1920</v>
      </c>
      <c r="C114" s="16"/>
      <c r="D114" s="17"/>
      <c r="E114" s="16"/>
      <c r="F114" s="71"/>
      <c r="G114" s="71"/>
      <c r="H114" s="16"/>
      <c r="I114" s="17"/>
      <c r="J114" s="789"/>
      <c r="K114" s="57"/>
      <c r="L114" s="17"/>
      <c r="M114" s="17"/>
      <c r="N114" s="16"/>
      <c r="O114" s="862"/>
      <c r="P114" s="858"/>
      <c r="Q114" s="859"/>
      <c r="R114" s="859"/>
    </row>
    <row r="115" spans="1:18" s="2" customFormat="1" x14ac:dyDescent="0.2">
      <c r="A115" s="3"/>
      <c r="B115" s="866" t="s">
        <v>1845</v>
      </c>
      <c r="C115" s="16"/>
      <c r="D115" s="17"/>
      <c r="E115" s="16"/>
      <c r="F115" s="71"/>
      <c r="G115" s="71"/>
      <c r="H115" s="16"/>
      <c r="I115" s="945" t="s">
        <v>1846</v>
      </c>
      <c r="J115" s="789" t="s">
        <v>12</v>
      </c>
      <c r="K115" s="950">
        <v>3.29</v>
      </c>
      <c r="L115" s="204">
        <f>K115*'[4]Table of % increases'!$C$19</f>
        <v>0.46060000000000006</v>
      </c>
      <c r="M115" s="204">
        <f t="shared" ref="M115:M124" si="0">K115+L115</f>
        <v>3.7505999999999999</v>
      </c>
      <c r="N115" s="867">
        <v>3.7367945999999992</v>
      </c>
      <c r="O115" s="469"/>
      <c r="P115" s="858"/>
      <c r="Q115" s="859"/>
      <c r="R115" s="859"/>
    </row>
    <row r="116" spans="1:18" s="2" customFormat="1" x14ac:dyDescent="0.2">
      <c r="A116" s="3"/>
      <c r="B116" s="868" t="s">
        <v>1847</v>
      </c>
      <c r="C116" s="16"/>
      <c r="D116" s="17"/>
      <c r="E116" s="16"/>
      <c r="F116" s="71"/>
      <c r="G116" s="71"/>
      <c r="H116" s="16"/>
      <c r="I116" s="945" t="s">
        <v>1846</v>
      </c>
      <c r="J116" s="789" t="s">
        <v>12</v>
      </c>
      <c r="K116" s="950">
        <v>0.94469999999999998</v>
      </c>
      <c r="L116" s="204">
        <f>K116*'[4]Table of % increases'!$C$19</f>
        <v>0.13225800000000001</v>
      </c>
      <c r="M116" s="204">
        <f t="shared" si="0"/>
        <v>1.0769580000000001</v>
      </c>
      <c r="N116" s="867">
        <v>1.1968723199999998</v>
      </c>
      <c r="O116" s="469"/>
      <c r="P116" s="858"/>
      <c r="Q116" s="859"/>
      <c r="R116" s="859"/>
    </row>
    <row r="117" spans="1:18" s="2" customFormat="1" x14ac:dyDescent="0.2">
      <c r="A117" s="3"/>
      <c r="B117" s="869" t="s">
        <v>1848</v>
      </c>
      <c r="C117" s="16"/>
      <c r="D117" s="17"/>
      <c r="E117" s="16"/>
      <c r="F117" s="71"/>
      <c r="G117" s="71"/>
      <c r="H117" s="16"/>
      <c r="I117" s="945" t="s">
        <v>1846</v>
      </c>
      <c r="J117" s="789" t="s">
        <v>12</v>
      </c>
      <c r="K117" s="950">
        <v>0.51300000000000001</v>
      </c>
      <c r="L117" s="204">
        <f>K117*'[4]Table of % increases'!$C$19</f>
        <v>7.1820000000000009E-2</v>
      </c>
      <c r="M117" s="204">
        <f t="shared" si="0"/>
        <v>0.58482000000000001</v>
      </c>
      <c r="N117" s="867">
        <v>0.69245651999999991</v>
      </c>
      <c r="O117" s="469"/>
      <c r="P117" s="858"/>
      <c r="Q117" s="859"/>
      <c r="R117" s="859"/>
    </row>
    <row r="118" spans="1:18" s="2" customFormat="1" x14ac:dyDescent="0.2">
      <c r="A118" s="3"/>
      <c r="B118" s="866" t="s">
        <v>1849</v>
      </c>
      <c r="C118" s="16"/>
      <c r="D118" s="17"/>
      <c r="E118" s="16"/>
      <c r="F118" s="71"/>
      <c r="G118" s="71"/>
      <c r="H118" s="16"/>
      <c r="I118" s="945" t="s">
        <v>1846</v>
      </c>
      <c r="J118" s="789" t="s">
        <v>12</v>
      </c>
      <c r="K118" s="950">
        <v>1.0172000000000001</v>
      </c>
      <c r="L118" s="204">
        <f>K118*'[4]Table of % increases'!$C$19</f>
        <v>0.14240800000000003</v>
      </c>
      <c r="M118" s="204">
        <f t="shared" si="0"/>
        <v>1.1596080000000002</v>
      </c>
      <c r="N118" s="867">
        <v>1.2816278999999999</v>
      </c>
      <c r="O118" s="469"/>
      <c r="P118" s="858"/>
      <c r="Q118" s="859"/>
      <c r="R118" s="859"/>
    </row>
    <row r="119" spans="1:18" s="2" customFormat="1" x14ac:dyDescent="0.2">
      <c r="A119" s="3"/>
      <c r="B119" s="868" t="s">
        <v>1850</v>
      </c>
      <c r="C119" s="16"/>
      <c r="D119" s="17"/>
      <c r="E119" s="16"/>
      <c r="F119" s="71"/>
      <c r="G119" s="71"/>
      <c r="H119" s="16"/>
      <c r="I119" s="945" t="s">
        <v>1846</v>
      </c>
      <c r="J119" s="789" t="s">
        <v>12</v>
      </c>
      <c r="K119" s="950">
        <v>0.70009999999999994</v>
      </c>
      <c r="L119" s="204">
        <f>K119*'[4]Table of % increases'!$C$19</f>
        <v>9.8014000000000004E-2</v>
      </c>
      <c r="M119" s="204">
        <f t="shared" si="0"/>
        <v>0.79811399999999999</v>
      </c>
      <c r="N119" s="867">
        <v>0.91103669999999981</v>
      </c>
      <c r="O119" s="469"/>
      <c r="P119" s="858"/>
      <c r="Q119" s="859"/>
      <c r="R119" s="859"/>
    </row>
    <row r="120" spans="1:18" s="2" customFormat="1" x14ac:dyDescent="0.2">
      <c r="A120" s="3"/>
      <c r="B120" s="869" t="s">
        <v>1851</v>
      </c>
      <c r="C120" s="16"/>
      <c r="D120" s="17"/>
      <c r="E120" s="16"/>
      <c r="F120" s="71"/>
      <c r="G120" s="71"/>
      <c r="H120" s="16"/>
      <c r="I120" s="945" t="s">
        <v>1846</v>
      </c>
      <c r="J120" s="789" t="s">
        <v>12</v>
      </c>
      <c r="K120" s="950">
        <v>0.44419999999999998</v>
      </c>
      <c r="L120" s="204">
        <f>K120*'[4]Table of % increases'!$C$19</f>
        <v>6.2188E-2</v>
      </c>
      <c r="M120" s="204">
        <f t="shared" si="0"/>
        <v>0.50638799999999995</v>
      </c>
      <c r="N120" s="867">
        <v>0.61199018999999988</v>
      </c>
      <c r="O120" s="469"/>
      <c r="P120" s="858"/>
      <c r="Q120" s="859"/>
      <c r="R120" s="859"/>
    </row>
    <row r="121" spans="1:18" s="2" customFormat="1" x14ac:dyDescent="0.2">
      <c r="A121" s="3"/>
      <c r="B121" s="15" t="s">
        <v>1852</v>
      </c>
      <c r="C121" s="16"/>
      <c r="D121" s="17"/>
      <c r="E121" s="16"/>
      <c r="F121" s="71"/>
      <c r="G121" s="71"/>
      <c r="H121" s="16"/>
      <c r="I121" s="945" t="s">
        <v>1846</v>
      </c>
      <c r="J121" s="789" t="s">
        <v>12</v>
      </c>
      <c r="K121" s="950">
        <v>0.14000000000000001</v>
      </c>
      <c r="L121" s="204">
        <f>K121*'[4]Table of % increases'!$C$19</f>
        <v>1.9600000000000003E-2</v>
      </c>
      <c r="M121" s="204">
        <f t="shared" si="0"/>
        <v>0.15960000000000002</v>
      </c>
      <c r="N121" s="867">
        <v>0.16</v>
      </c>
      <c r="O121" s="469"/>
      <c r="P121" s="858"/>
      <c r="Q121" s="859"/>
      <c r="R121" s="859"/>
    </row>
    <row r="122" spans="1:18" s="2" customFormat="1" x14ac:dyDescent="0.2">
      <c r="A122" s="3"/>
      <c r="B122" s="15" t="s">
        <v>1853</v>
      </c>
      <c r="C122" s="16"/>
      <c r="D122" s="17"/>
      <c r="E122" s="16"/>
      <c r="F122" s="71"/>
      <c r="G122" s="71"/>
      <c r="H122" s="16"/>
      <c r="I122" s="945" t="s">
        <v>1846</v>
      </c>
      <c r="J122" s="789" t="s">
        <v>12</v>
      </c>
      <c r="K122" s="937">
        <v>24.43</v>
      </c>
      <c r="L122" s="204">
        <f>K122*'[4]Table of % increases'!$C$19</f>
        <v>3.4202000000000004</v>
      </c>
      <c r="M122" s="204">
        <f t="shared" si="0"/>
        <v>27.850200000000001</v>
      </c>
      <c r="N122" s="867">
        <v>27.71</v>
      </c>
      <c r="O122" s="469"/>
      <c r="P122" s="858"/>
      <c r="Q122" s="859"/>
      <c r="R122" s="859"/>
    </row>
    <row r="123" spans="1:18" s="2" customFormat="1" x14ac:dyDescent="0.2">
      <c r="A123" s="3"/>
      <c r="B123" s="15" t="s">
        <v>1840</v>
      </c>
      <c r="C123" s="16"/>
      <c r="D123" s="17"/>
      <c r="E123" s="16"/>
      <c r="F123" s="71"/>
      <c r="G123" s="71"/>
      <c r="H123" s="16"/>
      <c r="I123" s="945" t="s">
        <v>1846</v>
      </c>
      <c r="J123" s="789" t="s">
        <v>12</v>
      </c>
      <c r="K123" s="937">
        <v>30.603999999999996</v>
      </c>
      <c r="L123" s="204">
        <f>K123*'[4]Table of % increases'!$C$19</f>
        <v>4.2845599999999999</v>
      </c>
      <c r="M123" s="204">
        <f t="shared" si="0"/>
        <v>34.888559999999998</v>
      </c>
      <c r="N123" s="867">
        <v>34.71</v>
      </c>
      <c r="O123" s="469"/>
      <c r="P123" s="858"/>
      <c r="Q123" s="859"/>
      <c r="R123" s="859"/>
    </row>
    <row r="124" spans="1:18" s="2" customFormat="1" x14ac:dyDescent="0.2">
      <c r="A124" s="3"/>
      <c r="B124" s="15" t="s">
        <v>1854</v>
      </c>
      <c r="C124" s="16"/>
      <c r="D124" s="17"/>
      <c r="E124" s="16"/>
      <c r="F124" s="71"/>
      <c r="G124" s="71"/>
      <c r="H124" s="16"/>
      <c r="I124" s="945" t="s">
        <v>1846</v>
      </c>
      <c r="J124" s="789" t="s">
        <v>12</v>
      </c>
      <c r="K124" s="937">
        <v>258.3</v>
      </c>
      <c r="L124" s="204">
        <f>K124*'[4]Table of % increases'!$C$19</f>
        <v>36.162000000000006</v>
      </c>
      <c r="M124" s="204">
        <f t="shared" si="0"/>
        <v>294.46199999999999</v>
      </c>
      <c r="N124" s="867">
        <v>330.74</v>
      </c>
      <c r="O124" s="469"/>
      <c r="P124" s="858"/>
      <c r="Q124" s="859"/>
      <c r="R124" s="859"/>
    </row>
    <row r="125" spans="1:18" s="2" customFormat="1" ht="38.25" x14ac:dyDescent="0.2">
      <c r="A125" s="877" t="s">
        <v>40</v>
      </c>
      <c r="B125" s="876" t="s">
        <v>1855</v>
      </c>
      <c r="C125" s="16"/>
      <c r="D125" s="17"/>
      <c r="E125" s="16"/>
      <c r="F125" s="71"/>
      <c r="G125" s="71"/>
      <c r="H125" s="16"/>
      <c r="I125" s="17"/>
      <c r="J125" s="789"/>
      <c r="K125" s="937"/>
      <c r="L125" s="870"/>
      <c r="M125" s="870"/>
      <c r="N125" s="871"/>
      <c r="O125" s="862"/>
      <c r="P125" s="858"/>
      <c r="Q125" s="859"/>
      <c r="R125" s="859"/>
    </row>
    <row r="126" spans="1:18" s="2" customFormat="1" ht="239.25" customHeight="1" x14ac:dyDescent="0.25">
      <c r="A126" s="878"/>
      <c r="B126" s="753"/>
      <c r="C126" s="16"/>
      <c r="D126" s="17"/>
      <c r="E126" s="16"/>
      <c r="F126" s="71"/>
      <c r="G126" s="71"/>
      <c r="H126" s="16"/>
      <c r="I126" s="17"/>
      <c r="J126" s="789"/>
      <c r="K126" s="57"/>
      <c r="L126" s="17"/>
      <c r="M126" s="17"/>
      <c r="N126" s="16"/>
      <c r="O126" s="862"/>
      <c r="P126" s="858"/>
      <c r="Q126" s="859"/>
      <c r="R126" s="859"/>
    </row>
    <row r="127" spans="1:18" s="2" customFormat="1" ht="140.25" x14ac:dyDescent="0.25">
      <c r="A127" s="879"/>
      <c r="B127" s="946" t="s">
        <v>1921</v>
      </c>
      <c r="C127" s="135"/>
      <c r="D127" s="56"/>
      <c r="E127" s="135"/>
      <c r="F127" s="801"/>
      <c r="G127" s="801"/>
      <c r="H127" s="135"/>
      <c r="I127" s="56"/>
      <c r="J127" s="802"/>
      <c r="K127" s="938"/>
      <c r="L127" s="56"/>
      <c r="M127" s="56"/>
      <c r="N127" s="135"/>
      <c r="O127" s="863"/>
      <c r="P127" s="858"/>
      <c r="Q127" s="859"/>
      <c r="R127" s="859"/>
    </row>
    <row r="128" spans="1:18" s="2" customFormat="1" x14ac:dyDescent="0.2">
      <c r="A128" s="894"/>
      <c r="B128" s="896"/>
      <c r="C128" s="16"/>
      <c r="D128" s="25"/>
      <c r="E128" s="123"/>
      <c r="F128" s="71"/>
      <c r="G128" s="71"/>
      <c r="H128" s="80"/>
      <c r="I128" s="71"/>
      <c r="J128" s="789"/>
      <c r="K128" s="57"/>
      <c r="L128" s="17"/>
      <c r="M128" s="17"/>
      <c r="N128" s="32" t="s">
        <v>12</v>
      </c>
      <c r="O128" s="862" t="s">
        <v>12</v>
      </c>
      <c r="P128" s="557"/>
      <c r="Q128" s="557"/>
      <c r="R128" s="557"/>
    </row>
    <row r="129" spans="1:18" s="4" customFormat="1" x14ac:dyDescent="0.2">
      <c r="A129" s="3" t="s">
        <v>101</v>
      </c>
      <c r="B129" s="13" t="s">
        <v>51</v>
      </c>
      <c r="C129" s="14"/>
      <c r="D129" s="17"/>
      <c r="E129" s="16"/>
      <c r="F129" s="71"/>
      <c r="G129" s="71"/>
      <c r="H129" s="80"/>
      <c r="I129" s="71"/>
      <c r="J129" s="789"/>
      <c r="K129" s="57"/>
      <c r="L129" s="17"/>
      <c r="M129" s="17"/>
      <c r="N129" s="32" t="s">
        <v>12</v>
      </c>
      <c r="O129" s="862" t="s">
        <v>12</v>
      </c>
      <c r="P129" s="559"/>
      <c r="Q129" s="559"/>
      <c r="R129" s="559"/>
    </row>
    <row r="130" spans="1:18" s="2" customFormat="1" x14ac:dyDescent="0.2">
      <c r="A130" s="3"/>
      <c r="B130" s="15" t="s">
        <v>52</v>
      </c>
      <c r="C130" s="10"/>
      <c r="D130" s="17"/>
      <c r="E130" s="16"/>
      <c r="F130" s="71"/>
      <c r="G130" s="71"/>
      <c r="H130" s="71"/>
      <c r="I130" s="71"/>
      <c r="J130" s="789"/>
      <c r="K130" s="57"/>
      <c r="L130" s="17"/>
      <c r="M130" s="17"/>
      <c r="N130" s="32" t="s">
        <v>12</v>
      </c>
      <c r="O130" s="862" t="s">
        <v>12</v>
      </c>
      <c r="P130" s="557"/>
      <c r="Q130" s="557"/>
      <c r="R130" s="557"/>
    </row>
    <row r="131" spans="1:18" s="2" customFormat="1" x14ac:dyDescent="0.2">
      <c r="A131" s="3"/>
      <c r="B131" s="15"/>
      <c r="C131" s="10"/>
      <c r="D131" s="17"/>
      <c r="E131" s="16"/>
      <c r="F131" s="71"/>
      <c r="G131" s="71"/>
      <c r="H131" s="71"/>
      <c r="I131" s="71"/>
      <c r="J131" s="789"/>
      <c r="K131" s="57"/>
      <c r="L131" s="17"/>
      <c r="M131" s="17"/>
      <c r="N131" s="32" t="s">
        <v>12</v>
      </c>
      <c r="O131" s="862" t="s">
        <v>12</v>
      </c>
      <c r="P131" s="557"/>
      <c r="Q131" s="557"/>
      <c r="R131" s="557"/>
    </row>
    <row r="132" spans="1:18" s="2" customFormat="1" x14ac:dyDescent="0.2">
      <c r="A132" s="29" t="s">
        <v>102</v>
      </c>
      <c r="B132" s="13" t="s">
        <v>53</v>
      </c>
      <c r="C132" s="10"/>
      <c r="D132" s="17"/>
      <c r="E132" s="16"/>
      <c r="F132" s="71"/>
      <c r="G132" s="71"/>
      <c r="H132" s="71"/>
      <c r="I132" s="71"/>
      <c r="J132" s="789"/>
      <c r="K132" s="57"/>
      <c r="L132" s="17"/>
      <c r="M132" s="17"/>
      <c r="N132" s="32" t="s">
        <v>12</v>
      </c>
      <c r="O132" s="862" t="s">
        <v>12</v>
      </c>
      <c r="P132" s="557"/>
      <c r="Q132" s="557"/>
      <c r="R132" s="557"/>
    </row>
    <row r="133" spans="1:18" s="2" customFormat="1" ht="114.75" x14ac:dyDescent="0.2">
      <c r="A133" s="29"/>
      <c r="B133" s="809" t="s">
        <v>1856</v>
      </c>
      <c r="C133" s="10"/>
      <c r="D133" s="17"/>
      <c r="E133" s="16"/>
      <c r="F133" s="71"/>
      <c r="G133" s="71"/>
      <c r="H133" s="71"/>
      <c r="I133" s="71"/>
      <c r="J133" s="789"/>
      <c r="K133" s="57"/>
      <c r="L133" s="17"/>
      <c r="M133" s="17"/>
      <c r="N133" s="32" t="s">
        <v>12</v>
      </c>
      <c r="O133" s="862" t="s">
        <v>12</v>
      </c>
      <c r="P133" s="557"/>
      <c r="Q133" s="557"/>
      <c r="R133" s="557"/>
    </row>
    <row r="134" spans="1:18" s="2" customFormat="1" x14ac:dyDescent="0.2">
      <c r="A134" s="29"/>
      <c r="B134" s="810"/>
      <c r="C134" s="10"/>
      <c r="D134" s="17"/>
      <c r="E134" s="16"/>
      <c r="F134" s="71"/>
      <c r="G134" s="71"/>
      <c r="H134" s="71"/>
      <c r="I134" s="71"/>
      <c r="J134" s="789"/>
      <c r="K134" s="57"/>
      <c r="L134" s="17"/>
      <c r="M134" s="17"/>
      <c r="N134" s="32" t="s">
        <v>12</v>
      </c>
      <c r="O134" s="862" t="s">
        <v>12</v>
      </c>
      <c r="P134" s="557"/>
      <c r="Q134" s="557"/>
      <c r="R134" s="557"/>
    </row>
    <row r="135" spans="1:18" s="4" customFormat="1" x14ac:dyDescent="0.2">
      <c r="A135" s="3" t="s">
        <v>103</v>
      </c>
      <c r="B135" s="13" t="s">
        <v>1438</v>
      </c>
      <c r="C135" s="14"/>
      <c r="D135" s="17"/>
      <c r="E135" s="16"/>
      <c r="F135" s="71"/>
      <c r="G135" s="71"/>
      <c r="H135" s="71"/>
      <c r="I135" s="71"/>
      <c r="J135" s="789"/>
      <c r="K135" s="57"/>
      <c r="L135" s="17"/>
      <c r="M135" s="17"/>
      <c r="N135" s="32" t="s">
        <v>12</v>
      </c>
      <c r="O135" s="862" t="s">
        <v>12</v>
      </c>
      <c r="P135" s="559"/>
      <c r="Q135" s="559"/>
      <c r="R135" s="559"/>
    </row>
    <row r="136" spans="1:18" s="4" customFormat="1" x14ac:dyDescent="0.2">
      <c r="A136" s="3"/>
      <c r="B136" s="13"/>
      <c r="C136" s="14"/>
      <c r="D136" s="17"/>
      <c r="E136" s="16"/>
      <c r="F136" s="71"/>
      <c r="G136" s="71"/>
      <c r="H136" s="71"/>
      <c r="I136" s="71"/>
      <c r="J136" s="789"/>
      <c r="K136" s="57"/>
      <c r="L136" s="17"/>
      <c r="M136" s="17"/>
      <c r="N136" s="32" t="s">
        <v>12</v>
      </c>
      <c r="O136" s="862" t="s">
        <v>12</v>
      </c>
      <c r="P136" s="559"/>
      <c r="Q136" s="559"/>
      <c r="R136" s="559"/>
    </row>
    <row r="137" spans="1:18" s="2" customFormat="1" x14ac:dyDescent="0.2">
      <c r="A137" s="3" t="s">
        <v>1729</v>
      </c>
      <c r="B137" s="15" t="s">
        <v>1439</v>
      </c>
      <c r="C137" s="21">
        <v>0.49918000000000001</v>
      </c>
      <c r="D137" s="22">
        <v>0.63500000000000001</v>
      </c>
      <c r="E137" s="23">
        <v>0.77</v>
      </c>
      <c r="F137" s="71">
        <f>SUM(E137-(E137*14/114))</f>
        <v>0.67543859649122806</v>
      </c>
      <c r="G137" s="71">
        <v>0.82455999999999996</v>
      </c>
      <c r="H137" s="625">
        <v>0.99</v>
      </c>
      <c r="I137" s="761">
        <v>1.09531</v>
      </c>
      <c r="J137" s="864">
        <v>1.17198</v>
      </c>
      <c r="K137" s="207">
        <v>1.26515241</v>
      </c>
      <c r="L137" s="204">
        <f>K137*'[4]Table of % increases'!$C$19</f>
        <v>0.17712133740000002</v>
      </c>
      <c r="M137" s="204">
        <f>K137+L137</f>
        <v>1.4422737474</v>
      </c>
      <c r="N137" s="933">
        <f>(I137*1.07)*1.14</f>
        <v>1.336059138</v>
      </c>
      <c r="O137" s="469">
        <f t="shared" ref="O137:O147" si="1">ROUND((K137-J137)/J137*100,2)</f>
        <v>7.95</v>
      </c>
      <c r="P137" s="858"/>
      <c r="Q137" s="859"/>
      <c r="R137" s="859"/>
    </row>
    <row r="138" spans="1:18" s="2" customFormat="1" x14ac:dyDescent="0.2">
      <c r="A138" s="3" t="s">
        <v>1730</v>
      </c>
      <c r="B138" s="15" t="s">
        <v>1440</v>
      </c>
      <c r="C138" s="21">
        <v>0.41746</v>
      </c>
      <c r="D138" s="22">
        <v>0.52500000000000002</v>
      </c>
      <c r="E138" s="23">
        <v>0.65</v>
      </c>
      <c r="F138" s="71">
        <f>SUM(E138-(E138*14/114))</f>
        <v>0.57017543859649122</v>
      </c>
      <c r="G138" s="71">
        <v>0.68420999999999998</v>
      </c>
      <c r="H138" s="625">
        <v>0.82</v>
      </c>
      <c r="I138" s="761">
        <v>0.91113999999999995</v>
      </c>
      <c r="J138" s="864">
        <v>0.97492000000000001</v>
      </c>
      <c r="K138" s="207">
        <v>1.0524261399999999</v>
      </c>
      <c r="L138" s="204">
        <f>K138*'[4]Table of % increases'!$C$19</f>
        <v>0.14733965960000001</v>
      </c>
      <c r="M138" s="204">
        <f>K138+L138</f>
        <v>1.1997657996</v>
      </c>
      <c r="N138" s="933">
        <f>(I138*1.07)*1.14</f>
        <v>1.111408572</v>
      </c>
      <c r="O138" s="469">
        <f t="shared" si="1"/>
        <v>7.95</v>
      </c>
      <c r="P138" s="858"/>
      <c r="Q138" s="859"/>
      <c r="R138" s="859"/>
    </row>
    <row r="139" spans="1:18" s="2" customFormat="1" x14ac:dyDescent="0.2">
      <c r="A139" s="3" t="s">
        <v>1731</v>
      </c>
      <c r="B139" s="15" t="s">
        <v>1441</v>
      </c>
      <c r="C139" s="10">
        <v>29</v>
      </c>
      <c r="D139" s="17">
        <v>35.65</v>
      </c>
      <c r="E139" s="16">
        <v>43.65</v>
      </c>
      <c r="F139" s="204">
        <f>SUM(E139-(E139*14/114))</f>
        <v>38.289473684210527</v>
      </c>
      <c r="G139" s="204">
        <v>43.859649122807014</v>
      </c>
      <c r="H139" s="625">
        <v>52.63</v>
      </c>
      <c r="I139" s="204">
        <v>57.02</v>
      </c>
      <c r="J139" s="789">
        <v>61.01</v>
      </c>
      <c r="K139" s="204">
        <f t="shared" ref="K139" si="2">SUM(N139/114*100)</f>
        <v>64.035087719298247</v>
      </c>
      <c r="L139" s="204">
        <f>K139*'[4]Table of % increases'!$C$19</f>
        <v>8.9649122807017552</v>
      </c>
      <c r="M139" s="204">
        <f>K139+L139</f>
        <v>73</v>
      </c>
      <c r="N139" s="933">
        <v>73</v>
      </c>
      <c r="O139" s="469">
        <f t="shared" si="1"/>
        <v>4.96</v>
      </c>
      <c r="P139" s="858"/>
      <c r="Q139" s="859"/>
      <c r="R139" s="859"/>
    </row>
    <row r="140" spans="1:18" s="2" customFormat="1" x14ac:dyDescent="0.2">
      <c r="A140" s="3"/>
      <c r="B140" s="15"/>
      <c r="C140" s="10"/>
      <c r="D140" s="17"/>
      <c r="E140" s="16"/>
      <c r="F140" s="71"/>
      <c r="G140" s="71"/>
      <c r="H140" s="625"/>
      <c r="I140" s="625"/>
      <c r="J140" s="861"/>
      <c r="K140" s="207"/>
      <c r="L140" s="204"/>
      <c r="M140" s="204"/>
      <c r="N140" s="667"/>
      <c r="O140" s="469" t="s">
        <v>12</v>
      </c>
      <c r="P140" s="858"/>
      <c r="Q140" s="859"/>
      <c r="R140" s="859"/>
    </row>
    <row r="141" spans="1:18" s="2" customFormat="1" x14ac:dyDescent="0.2">
      <c r="A141" s="3" t="s">
        <v>104</v>
      </c>
      <c r="B141" s="13" t="s">
        <v>54</v>
      </c>
      <c r="C141" s="10">
        <v>30</v>
      </c>
      <c r="D141" s="17">
        <v>34.5</v>
      </c>
      <c r="E141" s="16">
        <v>42.2</v>
      </c>
      <c r="F141" s="204">
        <f>SUM(E141-(E141*14/114))</f>
        <v>37.017543859649123</v>
      </c>
      <c r="G141" s="204">
        <v>43.86</v>
      </c>
      <c r="H141" s="625">
        <v>52.63</v>
      </c>
      <c r="I141" s="204">
        <v>57.02</v>
      </c>
      <c r="J141" s="789">
        <v>61.01</v>
      </c>
      <c r="K141" s="204">
        <f t="shared" ref="K141" si="3">SUM(N141/114*100)</f>
        <v>64.035087719298247</v>
      </c>
      <c r="L141" s="204">
        <f>K141*'[4]Table of % increases'!$C$19</f>
        <v>8.9649122807017552</v>
      </c>
      <c r="M141" s="204">
        <f>K141+L141</f>
        <v>73</v>
      </c>
      <c r="N141" s="933">
        <v>73</v>
      </c>
      <c r="O141" s="469">
        <f t="shared" si="1"/>
        <v>4.96</v>
      </c>
      <c r="P141" s="858"/>
      <c r="Q141" s="859"/>
      <c r="R141" s="859"/>
    </row>
    <row r="142" spans="1:18" s="2" customFormat="1" x14ac:dyDescent="0.2">
      <c r="A142" s="3"/>
      <c r="B142" s="15"/>
      <c r="C142" s="10"/>
      <c r="D142" s="17"/>
      <c r="E142" s="16"/>
      <c r="F142" s="204"/>
      <c r="G142" s="204"/>
      <c r="H142" s="625"/>
      <c r="I142" s="625"/>
      <c r="J142" s="861"/>
      <c r="K142" s="207"/>
      <c r="L142" s="204"/>
      <c r="M142" s="204"/>
      <c r="N142" s="667"/>
      <c r="O142" s="469" t="s">
        <v>12</v>
      </c>
      <c r="P142" s="858"/>
      <c r="Q142" s="859"/>
      <c r="R142" s="859"/>
    </row>
    <row r="143" spans="1:18" s="2" customFormat="1" x14ac:dyDescent="0.2">
      <c r="A143" s="3" t="s">
        <v>105</v>
      </c>
      <c r="B143" s="13" t="s">
        <v>55</v>
      </c>
      <c r="C143" s="10">
        <v>30</v>
      </c>
      <c r="D143" s="17">
        <v>34.5</v>
      </c>
      <c r="E143" s="16">
        <v>42.2</v>
      </c>
      <c r="F143" s="204">
        <f>SUM(E143-(E143*14/114))</f>
        <v>37.017543859649123</v>
      </c>
      <c r="G143" s="204">
        <v>43.86</v>
      </c>
      <c r="H143" s="625">
        <v>52.63</v>
      </c>
      <c r="I143" s="204">
        <v>57.02</v>
      </c>
      <c r="J143" s="789">
        <v>61.01</v>
      </c>
      <c r="K143" s="204">
        <f t="shared" ref="K143" si="4">SUM(N143/114*100)</f>
        <v>64.035087719298247</v>
      </c>
      <c r="L143" s="204">
        <f>K143*'[4]Table of % increases'!$C$19</f>
        <v>8.9649122807017552</v>
      </c>
      <c r="M143" s="204">
        <f>K143+L143</f>
        <v>73</v>
      </c>
      <c r="N143" s="933">
        <v>73</v>
      </c>
      <c r="O143" s="469">
        <f t="shared" si="1"/>
        <v>4.96</v>
      </c>
      <c r="P143" s="858"/>
      <c r="Q143" s="859"/>
      <c r="R143" s="859"/>
    </row>
    <row r="144" spans="1:18" s="2" customFormat="1" x14ac:dyDescent="0.2">
      <c r="A144" s="3"/>
      <c r="B144" s="15"/>
      <c r="C144" s="10"/>
      <c r="D144" s="17"/>
      <c r="E144" s="16"/>
      <c r="F144" s="204"/>
      <c r="G144" s="204"/>
      <c r="H144" s="625"/>
      <c r="I144" s="625"/>
      <c r="J144" s="861"/>
      <c r="K144" s="656" t="s">
        <v>12</v>
      </c>
      <c r="L144" s="24"/>
      <c r="M144" s="24"/>
      <c r="N144" s="667"/>
      <c r="O144" s="469" t="s">
        <v>12</v>
      </c>
      <c r="P144" s="858"/>
      <c r="Q144" s="859"/>
      <c r="R144" s="859"/>
    </row>
    <row r="145" spans="1:18" s="2" customFormat="1" x14ac:dyDescent="0.2">
      <c r="A145" s="33" t="s">
        <v>106</v>
      </c>
      <c r="B145" s="13" t="s">
        <v>65</v>
      </c>
      <c r="C145" s="10"/>
      <c r="D145" s="17"/>
      <c r="E145" s="16"/>
      <c r="F145" s="204"/>
      <c r="G145" s="204"/>
      <c r="H145" s="625"/>
      <c r="I145" s="625"/>
      <c r="J145" s="861"/>
      <c r="K145" s="656" t="s">
        <v>12</v>
      </c>
      <c r="L145" s="24"/>
      <c r="M145" s="24"/>
      <c r="N145" s="667"/>
      <c r="O145" s="469" t="s">
        <v>12</v>
      </c>
      <c r="P145" s="858"/>
      <c r="Q145" s="859"/>
      <c r="R145" s="859"/>
    </row>
    <row r="146" spans="1:18" s="2" customFormat="1" x14ac:dyDescent="0.2">
      <c r="A146" s="3" t="s">
        <v>1732</v>
      </c>
      <c r="B146" s="6" t="s">
        <v>66</v>
      </c>
      <c r="C146" s="11">
        <v>140</v>
      </c>
      <c r="D146" s="32">
        <v>180</v>
      </c>
      <c r="E146" s="16">
        <v>100</v>
      </c>
      <c r="F146" s="204">
        <f>SUM(E146-(E146*14/114))</f>
        <v>87.719298245614027</v>
      </c>
      <c r="G146" s="204">
        <v>105.26</v>
      </c>
      <c r="H146" s="625">
        <v>127.19</v>
      </c>
      <c r="I146" s="204">
        <v>140.35</v>
      </c>
      <c r="J146" s="789">
        <v>153.51</v>
      </c>
      <c r="K146" s="204">
        <f t="shared" ref="K146:K147" si="5">SUM(N146/114*100)</f>
        <v>164.91228070175438</v>
      </c>
      <c r="L146" s="204">
        <f>K146*'[4]Table of % increases'!$C$19</f>
        <v>23.087719298245617</v>
      </c>
      <c r="M146" s="204">
        <f>K146+L146</f>
        <v>188</v>
      </c>
      <c r="N146" s="645">
        <v>188</v>
      </c>
      <c r="O146" s="469">
        <f t="shared" si="1"/>
        <v>7.43</v>
      </c>
      <c r="P146" s="858"/>
      <c r="Q146" s="859"/>
      <c r="R146" s="859"/>
    </row>
    <row r="147" spans="1:18" s="2" customFormat="1" x14ac:dyDescent="0.2">
      <c r="A147" s="3" t="s">
        <v>1733</v>
      </c>
      <c r="B147" s="6" t="s">
        <v>67</v>
      </c>
      <c r="C147" s="11">
        <v>290</v>
      </c>
      <c r="D147" s="32">
        <v>380</v>
      </c>
      <c r="E147" s="16">
        <v>250</v>
      </c>
      <c r="F147" s="204">
        <f>SUM(E147-(E147*14/114))</f>
        <v>219.2982456140351</v>
      </c>
      <c r="G147" s="204">
        <v>263.16000000000003</v>
      </c>
      <c r="H147" s="625">
        <v>315.79000000000002</v>
      </c>
      <c r="I147" s="204">
        <v>350.88</v>
      </c>
      <c r="J147" s="789">
        <v>377.19</v>
      </c>
      <c r="K147" s="204">
        <f t="shared" si="5"/>
        <v>405.26315789473682</v>
      </c>
      <c r="L147" s="204">
        <f>K147*'[4]Table of % increases'!$C$19</f>
        <v>56.736842105263158</v>
      </c>
      <c r="M147" s="204">
        <f>K147+L147</f>
        <v>462</v>
      </c>
      <c r="N147" s="645">
        <v>462</v>
      </c>
      <c r="O147" s="469">
        <f t="shared" si="1"/>
        <v>7.44</v>
      </c>
      <c r="P147" s="858"/>
      <c r="Q147" s="859"/>
      <c r="R147" s="859"/>
    </row>
    <row r="148" spans="1:18" s="2" customFormat="1" x14ac:dyDescent="0.2">
      <c r="A148" s="29"/>
      <c r="B148" s="12"/>
      <c r="C148" s="10"/>
      <c r="D148" s="11"/>
      <c r="E148" s="16"/>
      <c r="F148" s="71"/>
      <c r="G148" s="71"/>
      <c r="H148" s="71"/>
      <c r="I148" s="71"/>
      <c r="J148" s="789"/>
      <c r="K148" s="57"/>
      <c r="L148" s="17"/>
      <c r="M148" s="17"/>
      <c r="N148" s="32" t="s">
        <v>12</v>
      </c>
      <c r="O148" s="862" t="s">
        <v>12</v>
      </c>
      <c r="P148" s="858"/>
      <c r="Q148" s="859"/>
      <c r="R148" s="859"/>
    </row>
    <row r="149" spans="1:18" s="4" customFormat="1" x14ac:dyDescent="0.2">
      <c r="A149" s="29">
        <v>1.3</v>
      </c>
      <c r="B149" s="13" t="s">
        <v>1443</v>
      </c>
      <c r="C149" s="14"/>
      <c r="D149" s="11"/>
      <c r="E149" s="16"/>
      <c r="F149" s="71"/>
      <c r="G149" s="71"/>
      <c r="H149" s="71"/>
      <c r="I149" s="71"/>
      <c r="J149" s="789"/>
      <c r="K149" s="57"/>
      <c r="L149" s="17"/>
      <c r="M149" s="17"/>
      <c r="N149" s="32" t="s">
        <v>12</v>
      </c>
      <c r="O149" s="862" t="s">
        <v>12</v>
      </c>
      <c r="P149" s="858"/>
      <c r="Q149" s="859"/>
      <c r="R149" s="859"/>
    </row>
    <row r="150" spans="1:18" s="4" customFormat="1" ht="76.5" x14ac:dyDescent="0.2">
      <c r="A150" s="811" t="s">
        <v>40</v>
      </c>
      <c r="B150" s="812" t="s">
        <v>1442</v>
      </c>
      <c r="C150" s="14"/>
      <c r="D150" s="11"/>
      <c r="E150" s="16"/>
      <c r="F150" s="71"/>
      <c r="G150" s="71"/>
      <c r="H150" s="71"/>
      <c r="I150" s="71"/>
      <c r="J150" s="789"/>
      <c r="K150" s="57"/>
      <c r="L150" s="17"/>
      <c r="M150" s="17"/>
      <c r="N150" s="32" t="s">
        <v>12</v>
      </c>
      <c r="O150" s="862" t="s">
        <v>12</v>
      </c>
      <c r="P150" s="858"/>
      <c r="Q150" s="859"/>
      <c r="R150" s="859"/>
    </row>
    <row r="151" spans="1:18" s="4" customFormat="1" x14ac:dyDescent="0.2">
      <c r="A151" s="811"/>
      <c r="B151" s="812"/>
      <c r="C151" s="14"/>
      <c r="D151" s="11"/>
      <c r="E151" s="16"/>
      <c r="F151" s="71"/>
      <c r="G151" s="71"/>
      <c r="H151" s="71"/>
      <c r="I151" s="71"/>
      <c r="J151" s="789"/>
      <c r="K151" s="57"/>
      <c r="L151" s="17"/>
      <c r="M151" s="17"/>
      <c r="N151" s="32"/>
      <c r="O151" s="862"/>
      <c r="P151" s="858"/>
      <c r="Q151" s="859"/>
      <c r="R151" s="859"/>
    </row>
    <row r="152" spans="1:18" s="2" customFormat="1" x14ac:dyDescent="0.2">
      <c r="A152" s="29" t="s">
        <v>107</v>
      </c>
      <c r="B152" s="9" t="s">
        <v>1445</v>
      </c>
      <c r="C152" s="10"/>
      <c r="D152" s="11"/>
      <c r="E152" s="16"/>
      <c r="F152" s="204"/>
      <c r="G152" s="204"/>
      <c r="H152" s="204"/>
      <c r="I152" s="204"/>
      <c r="J152" s="789"/>
      <c r="K152" s="57"/>
      <c r="L152" s="17"/>
      <c r="M152" s="17"/>
      <c r="N152" s="32" t="s">
        <v>12</v>
      </c>
      <c r="O152" s="862" t="s">
        <v>12</v>
      </c>
      <c r="P152" s="858"/>
      <c r="Q152" s="859"/>
      <c r="R152" s="859"/>
    </row>
    <row r="153" spans="1:18" s="2" customFormat="1" x14ac:dyDescent="0.2">
      <c r="A153" s="29"/>
      <c r="B153" s="9"/>
      <c r="C153" s="10"/>
      <c r="D153" s="11"/>
      <c r="E153" s="16"/>
      <c r="F153" s="204"/>
      <c r="G153" s="204"/>
      <c r="H153" s="204"/>
      <c r="I153" s="204"/>
      <c r="J153" s="789"/>
      <c r="K153" s="57"/>
      <c r="L153" s="17"/>
      <c r="M153" s="17"/>
      <c r="N153" s="32" t="s">
        <v>12</v>
      </c>
      <c r="O153" s="862" t="s">
        <v>12</v>
      </c>
      <c r="P153" s="858"/>
      <c r="Q153" s="859"/>
      <c r="R153" s="859"/>
    </row>
    <row r="154" spans="1:18" s="2" customFormat="1" ht="117.75" customHeight="1" x14ac:dyDescent="0.2">
      <c r="A154" s="29" t="s">
        <v>1444</v>
      </c>
      <c r="B154" s="813" t="s">
        <v>1857</v>
      </c>
      <c r="C154" s="10">
        <v>4800</v>
      </c>
      <c r="D154" s="11">
        <v>5400</v>
      </c>
      <c r="E154" s="16">
        <v>5900</v>
      </c>
      <c r="F154" s="204">
        <f>SUM(E154-(E154*14/114))</f>
        <v>5175.4385964912281</v>
      </c>
      <c r="G154" s="204">
        <v>5964.9122807017548</v>
      </c>
      <c r="H154" s="625">
        <v>6885.96</v>
      </c>
      <c r="I154" s="204">
        <v>7333.33</v>
      </c>
      <c r="J154" s="789">
        <v>7921.05</v>
      </c>
      <c r="K154" s="204">
        <f t="shared" ref="K154:K165" si="6">SUM(N154/114*100)</f>
        <v>8574.5614035087729</v>
      </c>
      <c r="L154" s="204">
        <f>K154*'[4]Table of % increases'!$C$19</f>
        <v>1200.4385964912283</v>
      </c>
      <c r="M154" s="204">
        <f>K154+L154</f>
        <v>9775.0000000000018</v>
      </c>
      <c r="N154" s="645">
        <v>9775</v>
      </c>
      <c r="O154" s="469">
        <f>ROUND((K154-J154)/J154*100,2)</f>
        <v>8.25</v>
      </c>
      <c r="P154" s="858"/>
      <c r="Q154" s="859"/>
      <c r="R154" s="859"/>
    </row>
    <row r="155" spans="1:18" s="2" customFormat="1" ht="16.5" customHeight="1" x14ac:dyDescent="0.2">
      <c r="A155" s="29"/>
      <c r="B155" s="813"/>
      <c r="C155" s="10"/>
      <c r="D155" s="11"/>
      <c r="E155" s="16"/>
      <c r="F155" s="204"/>
      <c r="G155" s="204"/>
      <c r="H155" s="625"/>
      <c r="I155" s="204"/>
      <c r="J155" s="789"/>
      <c r="K155" s="656"/>
      <c r="L155" s="24"/>
      <c r="M155" s="24"/>
      <c r="N155" s="667"/>
      <c r="O155" s="862"/>
      <c r="P155" s="858"/>
      <c r="Q155" s="859"/>
      <c r="R155" s="859"/>
    </row>
    <row r="156" spans="1:18" s="2" customFormat="1" ht="76.5" x14ac:dyDescent="0.2">
      <c r="A156" s="29" t="s">
        <v>1446</v>
      </c>
      <c r="B156" s="813" t="s">
        <v>1447</v>
      </c>
      <c r="C156" s="814">
        <v>1850</v>
      </c>
      <c r="D156" s="815">
        <v>2250</v>
      </c>
      <c r="E156" s="814">
        <v>2500</v>
      </c>
      <c r="F156" s="204">
        <f>SUM(E156-(E156*14/114))</f>
        <v>2192.9824561403511</v>
      </c>
      <c r="G156" s="204">
        <v>1960.53</v>
      </c>
      <c r="H156" s="625">
        <v>2236.84</v>
      </c>
      <c r="I156" s="204">
        <v>2412.2800000000002</v>
      </c>
      <c r="J156" s="789">
        <v>2605.2600000000002</v>
      </c>
      <c r="K156" s="204">
        <f t="shared" si="6"/>
        <v>2820.1754385964909</v>
      </c>
      <c r="L156" s="204">
        <f>K156*'[4]Table of % increases'!$C$19</f>
        <v>394.82456140350877</v>
      </c>
      <c r="M156" s="204">
        <f>K156+L156</f>
        <v>3214.9999999999995</v>
      </c>
      <c r="N156" s="645">
        <v>3215</v>
      </c>
      <c r="O156" s="469">
        <f>ROUND((K156-J156)/J156*100,2)</f>
        <v>8.25</v>
      </c>
      <c r="P156" s="858"/>
      <c r="Q156" s="859"/>
      <c r="R156" s="859"/>
    </row>
    <row r="157" spans="1:18" s="2" customFormat="1" ht="76.5" x14ac:dyDescent="0.2">
      <c r="A157" s="29" t="s">
        <v>1448</v>
      </c>
      <c r="B157" s="816" t="s">
        <v>1449</v>
      </c>
      <c r="C157" s="817">
        <v>1850</v>
      </c>
      <c r="D157" s="814">
        <v>2250</v>
      </c>
      <c r="E157" s="815">
        <v>2500</v>
      </c>
      <c r="F157" s="204">
        <f>SUM(E157-(E157*14/114))</f>
        <v>2192.9824561403511</v>
      </c>
      <c r="G157" s="204">
        <v>2478.0701754385964</v>
      </c>
      <c r="H157" s="625">
        <v>2850.88</v>
      </c>
      <c r="I157" s="204">
        <v>3070.18</v>
      </c>
      <c r="J157" s="789">
        <v>3315.79</v>
      </c>
      <c r="K157" s="204">
        <f t="shared" si="6"/>
        <v>3589.4736842105258</v>
      </c>
      <c r="L157" s="204">
        <f>K157*'[4]Table of % increases'!$C$19</f>
        <v>502.52631578947364</v>
      </c>
      <c r="M157" s="204">
        <f>K157+L157</f>
        <v>4091.9999999999995</v>
      </c>
      <c r="N157" s="645">
        <v>4092</v>
      </c>
      <c r="O157" s="469">
        <f>ROUND((K157-J157)/J157*100,2)</f>
        <v>8.25</v>
      </c>
      <c r="P157" s="858"/>
      <c r="Q157" s="859"/>
      <c r="R157" s="859"/>
    </row>
    <row r="158" spans="1:18" s="2" customFormat="1" x14ac:dyDescent="0.2">
      <c r="A158" s="29"/>
      <c r="B158" s="816"/>
      <c r="C158" s="817"/>
      <c r="D158" s="814"/>
      <c r="E158" s="815"/>
      <c r="F158" s="204"/>
      <c r="G158" s="204"/>
      <c r="H158" s="625"/>
      <c r="I158" s="204"/>
      <c r="J158" s="789"/>
      <c r="K158" s="204"/>
      <c r="L158" s="204"/>
      <c r="M158" s="204"/>
      <c r="N158" s="645"/>
      <c r="O158" s="469"/>
      <c r="P158" s="858"/>
      <c r="Q158" s="859"/>
      <c r="R158" s="859"/>
    </row>
    <row r="159" spans="1:18" s="2" customFormat="1" ht="63.75" x14ac:dyDescent="0.2">
      <c r="A159" s="29" t="s">
        <v>1450</v>
      </c>
      <c r="B159" s="813" t="s">
        <v>1451</v>
      </c>
      <c r="C159" s="817">
        <v>1850</v>
      </c>
      <c r="D159" s="814">
        <v>2250</v>
      </c>
      <c r="E159" s="815">
        <v>2500</v>
      </c>
      <c r="F159" s="204">
        <f>SUM(E159-(E159*14/114))</f>
        <v>2192.9824561403511</v>
      </c>
      <c r="G159" s="204">
        <v>1692.9824561403509</v>
      </c>
      <c r="H159" s="625">
        <v>1973.68</v>
      </c>
      <c r="I159" s="204">
        <v>2149.12</v>
      </c>
      <c r="J159" s="789">
        <v>2321.0500000000002</v>
      </c>
      <c r="K159" s="204">
        <f t="shared" si="6"/>
        <v>2513.1578947368421</v>
      </c>
      <c r="L159" s="204">
        <f>K159*'[4]Table of % increases'!$C$19</f>
        <v>351.84210526315792</v>
      </c>
      <c r="M159" s="204">
        <f>K159+L159</f>
        <v>2865</v>
      </c>
      <c r="N159" s="645">
        <v>2865</v>
      </c>
      <c r="O159" s="469">
        <f>ROUND((K159-J159)/J159*100,2)</f>
        <v>8.2799999999999994</v>
      </c>
      <c r="P159" s="858"/>
      <c r="Q159" s="859"/>
      <c r="R159" s="859"/>
    </row>
    <row r="160" spans="1:18" s="2" customFormat="1" x14ac:dyDescent="0.2">
      <c r="A160" s="29"/>
      <c r="B160" s="18"/>
      <c r="C160" s="5" t="s">
        <v>12</v>
      </c>
      <c r="D160" s="5"/>
      <c r="E160" s="15"/>
      <c r="F160" s="71"/>
      <c r="G160" s="71"/>
      <c r="H160" s="71"/>
      <c r="I160" s="71"/>
      <c r="J160" s="789"/>
      <c r="K160" s="767"/>
      <c r="L160" s="204"/>
      <c r="M160" s="204"/>
      <c r="N160" s="32" t="s">
        <v>12</v>
      </c>
      <c r="O160" s="862" t="s">
        <v>12</v>
      </c>
      <c r="P160" s="858"/>
      <c r="Q160" s="859"/>
      <c r="R160" s="859"/>
    </row>
    <row r="161" spans="1:18" s="2" customFormat="1" ht="76.5" x14ac:dyDescent="0.2">
      <c r="A161" s="29" t="s">
        <v>1452</v>
      </c>
      <c r="B161" s="813" t="s">
        <v>1858</v>
      </c>
      <c r="C161" s="817">
        <v>1850</v>
      </c>
      <c r="D161" s="814">
        <v>2250</v>
      </c>
      <c r="E161" s="815">
        <v>2500</v>
      </c>
      <c r="F161" s="204">
        <f>SUM(E161-(E161*14/114))</f>
        <v>2192.9824561403511</v>
      </c>
      <c r="G161" s="204">
        <v>3684.2105263157896</v>
      </c>
      <c r="H161" s="625">
        <v>4210.53</v>
      </c>
      <c r="I161" s="204">
        <v>4473.68</v>
      </c>
      <c r="J161" s="789">
        <v>4833.33</v>
      </c>
      <c r="K161" s="204">
        <f t="shared" si="6"/>
        <v>5232.4561403508778</v>
      </c>
      <c r="L161" s="204">
        <f>K161*'[4]Table of % increases'!$C$19</f>
        <v>732.54385964912296</v>
      </c>
      <c r="M161" s="204">
        <f>K161+L161</f>
        <v>5965.0000000000009</v>
      </c>
      <c r="N161" s="645">
        <v>5965</v>
      </c>
      <c r="O161" s="469">
        <f>ROUND((K161-J161)/J161*100,2)</f>
        <v>8.26</v>
      </c>
      <c r="P161" s="858"/>
      <c r="Q161" s="859"/>
      <c r="R161" s="859"/>
    </row>
    <row r="162" spans="1:18" s="2" customFormat="1" x14ac:dyDescent="0.2">
      <c r="A162" s="29"/>
      <c r="B162" s="18"/>
      <c r="C162" s="5" t="s">
        <v>12</v>
      </c>
      <c r="D162" s="5"/>
      <c r="E162" s="15"/>
      <c r="F162" s="71"/>
      <c r="G162" s="71"/>
      <c r="H162" s="625" t="s">
        <v>12</v>
      </c>
      <c r="I162" s="625"/>
      <c r="J162" s="861"/>
      <c r="K162" s="656"/>
      <c r="L162" s="24"/>
      <c r="M162" s="24"/>
      <c r="N162" s="667" t="s">
        <v>12</v>
      </c>
      <c r="O162" s="862" t="s">
        <v>12</v>
      </c>
      <c r="P162" s="858"/>
      <c r="Q162" s="859"/>
      <c r="R162" s="859"/>
    </row>
    <row r="163" spans="1:18" s="2" customFormat="1" ht="38.25" x14ac:dyDescent="0.2">
      <c r="A163" s="29" t="s">
        <v>1453</v>
      </c>
      <c r="B163" s="813" t="s">
        <v>1859</v>
      </c>
      <c r="C163" s="817">
        <v>760</v>
      </c>
      <c r="D163" s="10">
        <v>350</v>
      </c>
      <c r="E163" s="11">
        <v>350</v>
      </c>
      <c r="F163" s="204">
        <f>SUM(E163-(E163*14/114))</f>
        <v>307.01754385964909</v>
      </c>
      <c r="G163" s="204">
        <v>368.42105263157896</v>
      </c>
      <c r="H163" s="625">
        <v>403.51</v>
      </c>
      <c r="I163" s="204">
        <v>429.82</v>
      </c>
      <c r="J163" s="789">
        <v>464.91</v>
      </c>
      <c r="K163" s="204">
        <f t="shared" si="6"/>
        <v>503.50877192982455</v>
      </c>
      <c r="L163" s="204">
        <f>K163*'[4]Table of % increases'!$C$19</f>
        <v>70.491228070175438</v>
      </c>
      <c r="M163" s="204">
        <f>K163+L163</f>
        <v>574</v>
      </c>
      <c r="N163" s="645">
        <v>574</v>
      </c>
      <c r="O163" s="469">
        <f>ROUND((K163-J163)/J163*100,2)</f>
        <v>8.3000000000000007</v>
      </c>
      <c r="P163" s="858"/>
      <c r="Q163" s="859"/>
      <c r="R163" s="859"/>
    </row>
    <row r="164" spans="1:18" s="2" customFormat="1" x14ac:dyDescent="0.2">
      <c r="A164" s="819"/>
      <c r="B164" s="954"/>
      <c r="C164" s="880"/>
      <c r="D164" s="881"/>
      <c r="E164" s="880"/>
      <c r="F164" s="801"/>
      <c r="G164" s="801"/>
      <c r="H164" s="801"/>
      <c r="I164" s="801"/>
      <c r="J164" s="802"/>
      <c r="K164" s="254"/>
      <c r="L164" s="215"/>
      <c r="M164" s="215"/>
      <c r="N164" s="765"/>
      <c r="O164" s="470" t="s">
        <v>12</v>
      </c>
      <c r="P164" s="858"/>
      <c r="Q164" s="859"/>
      <c r="R164" s="859"/>
    </row>
    <row r="165" spans="1:18" s="2" customFormat="1" ht="25.5" x14ac:dyDescent="0.2">
      <c r="A165" s="29" t="s">
        <v>1734</v>
      </c>
      <c r="B165" s="813" t="s">
        <v>1735</v>
      </c>
      <c r="C165" s="5"/>
      <c r="D165" s="15"/>
      <c r="E165" s="5"/>
      <c r="F165" s="71"/>
      <c r="G165" s="71"/>
      <c r="H165" s="71" t="s">
        <v>468</v>
      </c>
      <c r="I165" s="204">
        <v>1035.0899999999999</v>
      </c>
      <c r="J165" s="789">
        <v>1118.42</v>
      </c>
      <c r="K165" s="204">
        <f t="shared" si="6"/>
        <v>1210.5263157894735</v>
      </c>
      <c r="L165" s="204">
        <f>K165*'[4]Table of % increases'!$C$19</f>
        <v>169.4736842105263</v>
      </c>
      <c r="M165" s="204">
        <f>K165+L165</f>
        <v>1379.9999999999998</v>
      </c>
      <c r="N165" s="645">
        <v>1380</v>
      </c>
      <c r="O165" s="469">
        <f>ROUND((K165-J165)/J165*100,2)</f>
        <v>8.24</v>
      </c>
      <c r="P165" s="858"/>
      <c r="Q165" s="859"/>
      <c r="R165" s="859"/>
    </row>
    <row r="166" spans="1:18" s="2" customFormat="1" ht="102" x14ac:dyDescent="0.2">
      <c r="A166" s="811" t="s">
        <v>1727</v>
      </c>
      <c r="B166" s="809" t="s">
        <v>1860</v>
      </c>
      <c r="C166" s="5"/>
      <c r="D166" s="15"/>
      <c r="E166" s="5"/>
      <c r="F166" s="71"/>
      <c r="G166" s="71"/>
      <c r="H166" s="71"/>
      <c r="I166" s="71"/>
      <c r="J166" s="789"/>
      <c r="K166" s="57"/>
      <c r="L166" s="17"/>
      <c r="M166" s="17"/>
      <c r="N166" s="32"/>
      <c r="O166" s="862"/>
      <c r="P166" s="858"/>
      <c r="Q166" s="859"/>
      <c r="R166" s="859"/>
    </row>
    <row r="167" spans="1:18" s="2" customFormat="1" x14ac:dyDescent="0.2">
      <c r="A167" s="811"/>
      <c r="B167" s="809"/>
      <c r="C167" s="5"/>
      <c r="D167" s="15"/>
      <c r="E167" s="5"/>
      <c r="F167" s="71"/>
      <c r="G167" s="71"/>
      <c r="H167" s="71"/>
      <c r="I167" s="71"/>
      <c r="J167" s="789"/>
      <c r="K167" s="57"/>
      <c r="L167" s="17"/>
      <c r="M167" s="17"/>
      <c r="N167" s="32"/>
      <c r="O167" s="862"/>
      <c r="P167" s="858"/>
      <c r="Q167" s="859"/>
      <c r="R167" s="859"/>
    </row>
    <row r="168" spans="1:18" s="2" customFormat="1" x14ac:dyDescent="0.2">
      <c r="A168" s="29" t="s">
        <v>108</v>
      </c>
      <c r="B168" s="13" t="s">
        <v>1454</v>
      </c>
      <c r="C168" s="814" t="s">
        <v>13</v>
      </c>
      <c r="D168" s="815" t="s">
        <v>13</v>
      </c>
      <c r="E168" s="814" t="s">
        <v>14</v>
      </c>
      <c r="F168" s="71" t="s">
        <v>12</v>
      </c>
      <c r="G168" s="71" t="s">
        <v>12</v>
      </c>
      <c r="H168" s="71"/>
      <c r="I168" s="818">
        <v>0.12</v>
      </c>
      <c r="J168" s="789"/>
      <c r="K168" s="822">
        <v>0.15</v>
      </c>
      <c r="L168" s="818"/>
      <c r="M168" s="818"/>
      <c r="N168" s="873">
        <v>0.16</v>
      </c>
      <c r="O168" s="862" t="s">
        <v>12</v>
      </c>
      <c r="P168" s="557"/>
      <c r="Q168" s="557"/>
      <c r="R168" s="557"/>
    </row>
    <row r="169" spans="1:18" s="2" customFormat="1" ht="89.25" x14ac:dyDescent="0.2">
      <c r="A169" s="29"/>
      <c r="B169" s="813" t="s">
        <v>1736</v>
      </c>
      <c r="C169" s="814"/>
      <c r="D169" s="815"/>
      <c r="E169" s="814"/>
      <c r="F169" s="71"/>
      <c r="G169" s="71"/>
      <c r="H169" s="71"/>
      <c r="I169" s="71"/>
      <c r="J169" s="789"/>
      <c r="K169" s="939"/>
      <c r="L169" s="818"/>
      <c r="M169" s="818"/>
      <c r="N169" s="668" t="s">
        <v>12</v>
      </c>
      <c r="O169" s="862" t="s">
        <v>12</v>
      </c>
      <c r="P169" s="557"/>
      <c r="Q169" s="557"/>
      <c r="R169" s="557"/>
    </row>
    <row r="170" spans="1:18" s="2" customFormat="1" x14ac:dyDescent="0.2">
      <c r="A170" s="29"/>
      <c r="B170" s="883"/>
      <c r="C170" s="884"/>
      <c r="D170" s="884"/>
      <c r="E170" s="884"/>
      <c r="F170" s="885"/>
      <c r="G170" s="885"/>
      <c r="H170" s="885"/>
      <c r="I170" s="885"/>
      <c r="J170" s="886"/>
      <c r="K170" s="887"/>
      <c r="L170" s="818"/>
      <c r="M170" s="818"/>
      <c r="N170" s="668"/>
      <c r="O170" s="862"/>
      <c r="P170" s="557"/>
      <c r="Q170" s="557"/>
      <c r="R170" s="557"/>
    </row>
    <row r="171" spans="1:18" s="2" customFormat="1" ht="15" customHeight="1" x14ac:dyDescent="0.2">
      <c r="A171" s="29" t="s">
        <v>109</v>
      </c>
      <c r="B171" s="820" t="s">
        <v>1455</v>
      </c>
      <c r="C171" s="814"/>
      <c r="D171" s="814"/>
      <c r="E171" s="814"/>
      <c r="F171" s="256"/>
      <c r="G171" s="256"/>
      <c r="H171" s="256"/>
      <c r="I171" s="256"/>
      <c r="J171" s="821"/>
      <c r="K171" s="822"/>
      <c r="L171" s="818"/>
      <c r="M171" s="818"/>
      <c r="N171" s="668" t="s">
        <v>12</v>
      </c>
      <c r="O171" s="862" t="s">
        <v>12</v>
      </c>
      <c r="P171" s="557"/>
      <c r="Q171" s="557"/>
      <c r="R171" s="557"/>
    </row>
    <row r="172" spans="1:18" s="2" customFormat="1" hidden="1" x14ac:dyDescent="0.2">
      <c r="A172" s="29"/>
      <c r="B172" s="823"/>
      <c r="C172" s="814"/>
      <c r="D172" s="814"/>
      <c r="E172" s="814"/>
      <c r="F172" s="256"/>
      <c r="G172" s="256"/>
      <c r="H172" s="256"/>
      <c r="I172" s="256"/>
      <c r="J172" s="821"/>
      <c r="K172" s="822"/>
      <c r="L172" s="818"/>
      <c r="M172" s="818"/>
      <c r="N172" s="668" t="s">
        <v>12</v>
      </c>
      <c r="O172" s="862" t="s">
        <v>12</v>
      </c>
      <c r="P172" s="557"/>
      <c r="Q172" s="557"/>
      <c r="R172" s="557"/>
    </row>
    <row r="173" spans="1:18" s="2" customFormat="1" ht="409.5" customHeight="1" x14ac:dyDescent="0.2">
      <c r="A173" s="29"/>
      <c r="B173" s="966" t="s">
        <v>1737</v>
      </c>
      <c r="C173" s="967"/>
      <c r="D173" s="967"/>
      <c r="E173" s="967"/>
      <c r="F173" s="967"/>
      <c r="G173" s="967"/>
      <c r="H173" s="967"/>
      <c r="I173" s="967"/>
      <c r="J173" s="967"/>
      <c r="K173" s="967"/>
      <c r="L173" s="940"/>
      <c r="M173" s="940"/>
      <c r="N173" s="882" t="s">
        <v>12</v>
      </c>
      <c r="O173" s="862" t="s">
        <v>12</v>
      </c>
      <c r="P173" s="557"/>
      <c r="Q173" s="557"/>
      <c r="R173" s="557"/>
    </row>
    <row r="174" spans="1:18" s="5" customFormat="1" x14ac:dyDescent="0.2">
      <c r="A174" s="29" t="s">
        <v>1456</v>
      </c>
      <c r="B174" s="888" t="s">
        <v>15</v>
      </c>
      <c r="C174" s="889"/>
      <c r="D174" s="890"/>
      <c r="E174" s="889"/>
      <c r="F174" s="824"/>
      <c r="G174" s="824"/>
      <c r="H174" s="824"/>
      <c r="I174" s="824"/>
      <c r="J174" s="891"/>
      <c r="K174" s="941"/>
      <c r="L174" s="17"/>
      <c r="M174" s="17"/>
      <c r="N174" s="32" t="s">
        <v>12</v>
      </c>
      <c r="O174" s="862" t="s">
        <v>12</v>
      </c>
      <c r="P174" s="558"/>
      <c r="Q174" s="558"/>
      <c r="R174" s="558"/>
    </row>
    <row r="175" spans="1:18" s="5" customFormat="1" x14ac:dyDescent="0.2">
      <c r="A175" s="826" t="s">
        <v>1492</v>
      </c>
      <c r="B175" s="813" t="s">
        <v>16</v>
      </c>
      <c r="C175" s="827">
        <v>1425</v>
      </c>
      <c r="D175" s="828">
        <v>1550</v>
      </c>
      <c r="E175" s="827">
        <v>1680</v>
      </c>
      <c r="F175" s="204">
        <f>SUM(E175-(E175*14/114))</f>
        <v>1473.6842105263158</v>
      </c>
      <c r="G175" s="204">
        <v>1561.4035087719299</v>
      </c>
      <c r="H175" s="625">
        <v>1710.53</v>
      </c>
      <c r="I175" s="204">
        <v>2149.12</v>
      </c>
      <c r="J175" s="789">
        <v>2321.0500000000002</v>
      </c>
      <c r="K175" s="204">
        <f t="shared" ref="K175:K176" si="7">SUM(N175/114*100)</f>
        <v>2465.7894736842104</v>
      </c>
      <c r="L175" s="204">
        <f>K175*'[4]Table of % increases'!$C$19</f>
        <v>345.21052631578948</v>
      </c>
      <c r="M175" s="204">
        <f>K175+L175</f>
        <v>2811</v>
      </c>
      <c r="N175" s="645">
        <v>2811</v>
      </c>
      <c r="O175" s="469">
        <f>ROUND((K175-J175)/J175*100,2)</f>
        <v>6.24</v>
      </c>
      <c r="P175" s="558"/>
      <c r="Q175" s="558"/>
      <c r="R175" s="558"/>
    </row>
    <row r="176" spans="1:18" s="5" customFormat="1" ht="12.75" customHeight="1" x14ac:dyDescent="0.2">
      <c r="A176" s="826" t="s">
        <v>1493</v>
      </c>
      <c r="B176" s="813" t="s">
        <v>17</v>
      </c>
      <c r="C176" s="827">
        <v>1250</v>
      </c>
      <c r="D176" s="828">
        <v>1350</v>
      </c>
      <c r="E176" s="827">
        <v>1480</v>
      </c>
      <c r="F176" s="204">
        <f>SUM(E176-(E176*14/114))</f>
        <v>1298.2456140350878</v>
      </c>
      <c r="G176" s="204">
        <v>1377.1929824561403</v>
      </c>
      <c r="H176" s="625">
        <v>1508.77</v>
      </c>
      <c r="I176" s="204">
        <v>1929.82</v>
      </c>
      <c r="J176" s="789">
        <v>2084.21</v>
      </c>
      <c r="K176" s="204">
        <f t="shared" si="7"/>
        <v>2214.9122807017543</v>
      </c>
      <c r="L176" s="204">
        <f>K176*'[4]Table of % increases'!$C$19</f>
        <v>310.08771929824564</v>
      </c>
      <c r="M176" s="204">
        <f>K176+L176</f>
        <v>2525</v>
      </c>
      <c r="N176" s="645">
        <v>2525</v>
      </c>
      <c r="O176" s="469">
        <f>ROUND((K176-J176)/J176*100,2)</f>
        <v>6.27</v>
      </c>
      <c r="P176" s="558"/>
      <c r="Q176" s="558"/>
      <c r="R176" s="558"/>
    </row>
    <row r="177" spans="1:18" s="5" customFormat="1" ht="12.75" customHeight="1" x14ac:dyDescent="0.2">
      <c r="A177" s="826" t="s">
        <v>1494</v>
      </c>
      <c r="B177" s="829" t="s">
        <v>1738</v>
      </c>
      <c r="C177" s="827"/>
      <c r="D177" s="828"/>
      <c r="E177" s="827"/>
      <c r="F177" s="204"/>
      <c r="G177" s="204"/>
      <c r="H177" s="204"/>
      <c r="I177" s="204"/>
      <c r="J177" s="789"/>
      <c r="K177" s="767"/>
      <c r="L177" s="204"/>
      <c r="M177" s="204"/>
      <c r="N177" s="32" t="s">
        <v>12</v>
      </c>
      <c r="O177" s="469" t="s">
        <v>12</v>
      </c>
      <c r="P177" s="558"/>
      <c r="Q177" s="558"/>
      <c r="R177" s="558"/>
    </row>
    <row r="178" spans="1:18" s="5" customFormat="1" ht="12.75" customHeight="1" x14ac:dyDescent="0.2">
      <c r="A178" s="826"/>
      <c r="B178" s="813" t="s">
        <v>1457</v>
      </c>
      <c r="C178" s="827">
        <v>980</v>
      </c>
      <c r="D178" s="828">
        <v>1050</v>
      </c>
      <c r="E178" s="827">
        <v>1160</v>
      </c>
      <c r="F178" s="204">
        <f>SUM(E178-(E178*14/114))</f>
        <v>1017.5438596491229</v>
      </c>
      <c r="G178" s="204">
        <v>1087.719298245614</v>
      </c>
      <c r="H178" s="625">
        <v>1210.53</v>
      </c>
      <c r="I178" s="204">
        <v>1578.95</v>
      </c>
      <c r="J178" s="789">
        <v>1706.14</v>
      </c>
      <c r="K178" s="204">
        <f t="shared" ref="K178" si="8">SUM(N178/114*100)</f>
        <v>1813.1578947368421</v>
      </c>
      <c r="L178" s="204">
        <f>K178*'[4]Table of % increases'!$C$19</f>
        <v>253.84210526315792</v>
      </c>
      <c r="M178" s="204">
        <f>K178+L178</f>
        <v>2067</v>
      </c>
      <c r="N178" s="645">
        <v>2067</v>
      </c>
      <c r="O178" s="469">
        <f>ROUND((K178-J178)/J178*100,2)</f>
        <v>6.27</v>
      </c>
      <c r="P178" s="558"/>
      <c r="Q178" s="558"/>
      <c r="R178" s="558"/>
    </row>
    <row r="179" spans="1:18" s="5" customFormat="1" ht="12.75" customHeight="1" x14ac:dyDescent="0.2">
      <c r="A179" s="826"/>
      <c r="B179" s="813"/>
      <c r="C179" s="827"/>
      <c r="D179" s="828"/>
      <c r="E179" s="827"/>
      <c r="F179" s="204"/>
      <c r="G179" s="204"/>
      <c r="H179" s="625"/>
      <c r="I179" s="204"/>
      <c r="J179" s="789"/>
      <c r="K179" s="767"/>
      <c r="L179" s="204"/>
      <c r="M179" s="204"/>
      <c r="N179" s="645"/>
      <c r="O179" s="469"/>
      <c r="P179" s="558"/>
      <c r="Q179" s="558"/>
      <c r="R179" s="558"/>
    </row>
    <row r="180" spans="1:18" s="5" customFormat="1" x14ac:dyDescent="0.2">
      <c r="A180" s="826" t="s">
        <v>1458</v>
      </c>
      <c r="B180" s="825" t="s">
        <v>1861</v>
      </c>
      <c r="C180" s="827"/>
      <c r="D180" s="828"/>
      <c r="E180" s="827"/>
      <c r="F180" s="71"/>
      <c r="G180" s="71"/>
      <c r="H180" s="71"/>
      <c r="I180" s="71"/>
      <c r="J180" s="789"/>
      <c r="K180" s="942"/>
      <c r="L180" s="665"/>
      <c r="M180" s="665"/>
      <c r="N180" s="32" t="s">
        <v>12</v>
      </c>
      <c r="O180" s="469" t="s">
        <v>12</v>
      </c>
      <c r="P180" s="558"/>
      <c r="Q180" s="558"/>
      <c r="R180" s="558"/>
    </row>
    <row r="181" spans="1:18" s="5" customFormat="1" x14ac:dyDescent="0.2">
      <c r="A181" s="830" t="s">
        <v>1460</v>
      </c>
      <c r="B181" s="813" t="s">
        <v>18</v>
      </c>
      <c r="C181" s="827">
        <v>724</v>
      </c>
      <c r="D181" s="828">
        <v>780</v>
      </c>
      <c r="E181" s="827">
        <v>870</v>
      </c>
      <c r="F181" s="204">
        <f>SUM(E181-(E181*14/114))</f>
        <v>763.15789473684208</v>
      </c>
      <c r="G181" s="204">
        <v>815.78947368421052</v>
      </c>
      <c r="H181" s="625">
        <v>921.05</v>
      </c>
      <c r="I181" s="204">
        <v>1385.96</v>
      </c>
      <c r="J181" s="789">
        <v>1500</v>
      </c>
      <c r="K181" s="204">
        <f t="shared" ref="K181:K183" si="9">SUM(N181/114*100)</f>
        <v>1593.859649122807</v>
      </c>
      <c r="L181" s="204">
        <f>K181*'[4]Table of % increases'!$C$19</f>
        <v>223.14035087719301</v>
      </c>
      <c r="M181" s="204">
        <f>K181+L181</f>
        <v>1817</v>
      </c>
      <c r="N181" s="645">
        <v>1817</v>
      </c>
      <c r="O181" s="469">
        <f>ROUND((K181-J181)/J181*100,2)</f>
        <v>6.26</v>
      </c>
      <c r="P181" s="558"/>
      <c r="Q181" s="558"/>
      <c r="R181" s="558"/>
    </row>
    <row r="182" spans="1:18" s="5" customFormat="1" ht="25.5" x14ac:dyDescent="0.2">
      <c r="A182" s="830" t="s">
        <v>1461</v>
      </c>
      <c r="B182" s="813" t="s">
        <v>1459</v>
      </c>
      <c r="C182" s="827">
        <v>590</v>
      </c>
      <c r="D182" s="828">
        <v>640</v>
      </c>
      <c r="E182" s="827">
        <v>720</v>
      </c>
      <c r="F182" s="204">
        <f>SUM(E182-(E182*14/114))</f>
        <v>631.57894736842104</v>
      </c>
      <c r="G182" s="204">
        <v>684.21052631578948</v>
      </c>
      <c r="H182" s="625">
        <v>789.47</v>
      </c>
      <c r="I182" s="204">
        <v>1271.93</v>
      </c>
      <c r="J182" s="789">
        <v>1368.42</v>
      </c>
      <c r="K182" s="204">
        <f t="shared" si="9"/>
        <v>1454.3859649122805</v>
      </c>
      <c r="L182" s="204">
        <f>K182*'[4]Table of % increases'!$C$19</f>
        <v>203.61403508771929</v>
      </c>
      <c r="M182" s="204">
        <f>K182+L182</f>
        <v>1657.9999999999998</v>
      </c>
      <c r="N182" s="645">
        <v>1658</v>
      </c>
      <c r="O182" s="469">
        <f>ROUND((K182-J182)/J182*100,2)</f>
        <v>6.28</v>
      </c>
      <c r="P182" s="558"/>
      <c r="Q182" s="558"/>
      <c r="R182" s="558"/>
    </row>
    <row r="183" spans="1:18" s="5" customFormat="1" ht="38.25" x14ac:dyDescent="0.2">
      <c r="A183" s="830" t="s">
        <v>1463</v>
      </c>
      <c r="B183" s="813" t="s">
        <v>1462</v>
      </c>
      <c r="C183" s="827">
        <v>370</v>
      </c>
      <c r="D183" s="828">
        <v>400</v>
      </c>
      <c r="E183" s="827">
        <v>470</v>
      </c>
      <c r="F183" s="204">
        <f>SUM(E183-(E183*14/114))</f>
        <v>412.28070175438597</v>
      </c>
      <c r="G183" s="204">
        <v>456.14035087719299</v>
      </c>
      <c r="H183" s="625">
        <v>526.32000000000005</v>
      </c>
      <c r="I183" s="204">
        <v>964.91</v>
      </c>
      <c r="J183" s="789">
        <v>1052.6300000000001</v>
      </c>
      <c r="K183" s="204">
        <f t="shared" si="9"/>
        <v>1118.421052631579</v>
      </c>
      <c r="L183" s="204">
        <f>K183*'[4]Table of % increases'!$C$19</f>
        <v>156.57894736842107</v>
      </c>
      <c r="M183" s="204">
        <f>K183+L183</f>
        <v>1275</v>
      </c>
      <c r="N183" s="645">
        <v>1275</v>
      </c>
      <c r="O183" s="469">
        <f>ROUND((K183-J183)/J183*100,2)</f>
        <v>6.25</v>
      </c>
      <c r="P183" s="558"/>
      <c r="Q183" s="558"/>
      <c r="R183" s="558"/>
    </row>
    <row r="184" spans="1:18" s="5" customFormat="1" ht="25.5" x14ac:dyDescent="0.2">
      <c r="A184" s="811" t="s">
        <v>40</v>
      </c>
      <c r="B184" s="809" t="s">
        <v>1862</v>
      </c>
      <c r="C184" s="827"/>
      <c r="D184" s="828"/>
      <c r="E184" s="827"/>
      <c r="F184" s="204"/>
      <c r="G184" s="204"/>
      <c r="H184" s="625"/>
      <c r="I184" s="204"/>
      <c r="J184" s="789"/>
      <c r="K184" s="207"/>
      <c r="L184" s="204"/>
      <c r="M184" s="204"/>
      <c r="N184" s="645"/>
      <c r="O184" s="469" t="s">
        <v>12</v>
      </c>
      <c r="P184" s="558"/>
      <c r="Q184" s="558"/>
      <c r="R184" s="558"/>
    </row>
    <row r="185" spans="1:18" s="5" customFormat="1" x14ac:dyDescent="0.2">
      <c r="A185" s="826"/>
      <c r="B185" s="813"/>
      <c r="C185" s="827"/>
      <c r="D185" s="828"/>
      <c r="E185" s="827"/>
      <c r="F185" s="204"/>
      <c r="G185" s="204"/>
      <c r="H185" s="204"/>
      <c r="I185" s="204"/>
      <c r="J185" s="789"/>
      <c r="K185" s="767"/>
      <c r="L185" s="204"/>
      <c r="M185" s="204"/>
      <c r="N185" s="32" t="s">
        <v>12</v>
      </c>
      <c r="O185" s="469" t="s">
        <v>12</v>
      </c>
      <c r="P185" s="558"/>
      <c r="Q185" s="558"/>
      <c r="R185" s="558"/>
    </row>
    <row r="186" spans="1:18" s="2" customFormat="1" x14ac:dyDescent="0.2">
      <c r="A186" s="29" t="s">
        <v>110</v>
      </c>
      <c r="B186" s="13" t="s">
        <v>19</v>
      </c>
      <c r="C186" s="10"/>
      <c r="D186" s="11"/>
      <c r="E186" s="16"/>
      <c r="F186" s="204"/>
      <c r="G186" s="204"/>
      <c r="H186" s="204"/>
      <c r="I186" s="204"/>
      <c r="J186" s="789"/>
      <c r="K186" s="767"/>
      <c r="L186" s="204"/>
      <c r="M186" s="204"/>
      <c r="N186" s="32" t="s">
        <v>12</v>
      </c>
      <c r="O186" s="469" t="s">
        <v>12</v>
      </c>
      <c r="P186" s="557"/>
      <c r="Q186" s="557"/>
      <c r="R186" s="557"/>
    </row>
    <row r="187" spans="1:18" s="2" customFormat="1" x14ac:dyDescent="0.2">
      <c r="A187" s="29"/>
      <c r="B187" s="13"/>
      <c r="C187" s="10"/>
      <c r="D187" s="11"/>
      <c r="E187" s="16"/>
      <c r="F187" s="204"/>
      <c r="G187" s="204"/>
      <c r="H187" s="204"/>
      <c r="I187" s="204"/>
      <c r="J187" s="789"/>
      <c r="K187" s="767"/>
      <c r="L187" s="204"/>
      <c r="M187" s="204"/>
      <c r="N187" s="32" t="s">
        <v>12</v>
      </c>
      <c r="O187" s="469" t="s">
        <v>12</v>
      </c>
      <c r="P187" s="557"/>
      <c r="Q187" s="557"/>
      <c r="R187" s="557"/>
    </row>
    <row r="188" spans="1:18" s="2" customFormat="1" ht="25.5" x14ac:dyDescent="0.2">
      <c r="A188" s="803" t="s">
        <v>111</v>
      </c>
      <c r="B188" s="18" t="s">
        <v>1464</v>
      </c>
      <c r="C188" s="10">
        <v>96</v>
      </c>
      <c r="D188" s="11">
        <v>200</v>
      </c>
      <c r="E188" s="16">
        <v>225</v>
      </c>
      <c r="F188" s="204">
        <f>SUM(E188-(E188*14/114))</f>
        <v>197.36842105263159</v>
      </c>
      <c r="G188" s="204">
        <v>219.2982456140351</v>
      </c>
      <c r="H188" s="625">
        <v>263.16000000000003</v>
      </c>
      <c r="I188" s="204">
        <v>280.7</v>
      </c>
      <c r="J188" s="789">
        <v>302.63</v>
      </c>
      <c r="K188" s="204">
        <f t="shared" ref="K188" si="10">SUM(N188/114*100)</f>
        <v>328.07017543859649</v>
      </c>
      <c r="L188" s="204">
        <f>K188*'[4]Table of % increases'!$C$19</f>
        <v>45.929824561403514</v>
      </c>
      <c r="M188" s="204">
        <f>K188+L188</f>
        <v>374</v>
      </c>
      <c r="N188" s="645">
        <v>374</v>
      </c>
      <c r="O188" s="469">
        <f>ROUND((K188-J188)/J188*100,2)</f>
        <v>8.41</v>
      </c>
      <c r="P188" s="557"/>
      <c r="Q188" s="557"/>
      <c r="R188" s="557"/>
    </row>
    <row r="189" spans="1:18" s="2" customFormat="1" ht="25.5" x14ac:dyDescent="0.2">
      <c r="A189" s="803" t="s">
        <v>1491</v>
      </c>
      <c r="B189" s="18" t="s">
        <v>1465</v>
      </c>
      <c r="C189" s="10"/>
      <c r="D189" s="11"/>
      <c r="E189" s="16"/>
      <c r="F189" s="204"/>
      <c r="G189" s="204"/>
      <c r="H189" s="625" t="s">
        <v>12</v>
      </c>
      <c r="I189" s="625"/>
      <c r="J189" s="861"/>
      <c r="K189" s="767" t="s">
        <v>12</v>
      </c>
      <c r="L189" s="204"/>
      <c r="M189" s="204"/>
      <c r="N189" s="667" t="s">
        <v>12</v>
      </c>
      <c r="O189" s="469" t="s">
        <v>12</v>
      </c>
      <c r="P189" s="557"/>
      <c r="Q189" s="859"/>
      <c r="R189" s="859"/>
    </row>
    <row r="190" spans="1:18" s="2" customFormat="1" x14ac:dyDescent="0.2">
      <c r="A190" s="29" t="s">
        <v>1495</v>
      </c>
      <c r="B190" s="15" t="s">
        <v>20</v>
      </c>
      <c r="C190" s="10">
        <v>470</v>
      </c>
      <c r="D190" s="11">
        <v>500</v>
      </c>
      <c r="E190" s="16">
        <v>550</v>
      </c>
      <c r="F190" s="204">
        <f>SUM(E190-(E190*14/114))</f>
        <v>482.45614035087721</v>
      </c>
      <c r="G190" s="204">
        <v>526.31578947368416</v>
      </c>
      <c r="H190" s="625">
        <v>877.19</v>
      </c>
      <c r="I190" s="204">
        <v>877.19</v>
      </c>
      <c r="J190" s="789">
        <v>947.37</v>
      </c>
      <c r="K190" s="204">
        <f t="shared" ref="K190:K191" si="11">SUM(N190/114*100)</f>
        <v>947.36842105263145</v>
      </c>
      <c r="L190" s="204">
        <f>K190*'[4]Table of % increases'!$C$19</f>
        <v>132.63157894736841</v>
      </c>
      <c r="M190" s="204">
        <f>K190+L190</f>
        <v>1079.9999999999998</v>
      </c>
      <c r="N190" s="645">
        <v>1080</v>
      </c>
      <c r="O190" s="469">
        <f>ROUND((K190-J190)/J190*100,2)</f>
        <v>0</v>
      </c>
      <c r="P190" s="557"/>
      <c r="Q190" s="859"/>
      <c r="R190" s="859"/>
    </row>
    <row r="191" spans="1:18" s="2" customFormat="1" x14ac:dyDescent="0.2">
      <c r="A191" s="29" t="s">
        <v>1496</v>
      </c>
      <c r="B191" s="15" t="s">
        <v>39</v>
      </c>
      <c r="C191" s="10">
        <v>150</v>
      </c>
      <c r="D191" s="11">
        <v>250</v>
      </c>
      <c r="E191" s="16">
        <v>250</v>
      </c>
      <c r="F191" s="204">
        <f>SUM(E191-(E191*14/114))</f>
        <v>219.2982456140351</v>
      </c>
      <c r="G191" s="204">
        <v>263.16000000000003</v>
      </c>
      <c r="H191" s="625">
        <v>1.1000000000000001</v>
      </c>
      <c r="I191" s="761">
        <v>1.21211</v>
      </c>
      <c r="J191" s="789">
        <v>1.3</v>
      </c>
      <c r="K191" s="204">
        <f t="shared" si="11"/>
        <v>1.4035087719298245</v>
      </c>
      <c r="L191" s="204">
        <f>K191*'[4]Table of % increases'!$C$19</f>
        <v>0.19649122807017544</v>
      </c>
      <c r="M191" s="204">
        <f>K191+L191</f>
        <v>1.5999999999999999</v>
      </c>
      <c r="N191" s="933">
        <v>1.6</v>
      </c>
      <c r="O191" s="469">
        <f>ROUND((K191-J191)/J191*100,2)</f>
        <v>7.96</v>
      </c>
      <c r="P191" s="557"/>
      <c r="Q191" s="859"/>
      <c r="R191" s="859"/>
    </row>
    <row r="192" spans="1:18" s="2" customFormat="1" ht="12.75" customHeight="1" x14ac:dyDescent="0.2">
      <c r="A192" s="29"/>
      <c r="B192" s="831" t="s">
        <v>73</v>
      </c>
      <c r="C192" s="10"/>
      <c r="D192" s="11"/>
      <c r="E192" s="16"/>
      <c r="F192" s="204"/>
      <c r="G192" s="204"/>
      <c r="H192" s="625"/>
      <c r="I192" s="625"/>
      <c r="J192" s="861"/>
      <c r="K192" s="767"/>
      <c r="L192" s="204"/>
      <c r="M192" s="204"/>
      <c r="N192" s="667"/>
      <c r="O192" s="469" t="s">
        <v>12</v>
      </c>
      <c r="P192" s="557"/>
      <c r="Q192" s="859"/>
      <c r="R192" s="859"/>
    </row>
    <row r="193" spans="1:18" s="2" customFormat="1" ht="12.75" customHeight="1" x14ac:dyDescent="0.2">
      <c r="A193" s="29"/>
      <c r="B193" s="831" t="s">
        <v>71</v>
      </c>
      <c r="C193" s="10"/>
      <c r="D193" s="11"/>
      <c r="E193" s="16"/>
      <c r="F193" s="204"/>
      <c r="G193" s="204"/>
      <c r="H193" s="625"/>
      <c r="I193" s="625"/>
      <c r="J193" s="861"/>
      <c r="K193" s="767"/>
      <c r="L193" s="204"/>
      <c r="M193" s="204"/>
      <c r="N193" s="667"/>
      <c r="O193" s="469" t="s">
        <v>12</v>
      </c>
      <c r="P193" s="557"/>
      <c r="Q193" s="859"/>
      <c r="R193" s="859"/>
    </row>
    <row r="194" spans="1:18" s="2" customFormat="1" ht="12.75" customHeight="1" x14ac:dyDescent="0.2">
      <c r="A194" s="29"/>
      <c r="B194" s="831" t="s">
        <v>72</v>
      </c>
      <c r="C194" s="10"/>
      <c r="D194" s="11"/>
      <c r="E194" s="16"/>
      <c r="F194" s="204"/>
      <c r="G194" s="204"/>
      <c r="H194" s="625"/>
      <c r="I194" s="625"/>
      <c r="J194" s="861"/>
      <c r="K194" s="767"/>
      <c r="L194" s="204"/>
      <c r="M194" s="204"/>
      <c r="N194" s="667"/>
      <c r="O194" s="469" t="s">
        <v>12</v>
      </c>
      <c r="P194" s="557"/>
      <c r="Q194" s="859"/>
      <c r="R194" s="859"/>
    </row>
    <row r="195" spans="1:18" s="2" customFormat="1" ht="12.75" customHeight="1" x14ac:dyDescent="0.2">
      <c r="A195" s="819" t="s">
        <v>1497</v>
      </c>
      <c r="B195" s="842" t="s">
        <v>21</v>
      </c>
      <c r="C195" s="148">
        <v>450</v>
      </c>
      <c r="D195" s="872">
        <v>480</v>
      </c>
      <c r="E195" s="135">
        <v>500</v>
      </c>
      <c r="F195" s="215">
        <f>SUM(E195-(E195*14/114))</f>
        <v>438.59649122807019</v>
      </c>
      <c r="G195" s="215">
        <v>482.45614035087721</v>
      </c>
      <c r="H195" s="626">
        <v>508.77</v>
      </c>
      <c r="I195" s="215">
        <v>543.86</v>
      </c>
      <c r="J195" s="802">
        <v>587.72</v>
      </c>
      <c r="K195" s="215">
        <f t="shared" ref="K195" si="12">SUM(N195/114*100)</f>
        <v>635.9649122807017</v>
      </c>
      <c r="L195" s="215">
        <f>K195*'[4]Table of % increases'!$C$19</f>
        <v>89.035087719298247</v>
      </c>
      <c r="M195" s="215">
        <f>K195+L195</f>
        <v>725</v>
      </c>
      <c r="N195" s="647">
        <v>725</v>
      </c>
      <c r="O195" s="470">
        <f>ROUND((K195-J195)/J195*100,2)</f>
        <v>8.2100000000000009</v>
      </c>
      <c r="P195" s="557"/>
      <c r="Q195" s="859"/>
      <c r="R195" s="859"/>
    </row>
    <row r="196" spans="1:18" s="4" customFormat="1" x14ac:dyDescent="0.2">
      <c r="A196" s="3"/>
      <c r="B196" s="13"/>
      <c r="C196" s="14"/>
      <c r="D196" s="11"/>
      <c r="E196" s="16"/>
      <c r="F196" s="204"/>
      <c r="G196" s="204"/>
      <c r="H196" s="204"/>
      <c r="I196" s="204"/>
      <c r="J196" s="789"/>
      <c r="K196" s="767"/>
      <c r="L196" s="204"/>
      <c r="M196" s="204"/>
      <c r="N196" s="32"/>
      <c r="O196" s="469" t="s">
        <v>12</v>
      </c>
      <c r="P196" s="858"/>
      <c r="Q196" s="859"/>
      <c r="R196" s="859"/>
    </row>
    <row r="197" spans="1:18" s="2" customFormat="1" ht="25.5" x14ac:dyDescent="0.2">
      <c r="A197" s="803">
        <v>1.4</v>
      </c>
      <c r="B197" s="832" t="s">
        <v>25</v>
      </c>
      <c r="C197" s="10"/>
      <c r="D197" s="11"/>
      <c r="E197" s="16"/>
      <c r="F197" s="204"/>
      <c r="G197" s="204"/>
      <c r="H197" s="204"/>
      <c r="I197" s="204"/>
      <c r="J197" s="789"/>
      <c r="K197" s="767"/>
      <c r="L197" s="204"/>
      <c r="M197" s="204"/>
      <c r="N197" s="32"/>
      <c r="O197" s="469" t="s">
        <v>12</v>
      </c>
      <c r="P197" s="858"/>
      <c r="Q197" s="859"/>
      <c r="R197" s="859"/>
    </row>
    <row r="198" spans="1:18" s="2" customFormat="1" x14ac:dyDescent="0.2">
      <c r="A198" s="3"/>
      <c r="B198" s="832"/>
      <c r="C198" s="10"/>
      <c r="D198" s="11"/>
      <c r="E198" s="16"/>
      <c r="F198" s="204"/>
      <c r="G198" s="204"/>
      <c r="H198" s="204"/>
      <c r="I198" s="204"/>
      <c r="J198" s="789"/>
      <c r="K198" s="767"/>
      <c r="L198" s="204"/>
      <c r="M198" s="204"/>
      <c r="N198" s="32"/>
      <c r="O198" s="469" t="s">
        <v>12</v>
      </c>
      <c r="P198" s="858"/>
      <c r="Q198" s="859"/>
      <c r="R198" s="859"/>
    </row>
    <row r="199" spans="1:18" s="2" customFormat="1" x14ac:dyDescent="0.2">
      <c r="A199" s="3" t="s">
        <v>1498</v>
      </c>
      <c r="B199" s="13" t="s">
        <v>26</v>
      </c>
      <c r="C199" s="10" t="s">
        <v>12</v>
      </c>
      <c r="D199" s="11" t="s">
        <v>12</v>
      </c>
      <c r="E199" s="16" t="s">
        <v>12</v>
      </c>
      <c r="F199" s="204"/>
      <c r="G199" s="204"/>
      <c r="H199" s="204"/>
      <c r="I199" s="204"/>
      <c r="J199" s="789"/>
      <c r="K199" s="767"/>
      <c r="L199" s="204"/>
      <c r="M199" s="204"/>
      <c r="N199" s="32"/>
      <c r="O199" s="469" t="s">
        <v>12</v>
      </c>
      <c r="P199" s="858"/>
      <c r="Q199" s="859"/>
      <c r="R199" s="859"/>
    </row>
    <row r="200" spans="1:18" s="2" customFormat="1" x14ac:dyDescent="0.2">
      <c r="A200" s="3" t="s">
        <v>1499</v>
      </c>
      <c r="B200" s="798" t="s">
        <v>1739</v>
      </c>
      <c r="C200" s="10">
        <v>2400</v>
      </c>
      <c r="D200" s="11">
        <v>2600</v>
      </c>
      <c r="E200" s="16">
        <v>2600</v>
      </c>
      <c r="F200" s="204">
        <f>SUM(E200-(E200*14/114))</f>
        <v>2280.7017543859647</v>
      </c>
      <c r="G200" s="204">
        <v>2280.7017543859647</v>
      </c>
      <c r="H200" s="625">
        <v>2631.58</v>
      </c>
      <c r="I200" s="204">
        <v>2631.58</v>
      </c>
      <c r="J200" s="789">
        <v>2842.11</v>
      </c>
      <c r="K200" s="204">
        <f t="shared" ref="K200" si="13">SUM(N200/114*100)</f>
        <v>2842.105263157895</v>
      </c>
      <c r="L200" s="204">
        <f>K200*'[4]Table of % increases'!$C$19</f>
        <v>397.89473684210532</v>
      </c>
      <c r="M200" s="204">
        <f>K200+L200</f>
        <v>3240.0000000000005</v>
      </c>
      <c r="N200" s="645">
        <v>3240</v>
      </c>
      <c r="O200" s="469">
        <f>ROUND((K200-J200)/J200*100,2)</f>
        <v>0</v>
      </c>
      <c r="P200" s="858"/>
      <c r="Q200" s="859"/>
      <c r="R200" s="859"/>
    </row>
    <row r="201" spans="1:18" s="2" customFormat="1" ht="89.25" x14ac:dyDescent="0.2">
      <c r="A201" s="803" t="s">
        <v>12</v>
      </c>
      <c r="B201" s="833" t="s">
        <v>1740</v>
      </c>
      <c r="C201" s="10" t="s">
        <v>12</v>
      </c>
      <c r="D201" s="11" t="s">
        <v>12</v>
      </c>
      <c r="E201" s="16" t="s">
        <v>12</v>
      </c>
      <c r="F201" s="204"/>
      <c r="G201" s="204"/>
      <c r="H201" s="625" t="s">
        <v>12</v>
      </c>
      <c r="I201" s="625"/>
      <c r="J201" s="861"/>
      <c r="K201" s="942" t="s">
        <v>12</v>
      </c>
      <c r="L201" s="665"/>
      <c r="M201" s="665"/>
      <c r="N201" s="667" t="s">
        <v>12</v>
      </c>
      <c r="O201" s="469" t="s">
        <v>12</v>
      </c>
      <c r="P201" s="858"/>
      <c r="Q201" s="859"/>
      <c r="R201" s="859"/>
    </row>
    <row r="202" spans="1:18" s="2" customFormat="1" x14ac:dyDescent="0.2">
      <c r="A202" s="803" t="s">
        <v>1500</v>
      </c>
      <c r="B202" s="834" t="s">
        <v>1741</v>
      </c>
      <c r="C202" s="10">
        <v>4800</v>
      </c>
      <c r="D202" s="11">
        <v>5200</v>
      </c>
      <c r="E202" s="16">
        <v>5200</v>
      </c>
      <c r="F202" s="204">
        <f>SUM(E202-(E202*14/114))</f>
        <v>4561.4035087719294</v>
      </c>
      <c r="G202" s="204">
        <v>4561.4035087719294</v>
      </c>
      <c r="H202" s="625">
        <v>5263.16</v>
      </c>
      <c r="I202" s="204">
        <v>5263.16</v>
      </c>
      <c r="J202" s="789">
        <v>5684.21</v>
      </c>
      <c r="K202" s="204">
        <f t="shared" ref="K202" si="14">SUM(N202/114*100)</f>
        <v>5684.21052631579</v>
      </c>
      <c r="L202" s="204">
        <f>K202*'[4]Table of % increases'!$C$19</f>
        <v>795.78947368421063</v>
      </c>
      <c r="M202" s="204">
        <f>K202+L202</f>
        <v>6480.0000000000009</v>
      </c>
      <c r="N202" s="645">
        <v>6480</v>
      </c>
      <c r="O202" s="469">
        <f>ROUND((K202-J202)/J202*100,2)</f>
        <v>0</v>
      </c>
      <c r="P202" s="858"/>
      <c r="Q202" s="859"/>
      <c r="R202" s="859"/>
    </row>
    <row r="203" spans="1:18" s="2" customFormat="1" ht="89.25" x14ac:dyDescent="0.2">
      <c r="A203" s="894"/>
      <c r="B203" s="892" t="s">
        <v>1742</v>
      </c>
      <c r="C203" s="10"/>
      <c r="D203" s="10"/>
      <c r="E203" s="16"/>
      <c r="F203" s="207"/>
      <c r="G203" s="207"/>
      <c r="H203" s="235"/>
      <c r="I203" s="204"/>
      <c r="J203" s="821"/>
      <c r="K203" s="656"/>
      <c r="L203" s="24"/>
      <c r="M203" s="24"/>
      <c r="N203" s="893"/>
      <c r="O203" s="469" t="s">
        <v>12</v>
      </c>
      <c r="P203" s="858"/>
      <c r="Q203" s="859"/>
      <c r="R203" s="859"/>
    </row>
    <row r="204" spans="1:18" s="2" customFormat="1" ht="25.5" x14ac:dyDescent="0.2">
      <c r="A204" s="803" t="s">
        <v>1501</v>
      </c>
      <c r="B204" s="835" t="s">
        <v>1743</v>
      </c>
      <c r="C204" s="10">
        <v>7800</v>
      </c>
      <c r="D204" s="11">
        <v>8400</v>
      </c>
      <c r="E204" s="16">
        <v>8400</v>
      </c>
      <c r="F204" s="204">
        <f>SUM(E204-(E204*14/114))</f>
        <v>7368.4210526315792</v>
      </c>
      <c r="G204" s="204">
        <v>7368.4210526315792</v>
      </c>
      <c r="H204" s="625">
        <v>7894.74</v>
      </c>
      <c r="I204" s="204">
        <v>7894.74</v>
      </c>
      <c r="J204" s="789">
        <v>8526.32</v>
      </c>
      <c r="K204" s="204">
        <f t="shared" ref="K204" si="15">SUM(N204/114*100)</f>
        <v>8526.3157894736833</v>
      </c>
      <c r="L204" s="204">
        <f>K204*'[4]Table of % increases'!$C$19</f>
        <v>1193.6842105263158</v>
      </c>
      <c r="M204" s="204">
        <f>K204+L204</f>
        <v>9720</v>
      </c>
      <c r="N204" s="645">
        <v>9720</v>
      </c>
      <c r="O204" s="469">
        <f>ROUND((K204-J204)/J204*100,2)</f>
        <v>0</v>
      </c>
      <c r="P204" s="858"/>
      <c r="Q204" s="859"/>
      <c r="R204" s="859"/>
    </row>
    <row r="205" spans="1:18" s="2" customFormat="1" ht="127.5" x14ac:dyDescent="0.2">
      <c r="A205" s="803"/>
      <c r="B205" s="836" t="s">
        <v>1863</v>
      </c>
      <c r="C205" s="10"/>
      <c r="D205" s="11"/>
      <c r="E205" s="16"/>
      <c r="F205" s="204"/>
      <c r="G205" s="204"/>
      <c r="H205" s="625"/>
      <c r="I205" s="204"/>
      <c r="J205" s="789"/>
      <c r="K205" s="767"/>
      <c r="L205" s="204"/>
      <c r="M205" s="204"/>
      <c r="N205" s="667"/>
      <c r="O205" s="469" t="s">
        <v>12</v>
      </c>
      <c r="P205" s="858"/>
      <c r="Q205" s="859"/>
      <c r="R205" s="859"/>
    </row>
    <row r="206" spans="1:18" s="2" customFormat="1" x14ac:dyDescent="0.2">
      <c r="A206" s="803"/>
      <c r="B206" s="837"/>
      <c r="C206" s="10"/>
      <c r="D206" s="11"/>
      <c r="E206" s="16"/>
      <c r="F206" s="204"/>
      <c r="G206" s="204"/>
      <c r="H206" s="204"/>
      <c r="I206" s="204"/>
      <c r="J206" s="789"/>
      <c r="K206" s="767"/>
      <c r="L206" s="204"/>
      <c r="M206" s="204"/>
      <c r="N206" s="32" t="s">
        <v>12</v>
      </c>
      <c r="O206" s="469" t="s">
        <v>12</v>
      </c>
      <c r="P206" s="858"/>
      <c r="Q206" s="859"/>
      <c r="R206" s="859"/>
    </row>
    <row r="207" spans="1:18" s="2" customFormat="1" x14ac:dyDescent="0.2">
      <c r="A207" s="29" t="s">
        <v>1502</v>
      </c>
      <c r="B207" s="13" t="s">
        <v>1744</v>
      </c>
      <c r="C207" s="10"/>
      <c r="D207" s="11"/>
      <c r="E207" s="16"/>
      <c r="F207" s="204"/>
      <c r="G207" s="204"/>
      <c r="H207" s="204"/>
      <c r="I207" s="204"/>
      <c r="J207" s="789"/>
      <c r="K207" s="767"/>
      <c r="L207" s="204"/>
      <c r="M207" s="204"/>
      <c r="N207" s="32" t="s">
        <v>12</v>
      </c>
      <c r="O207" s="469" t="s">
        <v>12</v>
      </c>
      <c r="P207" s="858"/>
      <c r="Q207" s="859"/>
      <c r="R207" s="859"/>
    </row>
    <row r="208" spans="1:18" s="2" customFormat="1" x14ac:dyDescent="0.2">
      <c r="A208" s="29" t="s">
        <v>1503</v>
      </c>
      <c r="B208" s="15" t="s">
        <v>27</v>
      </c>
      <c r="C208" s="10">
        <v>4600</v>
      </c>
      <c r="D208" s="11">
        <v>5000</v>
      </c>
      <c r="E208" s="16">
        <v>5000</v>
      </c>
      <c r="F208" s="204">
        <f>SUM(E208-(E208*14/114))</f>
        <v>4385.9649122807023</v>
      </c>
      <c r="G208" s="204">
        <v>4385.9649122807023</v>
      </c>
      <c r="H208" s="625">
        <v>4385.96</v>
      </c>
      <c r="I208" s="204">
        <v>4385.96</v>
      </c>
      <c r="J208" s="789">
        <v>4385.96</v>
      </c>
      <c r="K208" s="204">
        <f t="shared" ref="K208:K210" si="16">SUM(N208/114*100)</f>
        <v>4385.9649122807023</v>
      </c>
      <c r="L208" s="204">
        <f>K208*'[4]Table of % increases'!$C$19</f>
        <v>614.03508771929842</v>
      </c>
      <c r="M208" s="204">
        <f>K208+L208</f>
        <v>5000.0000000000009</v>
      </c>
      <c r="N208" s="943">
        <v>5000</v>
      </c>
      <c r="O208" s="469">
        <f>ROUND((K208-J208)/J208*100,2)</f>
        <v>0</v>
      </c>
      <c r="P208" s="858"/>
      <c r="Q208" s="859"/>
      <c r="R208" s="859"/>
    </row>
    <row r="209" spans="1:18" s="2" customFormat="1" x14ac:dyDescent="0.2">
      <c r="A209" s="29" t="s">
        <v>1504</v>
      </c>
      <c r="B209" s="15" t="s">
        <v>28</v>
      </c>
      <c r="C209" s="10">
        <v>7100</v>
      </c>
      <c r="D209" s="11">
        <v>7700</v>
      </c>
      <c r="E209" s="16">
        <v>7700</v>
      </c>
      <c r="F209" s="204">
        <f>SUM(E209-(E209*14/114))</f>
        <v>6754.3859649122805</v>
      </c>
      <c r="G209" s="204">
        <v>6754.3859649122805</v>
      </c>
      <c r="H209" s="625">
        <v>8771.93</v>
      </c>
      <c r="I209" s="204">
        <v>8771.93</v>
      </c>
      <c r="J209" s="789">
        <v>8771.93</v>
      </c>
      <c r="K209" s="204">
        <f t="shared" si="16"/>
        <v>8771.9298245614045</v>
      </c>
      <c r="L209" s="204">
        <f>K209*'[4]Table of % increases'!$C$19</f>
        <v>1228.0701754385968</v>
      </c>
      <c r="M209" s="204">
        <f>K209+L209</f>
        <v>10000.000000000002</v>
      </c>
      <c r="N209" s="943">
        <v>10000</v>
      </c>
      <c r="O209" s="469">
        <f>ROUND((K209-J209)/J209*100,2)</f>
        <v>0</v>
      </c>
      <c r="P209" s="858"/>
      <c r="Q209" s="859"/>
      <c r="R209" s="859"/>
    </row>
    <row r="210" spans="1:18" s="2" customFormat="1" ht="25.5" x14ac:dyDescent="0.2">
      <c r="A210" s="29" t="s">
        <v>1505</v>
      </c>
      <c r="B210" s="837" t="s">
        <v>1745</v>
      </c>
      <c r="C210" s="10">
        <v>9900</v>
      </c>
      <c r="D210" s="11">
        <v>10700</v>
      </c>
      <c r="E210" s="16">
        <v>10700</v>
      </c>
      <c r="F210" s="204">
        <f>SUM(E210-(E210*14/114))</f>
        <v>9385.9649122807023</v>
      </c>
      <c r="G210" s="204">
        <v>9385.9649122807023</v>
      </c>
      <c r="H210" s="625">
        <v>13157.89</v>
      </c>
      <c r="I210" s="204">
        <v>13157.89</v>
      </c>
      <c r="J210" s="789">
        <v>13157.89</v>
      </c>
      <c r="K210" s="204">
        <f t="shared" si="16"/>
        <v>13157.894736842103</v>
      </c>
      <c r="L210" s="204">
        <f>K210*'[4]Table of % increases'!$C$19</f>
        <v>1842.1052631578946</v>
      </c>
      <c r="M210" s="204">
        <f>K210+L210</f>
        <v>14999.999999999998</v>
      </c>
      <c r="N210" s="943">
        <v>15000</v>
      </c>
      <c r="O210" s="469">
        <f>ROUND((K210-J210)/J210*100,2)</f>
        <v>0</v>
      </c>
      <c r="P210" s="858"/>
      <c r="Q210" s="859"/>
      <c r="R210" s="859"/>
    </row>
    <row r="211" spans="1:18" s="2" customFormat="1" ht="127.5" x14ac:dyDescent="0.2">
      <c r="A211" s="29"/>
      <c r="B211" s="836" t="s">
        <v>1864</v>
      </c>
      <c r="C211" s="10"/>
      <c r="D211" s="11"/>
      <c r="E211" s="16"/>
      <c r="F211" s="204"/>
      <c r="G211" s="204"/>
      <c r="H211" s="625" t="s">
        <v>12</v>
      </c>
      <c r="I211" s="625"/>
      <c r="J211" s="861"/>
      <c r="K211" s="767" t="s">
        <v>12</v>
      </c>
      <c r="L211" s="204"/>
      <c r="M211" s="204"/>
      <c r="N211" s="667" t="s">
        <v>12</v>
      </c>
      <c r="O211" s="469" t="s">
        <v>12</v>
      </c>
      <c r="P211" s="858"/>
      <c r="Q211" s="859"/>
      <c r="R211" s="859"/>
    </row>
    <row r="212" spans="1:18" s="2" customFormat="1" x14ac:dyDescent="0.2">
      <c r="A212" s="29"/>
      <c r="B212" s="836"/>
      <c r="C212" s="10"/>
      <c r="D212" s="11"/>
      <c r="E212" s="16"/>
      <c r="F212" s="204"/>
      <c r="G212" s="204"/>
      <c r="H212" s="625"/>
      <c r="I212" s="625"/>
      <c r="J212" s="861"/>
      <c r="K212" s="767"/>
      <c r="L212" s="204"/>
      <c r="M212" s="204"/>
      <c r="N212" s="667"/>
      <c r="O212" s="469"/>
      <c r="P212" s="858"/>
      <c r="Q212" s="859"/>
      <c r="R212" s="859"/>
    </row>
    <row r="213" spans="1:18" s="2" customFormat="1" x14ac:dyDescent="0.2">
      <c r="A213" s="3" t="s">
        <v>1506</v>
      </c>
      <c r="B213" s="13" t="s">
        <v>29</v>
      </c>
      <c r="C213" s="10"/>
      <c r="D213" s="11"/>
      <c r="E213" s="16"/>
      <c r="F213" s="204"/>
      <c r="G213" s="204"/>
      <c r="H213" s="204"/>
      <c r="I213" s="204"/>
      <c r="J213" s="789"/>
      <c r="K213" s="767"/>
      <c r="L213" s="204"/>
      <c r="M213" s="204"/>
      <c r="N213" s="32" t="s">
        <v>12</v>
      </c>
      <c r="O213" s="469" t="s">
        <v>12</v>
      </c>
      <c r="P213" s="858"/>
      <c r="Q213" s="859"/>
      <c r="R213" s="859"/>
    </row>
    <row r="214" spans="1:18" s="2" customFormat="1" x14ac:dyDescent="0.2">
      <c r="A214" s="3" t="s">
        <v>1507</v>
      </c>
      <c r="B214" s="15" t="s">
        <v>30</v>
      </c>
      <c r="C214" s="10">
        <v>340</v>
      </c>
      <c r="D214" s="11">
        <v>1500</v>
      </c>
      <c r="E214" s="16">
        <v>1500</v>
      </c>
      <c r="F214" s="204">
        <f>SUM(E214-(E214*14/114))</f>
        <v>1315.7894736842104</v>
      </c>
      <c r="G214" s="204">
        <v>1315.7894736842104</v>
      </c>
      <c r="H214" s="625">
        <v>1315.79</v>
      </c>
      <c r="I214" s="204">
        <v>1315.79</v>
      </c>
      <c r="J214" s="789">
        <v>1421.05</v>
      </c>
      <c r="K214" s="204">
        <f t="shared" ref="K214:K215" si="17">SUM(N214/114*100)</f>
        <v>1538.5964912280701</v>
      </c>
      <c r="L214" s="204">
        <f>K214*'[4]Table of % increases'!$C$19</f>
        <v>215.40350877192984</v>
      </c>
      <c r="M214" s="204">
        <f>K214+L214</f>
        <v>1754</v>
      </c>
      <c r="N214" s="645">
        <v>1754</v>
      </c>
      <c r="O214" s="469">
        <f>ROUND((K214-J214)/J214*100,2)</f>
        <v>8.27</v>
      </c>
      <c r="P214" s="858"/>
      <c r="Q214" s="859"/>
      <c r="R214" s="859"/>
    </row>
    <row r="215" spans="1:18" s="2" customFormat="1" x14ac:dyDescent="0.2">
      <c r="A215" s="3" t="s">
        <v>1508</v>
      </c>
      <c r="B215" s="15" t="s">
        <v>31</v>
      </c>
      <c r="C215" s="10">
        <v>60</v>
      </c>
      <c r="D215" s="11">
        <v>125</v>
      </c>
      <c r="E215" s="16">
        <v>125</v>
      </c>
      <c r="F215" s="204">
        <f>SUM(E215-(E215*14/114))</f>
        <v>109.64912280701755</v>
      </c>
      <c r="G215" s="204">
        <v>131.58000000000001</v>
      </c>
      <c r="H215" s="625">
        <v>157.88999999999999</v>
      </c>
      <c r="I215" s="204">
        <v>175.44</v>
      </c>
      <c r="J215" s="789">
        <v>189.47</v>
      </c>
      <c r="K215" s="204">
        <f t="shared" si="17"/>
        <v>204.38596491228068</v>
      </c>
      <c r="L215" s="204">
        <f>K215*'[4]Table of % increases'!$C$19</f>
        <v>28.614035087719298</v>
      </c>
      <c r="M215" s="204">
        <f>K215+L215</f>
        <v>232.99999999999997</v>
      </c>
      <c r="N215" s="645">
        <v>233</v>
      </c>
      <c r="O215" s="469">
        <f>ROUND((K215-J215)/J215*100,2)</f>
        <v>7.87</v>
      </c>
      <c r="P215" s="858"/>
      <c r="Q215" s="859"/>
      <c r="R215" s="859"/>
    </row>
    <row r="216" spans="1:18" s="2" customFormat="1" x14ac:dyDescent="0.2">
      <c r="A216" s="3"/>
      <c r="B216" s="15"/>
      <c r="C216" s="10"/>
      <c r="D216" s="11"/>
      <c r="E216" s="16"/>
      <c r="F216" s="204"/>
      <c r="G216" s="204"/>
      <c r="H216" s="204"/>
      <c r="I216" s="204"/>
      <c r="J216" s="789"/>
      <c r="K216" s="767"/>
      <c r="L216" s="204"/>
      <c r="M216" s="204"/>
      <c r="N216" s="32"/>
      <c r="O216" s="469" t="s">
        <v>12</v>
      </c>
      <c r="P216" s="858"/>
      <c r="Q216" s="859"/>
      <c r="R216" s="859"/>
    </row>
    <row r="217" spans="1:18" s="2" customFormat="1" x14ac:dyDescent="0.2">
      <c r="A217" s="838">
        <v>1.5</v>
      </c>
      <c r="B217" s="13" t="s">
        <v>32</v>
      </c>
      <c r="C217" s="10"/>
      <c r="D217" s="11"/>
      <c r="E217" s="16"/>
      <c r="F217" s="204"/>
      <c r="G217" s="204"/>
      <c r="H217" s="204"/>
      <c r="I217" s="204"/>
      <c r="J217" s="789"/>
      <c r="K217" s="57"/>
      <c r="L217" s="17"/>
      <c r="M217" s="17"/>
      <c r="N217" s="32"/>
      <c r="O217" s="469" t="s">
        <v>12</v>
      </c>
      <c r="P217" s="858"/>
      <c r="Q217" s="859"/>
      <c r="R217" s="859"/>
    </row>
    <row r="218" spans="1:18" s="2" customFormat="1" ht="25.5" x14ac:dyDescent="0.2">
      <c r="A218" s="811" t="s">
        <v>40</v>
      </c>
      <c r="B218" s="777" t="s">
        <v>1865</v>
      </c>
      <c r="C218" s="10"/>
      <c r="D218" s="11"/>
      <c r="E218" s="16"/>
      <c r="F218" s="204"/>
      <c r="G218" s="204"/>
      <c r="H218" s="204"/>
      <c r="I218" s="204"/>
      <c r="J218" s="789"/>
      <c r="K218" s="57"/>
      <c r="L218" s="17"/>
      <c r="M218" s="17"/>
      <c r="N218" s="32"/>
      <c r="O218" s="469" t="s">
        <v>12</v>
      </c>
      <c r="P218" s="858"/>
      <c r="Q218" s="859"/>
      <c r="R218" s="859"/>
    </row>
    <row r="219" spans="1:18" s="2" customFormat="1" x14ac:dyDescent="0.2">
      <c r="A219" s="29" t="s">
        <v>112</v>
      </c>
      <c r="B219" s="13" t="s">
        <v>1466</v>
      </c>
      <c r="C219" s="10" t="s">
        <v>12</v>
      </c>
      <c r="D219" s="11" t="s">
        <v>12</v>
      </c>
      <c r="E219" s="16" t="s">
        <v>12</v>
      </c>
      <c r="F219" s="204" t="s">
        <v>12</v>
      </c>
      <c r="G219" s="204" t="s">
        <v>12</v>
      </c>
      <c r="H219" s="204"/>
      <c r="I219" s="204"/>
      <c r="J219" s="789"/>
      <c r="K219" s="57"/>
      <c r="L219" s="17"/>
      <c r="M219" s="17"/>
      <c r="N219" s="32"/>
      <c r="O219" s="469" t="s">
        <v>12</v>
      </c>
      <c r="P219" s="858"/>
      <c r="Q219" s="859"/>
      <c r="R219" s="859"/>
    </row>
    <row r="220" spans="1:18" s="2" customFormat="1" ht="25.5" x14ac:dyDescent="0.2">
      <c r="A220" s="29" t="s">
        <v>1468</v>
      </c>
      <c r="B220" s="829" t="s">
        <v>1746</v>
      </c>
      <c r="C220" s="10">
        <v>190</v>
      </c>
      <c r="D220" s="11">
        <v>160</v>
      </c>
      <c r="E220" s="16">
        <v>175</v>
      </c>
      <c r="F220" s="204">
        <f>SUM(E220-(E220*14/114))</f>
        <v>153.50877192982455</v>
      </c>
      <c r="G220" s="204">
        <v>175.43859649122805</v>
      </c>
      <c r="H220" s="625">
        <v>201.75</v>
      </c>
      <c r="I220" s="204">
        <v>214.91</v>
      </c>
      <c r="J220" s="789">
        <v>232.11</v>
      </c>
      <c r="K220" s="204">
        <f t="shared" ref="K220:K226" si="18">SUM(N220/114*100)</f>
        <v>251.75438596491227</v>
      </c>
      <c r="L220" s="204">
        <f>K220*'[4]Table of % increases'!$C$19</f>
        <v>35.245614035087719</v>
      </c>
      <c r="M220" s="204">
        <f t="shared" ref="M220:M228" si="19">K220+L220</f>
        <v>287</v>
      </c>
      <c r="N220" s="645">
        <v>287</v>
      </c>
      <c r="O220" s="469">
        <f t="shared" ref="O220:O226" si="20">ROUND((K220-J220)/J220*100,2)</f>
        <v>8.4600000000000009</v>
      </c>
      <c r="P220" s="858"/>
      <c r="Q220" s="859"/>
      <c r="R220" s="859"/>
    </row>
    <row r="221" spans="1:18" s="2" customFormat="1" ht="25.5" x14ac:dyDescent="0.2">
      <c r="A221" s="29" t="s">
        <v>1469</v>
      </c>
      <c r="B221" s="829" t="s">
        <v>1966</v>
      </c>
      <c r="C221" s="10">
        <v>190</v>
      </c>
      <c r="D221" s="11">
        <v>160</v>
      </c>
      <c r="E221" s="16">
        <v>175</v>
      </c>
      <c r="F221" s="204">
        <f>SUM(E221-(E221*14/114))</f>
        <v>153.50877192982455</v>
      </c>
      <c r="G221" s="204">
        <v>175.43859649122805</v>
      </c>
      <c r="H221" s="625">
        <v>201.75</v>
      </c>
      <c r="I221" s="204">
        <v>214.91</v>
      </c>
      <c r="J221" s="789">
        <v>232.11</v>
      </c>
      <c r="K221" s="204">
        <f t="shared" si="18"/>
        <v>251.75438596491227</v>
      </c>
      <c r="L221" s="204">
        <f>K221*'[4]Table of % increases'!$C$19</f>
        <v>35.245614035087719</v>
      </c>
      <c r="M221" s="204">
        <f t="shared" si="19"/>
        <v>287</v>
      </c>
      <c r="N221" s="645">
        <v>287</v>
      </c>
      <c r="O221" s="469">
        <f t="shared" si="20"/>
        <v>8.4600000000000009</v>
      </c>
      <c r="P221" s="858"/>
      <c r="Q221" s="859"/>
      <c r="R221" s="859"/>
    </row>
    <row r="222" spans="1:18" s="2" customFormat="1" ht="25.5" x14ac:dyDescent="0.2">
      <c r="A222" s="29" t="s">
        <v>1470</v>
      </c>
      <c r="B222" s="839" t="s">
        <v>1747</v>
      </c>
      <c r="C222" s="10">
        <v>190</v>
      </c>
      <c r="D222" s="11">
        <v>160</v>
      </c>
      <c r="E222" s="16">
        <v>175</v>
      </c>
      <c r="F222" s="204">
        <f>SUM(E222-(E222*14/114))</f>
        <v>153.50877192982455</v>
      </c>
      <c r="G222" s="204">
        <v>175.43859649122805</v>
      </c>
      <c r="H222" s="625">
        <v>201.75</v>
      </c>
      <c r="I222" s="204">
        <v>214.91</v>
      </c>
      <c r="J222" s="789">
        <v>232.11</v>
      </c>
      <c r="K222" s="204">
        <f t="shared" si="18"/>
        <v>251.75438596491227</v>
      </c>
      <c r="L222" s="204">
        <f>K222*'[4]Table of % increases'!$C$19</f>
        <v>35.245614035087719</v>
      </c>
      <c r="M222" s="204">
        <f t="shared" si="19"/>
        <v>287</v>
      </c>
      <c r="N222" s="645">
        <v>287</v>
      </c>
      <c r="O222" s="469">
        <f t="shared" si="20"/>
        <v>8.4600000000000009</v>
      </c>
      <c r="P222" s="858"/>
      <c r="Q222" s="859"/>
      <c r="R222" s="859"/>
    </row>
    <row r="223" spans="1:18" s="2" customFormat="1" x14ac:dyDescent="0.2">
      <c r="A223" s="29" t="s">
        <v>1471</v>
      </c>
      <c r="B223" s="837" t="s">
        <v>1748</v>
      </c>
      <c r="C223" s="10">
        <v>190</v>
      </c>
      <c r="D223" s="11">
        <v>160</v>
      </c>
      <c r="E223" s="16">
        <v>175</v>
      </c>
      <c r="F223" s="204">
        <f>SUM(E223-(E223*14/114))</f>
        <v>153.50877192982455</v>
      </c>
      <c r="G223" s="204">
        <v>175.43859649122805</v>
      </c>
      <c r="H223" s="625">
        <v>201.75</v>
      </c>
      <c r="I223" s="204">
        <v>214.91</v>
      </c>
      <c r="J223" s="789">
        <v>232.11</v>
      </c>
      <c r="K223" s="204">
        <f t="shared" si="18"/>
        <v>251.75438596491227</v>
      </c>
      <c r="L223" s="204">
        <f>K223*'[4]Table of % increases'!$C$19</f>
        <v>35.245614035087719</v>
      </c>
      <c r="M223" s="204">
        <f t="shared" si="19"/>
        <v>287</v>
      </c>
      <c r="N223" s="645">
        <v>287</v>
      </c>
      <c r="O223" s="469">
        <f t="shared" si="20"/>
        <v>8.4600000000000009</v>
      </c>
      <c r="P223" s="858"/>
      <c r="Q223" s="859"/>
      <c r="R223" s="859"/>
    </row>
    <row r="224" spans="1:18" s="2" customFormat="1" x14ac:dyDescent="0.2">
      <c r="A224" s="29" t="s">
        <v>1472</v>
      </c>
      <c r="B224" s="840" t="s">
        <v>1749</v>
      </c>
      <c r="C224" s="10">
        <v>190</v>
      </c>
      <c r="D224" s="11">
        <v>160</v>
      </c>
      <c r="E224" s="16">
        <v>175</v>
      </c>
      <c r="F224" s="204">
        <f>SUM(E224-(E224*14/114))</f>
        <v>153.50877192982455</v>
      </c>
      <c r="G224" s="204">
        <v>175.43859649122805</v>
      </c>
      <c r="H224" s="625">
        <v>201.75</v>
      </c>
      <c r="I224" s="204">
        <v>214.91</v>
      </c>
      <c r="J224" s="789">
        <v>232.11</v>
      </c>
      <c r="K224" s="204">
        <f t="shared" si="18"/>
        <v>251.75438596491227</v>
      </c>
      <c r="L224" s="204">
        <f>K224*'[4]Table of % increases'!$C$19</f>
        <v>35.245614035087719</v>
      </c>
      <c r="M224" s="204">
        <f t="shared" si="19"/>
        <v>287</v>
      </c>
      <c r="N224" s="645">
        <v>287</v>
      </c>
      <c r="O224" s="469">
        <f t="shared" si="20"/>
        <v>8.4600000000000009</v>
      </c>
      <c r="P224" s="858"/>
      <c r="Q224" s="859"/>
      <c r="R224" s="859"/>
    </row>
    <row r="225" spans="1:18" s="2" customFormat="1" ht="24.75" customHeight="1" x14ac:dyDescent="0.2">
      <c r="A225" s="29" t="s">
        <v>1473</v>
      </c>
      <c r="B225" s="837" t="s">
        <v>1750</v>
      </c>
      <c r="C225" s="10"/>
      <c r="D225" s="11"/>
      <c r="E225" s="16"/>
      <c r="F225" s="204"/>
      <c r="G225" s="204"/>
      <c r="H225" s="625">
        <v>201.75</v>
      </c>
      <c r="I225" s="204">
        <v>214.91</v>
      </c>
      <c r="J225" s="789">
        <v>232.11</v>
      </c>
      <c r="K225" s="204">
        <f t="shared" si="18"/>
        <v>251.75438596491227</v>
      </c>
      <c r="L225" s="204">
        <f>K225*'[4]Table of % increases'!$C$19</f>
        <v>35.245614035087719</v>
      </c>
      <c r="M225" s="204">
        <f t="shared" si="19"/>
        <v>287</v>
      </c>
      <c r="N225" s="645">
        <v>287</v>
      </c>
      <c r="O225" s="469">
        <f t="shared" si="20"/>
        <v>8.4600000000000009</v>
      </c>
      <c r="P225" s="858"/>
      <c r="Q225" s="859"/>
      <c r="R225" s="859"/>
    </row>
    <row r="226" spans="1:18" s="2" customFormat="1" x14ac:dyDescent="0.2">
      <c r="A226" s="29" t="s">
        <v>1751</v>
      </c>
      <c r="B226" s="837" t="s">
        <v>1467</v>
      </c>
      <c r="C226" s="10"/>
      <c r="D226" s="11"/>
      <c r="E226" s="16"/>
      <c r="F226" s="204"/>
      <c r="G226" s="204"/>
      <c r="H226" s="625">
        <v>201.75</v>
      </c>
      <c r="I226" s="204">
        <v>214.91</v>
      </c>
      <c r="J226" s="789">
        <v>232.11</v>
      </c>
      <c r="K226" s="204">
        <f t="shared" si="18"/>
        <v>251.75438596491227</v>
      </c>
      <c r="L226" s="204">
        <f>K226*'[4]Table of % increases'!$C$19</f>
        <v>35.245614035087719</v>
      </c>
      <c r="M226" s="204">
        <f t="shared" si="19"/>
        <v>287</v>
      </c>
      <c r="N226" s="645">
        <v>287</v>
      </c>
      <c r="O226" s="469">
        <f t="shared" si="20"/>
        <v>8.4600000000000009</v>
      </c>
      <c r="P226" s="858"/>
      <c r="Q226" s="859"/>
      <c r="R226" s="859"/>
    </row>
    <row r="227" spans="1:18" s="2" customFormat="1" x14ac:dyDescent="0.2">
      <c r="A227" s="29"/>
      <c r="B227" s="836"/>
      <c r="C227" s="10"/>
      <c r="D227" s="11"/>
      <c r="E227" s="16"/>
      <c r="F227" s="204"/>
      <c r="G227" s="204"/>
      <c r="H227" s="204"/>
      <c r="I227" s="204"/>
      <c r="J227" s="789"/>
      <c r="K227" s="207"/>
      <c r="L227" s="204"/>
      <c r="M227" s="204"/>
      <c r="N227" s="32" t="s">
        <v>12</v>
      </c>
      <c r="O227" s="469" t="s">
        <v>12</v>
      </c>
      <c r="P227" s="858"/>
      <c r="Q227" s="859"/>
      <c r="R227" s="859"/>
    </row>
    <row r="228" spans="1:18" s="2" customFormat="1" x14ac:dyDescent="0.2">
      <c r="A228" s="29" t="s">
        <v>113</v>
      </c>
      <c r="B228" s="837" t="s">
        <v>1965</v>
      </c>
      <c r="C228" s="10">
        <v>290</v>
      </c>
      <c r="D228" s="11">
        <v>290</v>
      </c>
      <c r="E228" s="16">
        <v>310</v>
      </c>
      <c r="F228" s="204">
        <f>SUM(E228-(E228*14/114))</f>
        <v>271.92982456140351</v>
      </c>
      <c r="G228" s="204">
        <v>307.01754385964909</v>
      </c>
      <c r="H228" s="625">
        <v>350.88</v>
      </c>
      <c r="I228" s="204">
        <v>372.81</v>
      </c>
      <c r="J228" s="789">
        <v>403.51</v>
      </c>
      <c r="K228" s="204">
        <f t="shared" ref="K228" si="21">SUM(N228/114*100)</f>
        <v>436.84210526315786</v>
      </c>
      <c r="L228" s="204">
        <f>K228*'[4]Table of % increases'!$C$19</f>
        <v>61.15789473684211</v>
      </c>
      <c r="M228" s="204">
        <f t="shared" si="19"/>
        <v>498</v>
      </c>
      <c r="N228" s="645">
        <v>498</v>
      </c>
      <c r="O228" s="469">
        <f>ROUND((K228-J228)/J228*100,2)</f>
        <v>8.26</v>
      </c>
      <c r="P228" s="858"/>
      <c r="Q228" s="859"/>
      <c r="R228" s="859"/>
    </row>
    <row r="229" spans="1:18" s="2" customFormat="1" ht="25.5" x14ac:dyDescent="0.2">
      <c r="A229" s="811" t="s">
        <v>1727</v>
      </c>
      <c r="B229" s="836" t="s">
        <v>33</v>
      </c>
      <c r="C229" s="10"/>
      <c r="D229" s="11"/>
      <c r="E229" s="16"/>
      <c r="F229" s="204"/>
      <c r="G229" s="204"/>
      <c r="H229" s="625"/>
      <c r="I229" s="204"/>
      <c r="J229" s="789"/>
      <c r="K229" s="767"/>
      <c r="L229" s="204"/>
      <c r="M229" s="204"/>
      <c r="N229" s="667"/>
      <c r="O229" s="469" t="s">
        <v>12</v>
      </c>
      <c r="P229" s="858"/>
      <c r="Q229" s="859"/>
      <c r="R229" s="859"/>
    </row>
    <row r="230" spans="1:18" s="2" customFormat="1" x14ac:dyDescent="0.2">
      <c r="A230" s="955"/>
      <c r="B230" s="956" t="s">
        <v>1967</v>
      </c>
      <c r="C230" s="148"/>
      <c r="D230" s="872"/>
      <c r="E230" s="135"/>
      <c r="F230" s="215"/>
      <c r="G230" s="215"/>
      <c r="H230" s="626"/>
      <c r="I230" s="215"/>
      <c r="J230" s="802"/>
      <c r="K230" s="724"/>
      <c r="L230" s="215"/>
      <c r="M230" s="215"/>
      <c r="N230" s="957"/>
      <c r="O230" s="470"/>
      <c r="P230" s="858"/>
      <c r="Q230" s="859"/>
      <c r="R230" s="859"/>
    </row>
    <row r="231" spans="1:18" s="2" customFormat="1" x14ac:dyDescent="0.2">
      <c r="A231" s="29"/>
      <c r="B231" s="837"/>
      <c r="C231" s="10"/>
      <c r="D231" s="11"/>
      <c r="E231" s="16"/>
      <c r="F231" s="204"/>
      <c r="G231" s="204"/>
      <c r="H231" s="625" t="s">
        <v>12</v>
      </c>
      <c r="I231" s="625"/>
      <c r="J231" s="861"/>
      <c r="K231" s="767"/>
      <c r="L231" s="204"/>
      <c r="M231" s="204"/>
      <c r="N231" s="667" t="s">
        <v>12</v>
      </c>
      <c r="O231" s="469" t="s">
        <v>12</v>
      </c>
      <c r="P231" s="858"/>
      <c r="Q231" s="859"/>
      <c r="R231" s="859"/>
    </row>
    <row r="232" spans="1:18" s="2" customFormat="1" ht="25.5" x14ac:dyDescent="0.2">
      <c r="A232" s="29" t="s">
        <v>1752</v>
      </c>
      <c r="B232" s="837" t="s">
        <v>34</v>
      </c>
      <c r="C232" s="10">
        <v>610</v>
      </c>
      <c r="D232" s="11">
        <v>640</v>
      </c>
      <c r="E232" s="16">
        <v>710</v>
      </c>
      <c r="F232" s="204">
        <f>SUM(E232-(E232*14/114))</f>
        <v>622.80701754385962</v>
      </c>
      <c r="G232" s="204">
        <v>745.61</v>
      </c>
      <c r="H232" s="625">
        <v>859.65</v>
      </c>
      <c r="I232" s="204">
        <v>912.28</v>
      </c>
      <c r="J232" s="789">
        <v>985.26</v>
      </c>
      <c r="K232" s="204">
        <f t="shared" ref="K232:K233" si="22">SUM(N232/114*100)</f>
        <v>1066.6666666666665</v>
      </c>
      <c r="L232" s="204">
        <f>K232*'[4]Table of % increases'!$C$19</f>
        <v>149.33333333333331</v>
      </c>
      <c r="M232" s="204">
        <f t="shared" ref="M232:M240" si="23">K232+L232</f>
        <v>1215.9999999999998</v>
      </c>
      <c r="N232" s="645">
        <v>1216</v>
      </c>
      <c r="O232" s="469">
        <f>ROUND((K232-J232)/J232*100,2)</f>
        <v>8.26</v>
      </c>
      <c r="P232" s="858"/>
      <c r="Q232" s="859"/>
      <c r="R232" s="859"/>
    </row>
    <row r="233" spans="1:18" s="2" customFormat="1" ht="25.5" x14ac:dyDescent="0.2">
      <c r="A233" s="29" t="s">
        <v>1753</v>
      </c>
      <c r="B233" s="837" t="s">
        <v>1754</v>
      </c>
      <c r="C233" s="10"/>
      <c r="D233" s="11"/>
      <c r="E233" s="16"/>
      <c r="F233" s="204"/>
      <c r="G233" s="204"/>
      <c r="H233" s="625" t="s">
        <v>468</v>
      </c>
      <c r="I233" s="204">
        <v>214.91</v>
      </c>
      <c r="J233" s="789">
        <v>232.46</v>
      </c>
      <c r="K233" s="204">
        <f t="shared" si="22"/>
        <v>251.75438596491227</v>
      </c>
      <c r="L233" s="204">
        <f>K233*'[4]Table of % increases'!$C$19</f>
        <v>35.245614035087719</v>
      </c>
      <c r="M233" s="204">
        <f t="shared" si="23"/>
        <v>287</v>
      </c>
      <c r="N233" s="645">
        <v>287</v>
      </c>
      <c r="O233" s="469">
        <f>ROUND((K233-J233)/J233*100,2)</f>
        <v>8.3000000000000007</v>
      </c>
      <c r="P233" s="858"/>
      <c r="Q233" s="859"/>
      <c r="R233" s="859"/>
    </row>
    <row r="234" spans="1:18" s="2" customFormat="1" x14ac:dyDescent="0.2">
      <c r="A234" s="29"/>
      <c r="B234" s="837"/>
      <c r="C234" s="10"/>
      <c r="D234" s="11"/>
      <c r="E234" s="16"/>
      <c r="F234" s="204"/>
      <c r="G234" s="204"/>
      <c r="H234" s="625"/>
      <c r="I234" s="625"/>
      <c r="J234" s="861"/>
      <c r="K234" s="207"/>
      <c r="L234" s="204" t="s">
        <v>12</v>
      </c>
      <c r="M234" s="204" t="s">
        <v>12</v>
      </c>
      <c r="N234" s="667"/>
      <c r="O234" s="469" t="s">
        <v>12</v>
      </c>
      <c r="P234" s="858"/>
      <c r="Q234" s="859"/>
      <c r="R234" s="859"/>
    </row>
    <row r="235" spans="1:18" s="2" customFormat="1" x14ac:dyDescent="0.2">
      <c r="A235" s="29" t="s">
        <v>114</v>
      </c>
      <c r="B235" s="841" t="s">
        <v>35</v>
      </c>
      <c r="C235" s="10">
        <v>1560</v>
      </c>
      <c r="D235" s="11">
        <v>1560</v>
      </c>
      <c r="E235" s="16">
        <v>1600</v>
      </c>
      <c r="F235" s="204">
        <f>SUM(E235-(E235*14/114))</f>
        <v>1403.5087719298244</v>
      </c>
      <c r="G235" s="204">
        <v>1622.8070175438597</v>
      </c>
      <c r="H235" s="625">
        <v>1842.11</v>
      </c>
      <c r="I235" s="204">
        <v>1956.14</v>
      </c>
      <c r="J235" s="789">
        <v>2114.04</v>
      </c>
      <c r="K235" s="204">
        <f t="shared" ref="K235" si="24">SUM(N235/114*100)</f>
        <v>2289.4736842105262</v>
      </c>
      <c r="L235" s="204">
        <f>K235*'[4]Table of % increases'!$C$19</f>
        <v>320.5263157894737</v>
      </c>
      <c r="M235" s="204">
        <f t="shared" si="23"/>
        <v>2610</v>
      </c>
      <c r="N235" s="645">
        <v>2610</v>
      </c>
      <c r="O235" s="469">
        <f>ROUND((K235-J235)/J235*100,2)</f>
        <v>8.3000000000000007</v>
      </c>
      <c r="P235" s="858"/>
      <c r="Q235" s="859"/>
      <c r="R235" s="859"/>
    </row>
    <row r="236" spans="1:18" s="2" customFormat="1" x14ac:dyDescent="0.2">
      <c r="A236" s="29"/>
      <c r="B236" s="841"/>
      <c r="C236" s="10"/>
      <c r="D236" s="11"/>
      <c r="E236" s="16"/>
      <c r="F236" s="204"/>
      <c r="G236" s="204"/>
      <c r="H236" s="625"/>
      <c r="I236" s="625"/>
      <c r="J236" s="861" t="s">
        <v>12</v>
      </c>
      <c r="K236" s="207"/>
      <c r="L236" s="204" t="s">
        <v>12</v>
      </c>
      <c r="M236" s="204" t="s">
        <v>12</v>
      </c>
      <c r="N236" s="667"/>
      <c r="O236" s="469" t="s">
        <v>12</v>
      </c>
      <c r="P236" s="858"/>
      <c r="Q236" s="859"/>
      <c r="R236" s="859"/>
    </row>
    <row r="237" spans="1:18" s="2" customFormat="1" x14ac:dyDescent="0.2">
      <c r="A237" s="3" t="s">
        <v>1509</v>
      </c>
      <c r="B237" s="15" t="s">
        <v>1474</v>
      </c>
      <c r="C237" s="10"/>
      <c r="D237" s="11"/>
      <c r="E237" s="16"/>
      <c r="F237" s="204"/>
      <c r="G237" s="204"/>
      <c r="H237" s="625"/>
      <c r="I237" s="625"/>
      <c r="J237" s="861"/>
      <c r="K237" s="207"/>
      <c r="L237" s="204" t="s">
        <v>12</v>
      </c>
      <c r="M237" s="204" t="s">
        <v>12</v>
      </c>
      <c r="N237" s="667"/>
      <c r="O237" s="469" t="s">
        <v>12</v>
      </c>
      <c r="P237" s="858"/>
      <c r="Q237" s="859"/>
      <c r="R237" s="859"/>
    </row>
    <row r="238" spans="1:18" s="2" customFormat="1" x14ac:dyDescent="0.2">
      <c r="A238" s="3" t="s">
        <v>1475</v>
      </c>
      <c r="B238" s="15" t="s">
        <v>1476</v>
      </c>
      <c r="C238" s="10">
        <v>420</v>
      </c>
      <c r="D238" s="11">
        <v>420</v>
      </c>
      <c r="E238" s="16">
        <v>450</v>
      </c>
      <c r="F238" s="204">
        <f>SUM(E238-(E238*14/114))</f>
        <v>394.73684210526318</v>
      </c>
      <c r="G238" s="204">
        <v>328.9473684210526</v>
      </c>
      <c r="H238" s="625">
        <v>377.19</v>
      </c>
      <c r="I238" s="204">
        <v>407.89</v>
      </c>
      <c r="J238" s="789">
        <v>438.6</v>
      </c>
      <c r="K238" s="204">
        <f t="shared" ref="K238:K240" si="25">SUM(N238/114*100)</f>
        <v>474.56140350877195</v>
      </c>
      <c r="L238" s="204">
        <f>K238*'[4]Table of % increases'!$C$19</f>
        <v>66.438596491228083</v>
      </c>
      <c r="M238" s="204">
        <f t="shared" si="23"/>
        <v>541</v>
      </c>
      <c r="N238" s="645">
        <v>541</v>
      </c>
      <c r="O238" s="469">
        <f>ROUND((K238-J238)/J238*100,2)</f>
        <v>8.1999999999999993</v>
      </c>
      <c r="P238" s="858"/>
      <c r="Q238" s="859"/>
      <c r="R238" s="859"/>
    </row>
    <row r="239" spans="1:18" s="2" customFormat="1" x14ac:dyDescent="0.2">
      <c r="A239" s="3" t="s">
        <v>1477</v>
      </c>
      <c r="B239" s="15" t="s">
        <v>1478</v>
      </c>
      <c r="C239" s="10">
        <v>420</v>
      </c>
      <c r="D239" s="11">
        <v>420</v>
      </c>
      <c r="E239" s="16">
        <v>450</v>
      </c>
      <c r="F239" s="204">
        <f>SUM(E239-(E239*14/114))</f>
        <v>394.73684210526318</v>
      </c>
      <c r="G239" s="204">
        <v>793.85964912280701</v>
      </c>
      <c r="H239" s="625">
        <v>921.05</v>
      </c>
      <c r="I239" s="204">
        <v>1000</v>
      </c>
      <c r="J239" s="789">
        <v>1078.95</v>
      </c>
      <c r="K239" s="204">
        <f t="shared" si="25"/>
        <v>1167.5438596491229</v>
      </c>
      <c r="L239" s="204">
        <f>K239*'[4]Table of % increases'!$C$19</f>
        <v>163.45614035087721</v>
      </c>
      <c r="M239" s="204">
        <f t="shared" si="23"/>
        <v>1331</v>
      </c>
      <c r="N239" s="645">
        <v>1331</v>
      </c>
      <c r="O239" s="469">
        <f>ROUND((K239-J239)/J239*100,2)</f>
        <v>8.2100000000000009</v>
      </c>
      <c r="P239" s="858"/>
      <c r="Q239" s="859"/>
      <c r="R239" s="859"/>
    </row>
    <row r="240" spans="1:18" s="2" customFormat="1" x14ac:dyDescent="0.2">
      <c r="A240" s="3" t="s">
        <v>1479</v>
      </c>
      <c r="B240" s="15" t="s">
        <v>1480</v>
      </c>
      <c r="C240" s="10">
        <v>160</v>
      </c>
      <c r="D240" s="11">
        <v>160</v>
      </c>
      <c r="E240" s="16">
        <v>175</v>
      </c>
      <c r="F240" s="204">
        <f>SUM(E240-(E240*14/114))</f>
        <v>153.50877192982455</v>
      </c>
      <c r="G240" s="204">
        <v>175.43859649122805</v>
      </c>
      <c r="H240" s="625">
        <v>201.75</v>
      </c>
      <c r="I240" s="204">
        <v>214.91</v>
      </c>
      <c r="J240" s="789">
        <v>232.46</v>
      </c>
      <c r="K240" s="204">
        <f t="shared" si="25"/>
        <v>251.75438596491227</v>
      </c>
      <c r="L240" s="204">
        <f>K240*'[4]Table of % increases'!$C$19</f>
        <v>35.245614035087719</v>
      </c>
      <c r="M240" s="204">
        <f t="shared" si="23"/>
        <v>287</v>
      </c>
      <c r="N240" s="645">
        <v>287</v>
      </c>
      <c r="O240" s="469">
        <f t="shared" ref="O240:O245" si="26">ROUND((K240-J240)/J240*100,2)</f>
        <v>8.3000000000000007</v>
      </c>
      <c r="P240" s="858"/>
      <c r="Q240" s="859"/>
      <c r="R240" s="859"/>
    </row>
    <row r="241" spans="1:18" s="2" customFormat="1" x14ac:dyDescent="0.2">
      <c r="A241" s="3"/>
      <c r="B241" s="15"/>
      <c r="C241" s="10"/>
      <c r="D241" s="11"/>
      <c r="E241" s="16"/>
      <c r="F241" s="204"/>
      <c r="G241" s="204"/>
      <c r="H241" s="625"/>
      <c r="I241" s="625"/>
      <c r="J241" s="861"/>
      <c r="K241" s="767"/>
      <c r="L241" s="204"/>
      <c r="M241" s="204"/>
      <c r="N241" s="667" t="s">
        <v>12</v>
      </c>
      <c r="O241" s="469" t="s">
        <v>12</v>
      </c>
      <c r="P241" s="858"/>
      <c r="Q241" s="859"/>
      <c r="R241" s="859"/>
    </row>
    <row r="242" spans="1:18" s="2" customFormat="1" x14ac:dyDescent="0.2">
      <c r="A242" s="3" t="s">
        <v>1483</v>
      </c>
      <c r="B242" s="15" t="s">
        <v>1755</v>
      </c>
      <c r="C242" s="10"/>
      <c r="D242" s="11"/>
      <c r="E242" s="16"/>
      <c r="F242" s="204"/>
      <c r="G242" s="204"/>
      <c r="H242" s="625"/>
      <c r="I242" s="625"/>
      <c r="J242" s="861"/>
      <c r="K242" s="767"/>
      <c r="L242" s="204"/>
      <c r="M242" s="204"/>
      <c r="N242" s="667"/>
      <c r="O242" s="469" t="s">
        <v>12</v>
      </c>
      <c r="P242" s="858"/>
      <c r="Q242" s="859"/>
      <c r="R242" s="859"/>
    </row>
    <row r="243" spans="1:18" s="2" customFormat="1" x14ac:dyDescent="0.2">
      <c r="A243" s="693" t="s">
        <v>1727</v>
      </c>
      <c r="B243" s="836" t="s">
        <v>1756</v>
      </c>
      <c r="C243" s="10">
        <v>440</v>
      </c>
      <c r="D243" s="11">
        <v>450</v>
      </c>
      <c r="E243" s="16">
        <v>500</v>
      </c>
      <c r="F243" s="204">
        <f>SUM(E243-(E243*14/114))</f>
        <v>438.59649122807019</v>
      </c>
      <c r="G243" s="204">
        <v>307.01754385964909</v>
      </c>
      <c r="H243" s="625">
        <v>350.88</v>
      </c>
      <c r="I243" s="204">
        <v>372.81</v>
      </c>
      <c r="J243" s="789">
        <v>403.51</v>
      </c>
      <c r="K243" s="204">
        <f t="shared" ref="K243" si="27">SUM(N243/114*100)</f>
        <v>436.84210526315786</v>
      </c>
      <c r="L243" s="204">
        <f>K243*'[4]Table of % increases'!$C$19</f>
        <v>61.15789473684211</v>
      </c>
      <c r="M243" s="204">
        <f>K243+L243</f>
        <v>498</v>
      </c>
      <c r="N243" s="645">
        <v>498</v>
      </c>
      <c r="O243" s="469">
        <f t="shared" si="26"/>
        <v>8.26</v>
      </c>
      <c r="P243" s="858"/>
      <c r="Q243" s="859"/>
      <c r="R243" s="859"/>
    </row>
    <row r="244" spans="1:18" s="2" customFormat="1" x14ac:dyDescent="0.2">
      <c r="A244" s="3"/>
      <c r="B244" s="837"/>
      <c r="C244" s="10"/>
      <c r="D244" s="11"/>
      <c r="E244" s="16"/>
      <c r="F244" s="204"/>
      <c r="G244" s="204"/>
      <c r="H244" s="625"/>
      <c r="I244" s="625"/>
      <c r="J244" s="861"/>
      <c r="K244" s="767"/>
      <c r="L244" s="204"/>
      <c r="M244" s="204"/>
      <c r="N244" s="667"/>
      <c r="O244" s="469" t="s">
        <v>12</v>
      </c>
      <c r="P244" s="858"/>
      <c r="Q244" s="859"/>
      <c r="R244" s="859"/>
    </row>
    <row r="245" spans="1:18" s="2" customFormat="1" ht="25.5" x14ac:dyDescent="0.2">
      <c r="A245" s="803" t="s">
        <v>1482</v>
      </c>
      <c r="B245" s="837" t="s">
        <v>1481</v>
      </c>
      <c r="C245" s="10">
        <v>480</v>
      </c>
      <c r="D245" s="11">
        <v>480</v>
      </c>
      <c r="E245" s="16">
        <v>520</v>
      </c>
      <c r="F245" s="204">
        <f>SUM(E245-(E245*14/114))</f>
        <v>456.14035087719299</v>
      </c>
      <c r="G245" s="204">
        <v>482.45614035087721</v>
      </c>
      <c r="H245" s="625">
        <v>526.32100000000003</v>
      </c>
      <c r="I245" s="204">
        <v>561.4</v>
      </c>
      <c r="J245" s="789">
        <v>605.26</v>
      </c>
      <c r="K245" s="204">
        <f t="shared" ref="K245" si="28">SUM(N245/114*100)</f>
        <v>655.26315789473676</v>
      </c>
      <c r="L245" s="204">
        <f>K245*'[4]Table of % increases'!$C$19</f>
        <v>91.73684210526315</v>
      </c>
      <c r="M245" s="204">
        <f>K245+L245</f>
        <v>746.99999999999989</v>
      </c>
      <c r="N245" s="645">
        <v>747</v>
      </c>
      <c r="O245" s="469">
        <f t="shared" si="26"/>
        <v>8.26</v>
      </c>
      <c r="P245" s="858"/>
      <c r="Q245" s="859"/>
      <c r="R245" s="859"/>
    </row>
    <row r="246" spans="1:18" s="2" customFormat="1" x14ac:dyDescent="0.2">
      <c r="A246" s="55"/>
      <c r="B246" s="842"/>
      <c r="C246" s="874"/>
      <c r="D246" s="875"/>
      <c r="E246" s="843"/>
      <c r="F246" s="215"/>
      <c r="G246" s="215"/>
      <c r="H246" s="215"/>
      <c r="I246" s="215"/>
      <c r="J246" s="802"/>
      <c r="K246" s="724"/>
      <c r="L246" s="215"/>
      <c r="M246" s="215"/>
      <c r="N246" s="765"/>
      <c r="O246" s="470" t="s">
        <v>12</v>
      </c>
      <c r="P246" s="858"/>
      <c r="Q246" s="859"/>
      <c r="R246" s="859"/>
    </row>
    <row r="247" spans="1:18" x14ac:dyDescent="0.2">
      <c r="K247" s="27"/>
      <c r="N247" s="27"/>
      <c r="O247" s="760"/>
      <c r="P247" s="858"/>
      <c r="Q247" s="859"/>
      <c r="R247" s="859"/>
    </row>
    <row r="248" spans="1:18" x14ac:dyDescent="0.2">
      <c r="K248" s="27"/>
      <c r="N248" s="27"/>
      <c r="O248" s="760"/>
      <c r="P248" s="858"/>
      <c r="Q248" s="859"/>
      <c r="R248" s="859"/>
    </row>
    <row r="249" spans="1:18" x14ac:dyDescent="0.2">
      <c r="K249" s="27"/>
      <c r="N249" s="27"/>
      <c r="O249" s="760"/>
      <c r="P249" s="858"/>
      <c r="Q249" s="859"/>
      <c r="R249" s="859"/>
    </row>
    <row r="250" spans="1:18" x14ac:dyDescent="0.2">
      <c r="K250" s="27"/>
      <c r="N250" s="27"/>
      <c r="O250" s="760"/>
      <c r="P250" s="858"/>
      <c r="Q250" s="859"/>
      <c r="R250" s="859"/>
    </row>
    <row r="251" spans="1:18" x14ac:dyDescent="0.2">
      <c r="K251" s="27"/>
      <c r="N251" s="27"/>
      <c r="O251" s="760"/>
      <c r="P251" s="858"/>
      <c r="Q251" s="859"/>
      <c r="R251" s="859"/>
    </row>
    <row r="252" spans="1:18" x14ac:dyDescent="0.2">
      <c r="K252" s="27"/>
      <c r="N252" s="27"/>
      <c r="O252" s="760"/>
      <c r="P252" s="858"/>
      <c r="Q252" s="859"/>
      <c r="R252" s="859"/>
    </row>
    <row r="253" spans="1:18" x14ac:dyDescent="0.2">
      <c r="K253" s="27"/>
      <c r="N253" s="27"/>
      <c r="O253" s="760"/>
      <c r="P253" s="858"/>
      <c r="Q253" s="859"/>
      <c r="R253" s="859"/>
    </row>
    <row r="254" spans="1:18" x14ac:dyDescent="0.2">
      <c r="K254" s="27"/>
      <c r="N254" s="27"/>
      <c r="O254" s="760"/>
      <c r="P254" s="858"/>
      <c r="Q254" s="859"/>
      <c r="R254" s="859"/>
    </row>
    <row r="255" spans="1:18" x14ac:dyDescent="0.2">
      <c r="K255" s="27"/>
      <c r="N255" s="27"/>
      <c r="O255" s="760"/>
      <c r="P255" s="858"/>
      <c r="Q255" s="859"/>
      <c r="R255" s="859"/>
    </row>
    <row r="256" spans="1:18" x14ac:dyDescent="0.2">
      <c r="K256" s="27"/>
      <c r="N256" s="27"/>
      <c r="O256" s="760"/>
      <c r="P256" s="858"/>
      <c r="Q256" s="859"/>
      <c r="R256" s="859"/>
    </row>
    <row r="257" spans="11:18" x14ac:dyDescent="0.2">
      <c r="K257" s="27"/>
      <c r="N257" s="27"/>
      <c r="O257" s="760"/>
      <c r="P257" s="858"/>
      <c r="Q257" s="859"/>
      <c r="R257" s="859"/>
    </row>
    <row r="258" spans="11:18" x14ac:dyDescent="0.2">
      <c r="K258" s="27"/>
      <c r="N258" s="27"/>
      <c r="O258" s="760"/>
      <c r="P258" s="858"/>
      <c r="Q258" s="859"/>
      <c r="R258" s="859"/>
    </row>
    <row r="259" spans="11:18" x14ac:dyDescent="0.2">
      <c r="K259" s="27"/>
      <c r="N259" s="27"/>
      <c r="O259" s="760"/>
      <c r="P259" s="858"/>
      <c r="Q259" s="859"/>
      <c r="R259" s="859"/>
    </row>
    <row r="260" spans="11:18" x14ac:dyDescent="0.2">
      <c r="K260" s="27"/>
      <c r="N260" s="27"/>
      <c r="O260" s="760"/>
      <c r="P260" s="858"/>
      <c r="Q260" s="859"/>
      <c r="R260" s="859"/>
    </row>
    <row r="261" spans="11:18" x14ac:dyDescent="0.2">
      <c r="K261" s="27"/>
      <c r="N261" s="27"/>
      <c r="O261" s="760"/>
      <c r="P261" s="858"/>
      <c r="Q261" s="859"/>
      <c r="R261" s="859"/>
    </row>
    <row r="262" spans="11:18" x14ac:dyDescent="0.2">
      <c r="K262" s="27"/>
      <c r="N262" s="27"/>
      <c r="O262" s="760"/>
      <c r="P262" s="858"/>
      <c r="Q262" s="859"/>
      <c r="R262" s="859"/>
    </row>
    <row r="263" spans="11:18" x14ac:dyDescent="0.2">
      <c r="K263" s="27"/>
      <c r="N263" s="27"/>
      <c r="O263" s="760"/>
      <c r="P263" s="858"/>
      <c r="Q263" s="859"/>
      <c r="R263" s="859"/>
    </row>
    <row r="264" spans="11:18" x14ac:dyDescent="0.2">
      <c r="K264" s="27"/>
      <c r="N264" s="27"/>
      <c r="O264" s="760"/>
      <c r="P264" s="858"/>
      <c r="Q264" s="859"/>
      <c r="R264" s="859"/>
    </row>
    <row r="265" spans="11:18" x14ac:dyDescent="0.2">
      <c r="K265" s="27"/>
      <c r="N265" s="27"/>
      <c r="O265" s="760"/>
      <c r="P265" s="858"/>
      <c r="Q265" s="859"/>
      <c r="R265" s="859"/>
    </row>
    <row r="266" spans="11:18" x14ac:dyDescent="0.2">
      <c r="K266" s="27"/>
      <c r="N266" s="27"/>
      <c r="O266" s="760"/>
      <c r="P266" s="858"/>
      <c r="Q266" s="859"/>
      <c r="R266" s="859"/>
    </row>
    <row r="267" spans="11:18" x14ac:dyDescent="0.2">
      <c r="K267" s="27"/>
      <c r="N267" s="27"/>
      <c r="O267" s="760"/>
      <c r="P267" s="858"/>
      <c r="Q267" s="859"/>
      <c r="R267" s="859"/>
    </row>
    <row r="268" spans="11:18" x14ac:dyDescent="0.2">
      <c r="K268" s="27"/>
      <c r="N268" s="27"/>
      <c r="O268" s="760"/>
      <c r="P268" s="858"/>
      <c r="Q268" s="859"/>
      <c r="R268" s="859"/>
    </row>
    <row r="269" spans="11:18" x14ac:dyDescent="0.2">
      <c r="K269" s="27"/>
      <c r="N269" s="27"/>
      <c r="O269" s="760"/>
      <c r="P269" s="858"/>
      <c r="Q269" s="859"/>
      <c r="R269" s="859"/>
    </row>
    <row r="270" spans="11:18" x14ac:dyDescent="0.2">
      <c r="K270" s="27"/>
      <c r="N270" s="27"/>
      <c r="O270" s="760"/>
      <c r="P270" s="858"/>
      <c r="Q270" s="859"/>
      <c r="R270" s="859"/>
    </row>
    <row r="271" spans="11:18" x14ac:dyDescent="0.2">
      <c r="K271" s="27"/>
      <c r="N271" s="27"/>
      <c r="O271" s="760"/>
      <c r="P271" s="858"/>
      <c r="Q271" s="859"/>
      <c r="R271" s="859"/>
    </row>
    <row r="272" spans="11:18" x14ac:dyDescent="0.2">
      <c r="K272" s="27"/>
      <c r="N272" s="27"/>
      <c r="O272" s="760"/>
      <c r="P272" s="858"/>
      <c r="Q272" s="859"/>
      <c r="R272" s="859"/>
    </row>
    <row r="273" spans="11:18" x14ac:dyDescent="0.2">
      <c r="K273" s="27"/>
      <c r="N273" s="27"/>
      <c r="O273" s="760"/>
      <c r="P273" s="858"/>
      <c r="Q273" s="859"/>
      <c r="R273" s="859"/>
    </row>
    <row r="274" spans="11:18" x14ac:dyDescent="0.2">
      <c r="K274" s="27"/>
      <c r="N274" s="27"/>
      <c r="O274" s="760"/>
      <c r="P274" s="858"/>
      <c r="Q274" s="859"/>
      <c r="R274" s="859"/>
    </row>
    <row r="275" spans="11:18" x14ac:dyDescent="0.2">
      <c r="K275" s="27"/>
      <c r="N275" s="27"/>
      <c r="O275" s="760"/>
      <c r="P275" s="858"/>
      <c r="Q275" s="859"/>
      <c r="R275" s="859"/>
    </row>
    <row r="276" spans="11:18" x14ac:dyDescent="0.2">
      <c r="K276" s="27"/>
      <c r="N276" s="27"/>
      <c r="O276" s="760"/>
      <c r="P276" s="858"/>
      <c r="Q276" s="859"/>
      <c r="R276" s="859"/>
    </row>
    <row r="277" spans="11:18" x14ac:dyDescent="0.2">
      <c r="K277" s="27"/>
      <c r="N277" s="27"/>
      <c r="O277" s="760"/>
      <c r="P277" s="858"/>
      <c r="Q277" s="859"/>
      <c r="R277" s="859"/>
    </row>
    <row r="278" spans="11:18" x14ac:dyDescent="0.2">
      <c r="K278" s="27"/>
      <c r="N278" s="27"/>
      <c r="O278" s="760"/>
      <c r="P278" s="858"/>
      <c r="Q278" s="859"/>
      <c r="R278" s="859"/>
    </row>
    <row r="279" spans="11:18" x14ac:dyDescent="0.2">
      <c r="K279" s="27"/>
      <c r="N279" s="27"/>
      <c r="O279" s="760"/>
      <c r="P279" s="858"/>
      <c r="Q279" s="859"/>
      <c r="R279" s="859"/>
    </row>
    <row r="280" spans="11:18" x14ac:dyDescent="0.2">
      <c r="K280" s="27"/>
      <c r="N280" s="27"/>
      <c r="O280" s="760"/>
      <c r="P280" s="858"/>
      <c r="Q280" s="859"/>
      <c r="R280" s="859"/>
    </row>
    <row r="281" spans="11:18" x14ac:dyDescent="0.2">
      <c r="K281" s="27"/>
      <c r="N281" s="27"/>
      <c r="O281" s="760"/>
      <c r="P281" s="858"/>
      <c r="Q281" s="859"/>
      <c r="R281" s="859"/>
    </row>
    <row r="282" spans="11:18" x14ac:dyDescent="0.2">
      <c r="K282" s="27"/>
      <c r="N282" s="27"/>
      <c r="O282" s="760"/>
      <c r="P282" s="858"/>
      <c r="Q282" s="859"/>
      <c r="R282" s="859"/>
    </row>
    <row r="283" spans="11:18" x14ac:dyDescent="0.2">
      <c r="K283" s="27"/>
      <c r="N283" s="27"/>
      <c r="O283" s="760"/>
      <c r="P283" s="858"/>
      <c r="Q283" s="859"/>
      <c r="R283" s="859"/>
    </row>
    <row r="284" spans="11:18" x14ac:dyDescent="0.2">
      <c r="K284" s="27"/>
      <c r="N284" s="27"/>
      <c r="O284" s="760"/>
      <c r="P284" s="858"/>
      <c r="Q284" s="859"/>
      <c r="R284" s="859"/>
    </row>
    <row r="285" spans="11:18" x14ac:dyDescent="0.2">
      <c r="K285" s="27"/>
      <c r="N285" s="27"/>
      <c r="O285" s="760"/>
      <c r="P285" s="858"/>
      <c r="Q285" s="859"/>
      <c r="R285" s="859"/>
    </row>
    <row r="286" spans="11:18" x14ac:dyDescent="0.2">
      <c r="K286" s="27"/>
      <c r="N286" s="27"/>
      <c r="O286" s="760"/>
      <c r="P286" s="858"/>
      <c r="Q286" s="859"/>
      <c r="R286" s="859"/>
    </row>
    <row r="287" spans="11:18" x14ac:dyDescent="0.2">
      <c r="O287" s="858"/>
      <c r="P287" s="859"/>
      <c r="Q287" s="859"/>
    </row>
    <row r="288" spans="11:18" x14ac:dyDescent="0.2">
      <c r="O288" s="858"/>
      <c r="P288" s="859"/>
      <c r="Q288" s="859"/>
    </row>
    <row r="289" spans="15:17" x14ac:dyDescent="0.2">
      <c r="O289" s="858"/>
      <c r="P289" s="859"/>
      <c r="Q289" s="859"/>
    </row>
    <row r="290" spans="15:17" x14ac:dyDescent="0.2">
      <c r="O290" s="858"/>
      <c r="P290" s="859"/>
      <c r="Q290" s="859"/>
    </row>
    <row r="291" spans="15:17" x14ac:dyDescent="0.2">
      <c r="O291" s="858"/>
      <c r="P291" s="859"/>
      <c r="Q291" s="859"/>
    </row>
    <row r="292" spans="15:17" x14ac:dyDescent="0.2">
      <c r="O292" s="858"/>
      <c r="P292" s="859"/>
      <c r="Q292" s="859"/>
    </row>
    <row r="293" spans="15:17" x14ac:dyDescent="0.2">
      <c r="O293" s="858"/>
      <c r="P293" s="859"/>
      <c r="Q293" s="859"/>
    </row>
    <row r="294" spans="15:17" x14ac:dyDescent="0.2">
      <c r="O294" s="858"/>
      <c r="P294" s="859"/>
      <c r="Q294" s="859"/>
    </row>
    <row r="295" spans="15:17" x14ac:dyDescent="0.2">
      <c r="O295" s="858"/>
      <c r="P295" s="859"/>
      <c r="Q295" s="859"/>
    </row>
    <row r="296" spans="15:17" x14ac:dyDescent="0.2">
      <c r="O296" s="858"/>
      <c r="P296" s="859"/>
      <c r="Q296" s="859"/>
    </row>
    <row r="297" spans="15:17" x14ac:dyDescent="0.2">
      <c r="O297" s="858"/>
      <c r="P297" s="859"/>
      <c r="Q297" s="859"/>
    </row>
    <row r="298" spans="15:17" x14ac:dyDescent="0.2">
      <c r="O298" s="858"/>
      <c r="P298" s="859"/>
      <c r="Q298" s="859"/>
    </row>
    <row r="299" spans="15:17" x14ac:dyDescent="0.2">
      <c r="O299" s="858"/>
      <c r="P299" s="859"/>
      <c r="Q299" s="859"/>
    </row>
    <row r="300" spans="15:17" x14ac:dyDescent="0.2">
      <c r="O300" s="858"/>
      <c r="P300" s="859"/>
      <c r="Q300" s="859"/>
    </row>
    <row r="301" spans="15:17" x14ac:dyDescent="0.2">
      <c r="O301" s="858"/>
      <c r="P301" s="859"/>
      <c r="Q301" s="859"/>
    </row>
    <row r="302" spans="15:17" x14ac:dyDescent="0.2">
      <c r="O302" s="858"/>
      <c r="P302" s="859"/>
      <c r="Q302" s="859"/>
    </row>
    <row r="303" spans="15:17" x14ac:dyDescent="0.2">
      <c r="O303" s="858"/>
      <c r="P303" s="859"/>
      <c r="Q303" s="859"/>
    </row>
    <row r="304" spans="15:17" x14ac:dyDescent="0.2">
      <c r="O304" s="858"/>
      <c r="P304" s="859"/>
      <c r="Q304" s="859"/>
    </row>
    <row r="305" spans="15:17" x14ac:dyDescent="0.2">
      <c r="O305" s="858"/>
      <c r="P305" s="859"/>
      <c r="Q305" s="859"/>
    </row>
    <row r="306" spans="15:17" x14ac:dyDescent="0.2">
      <c r="O306" s="858"/>
      <c r="P306" s="859"/>
      <c r="Q306" s="859"/>
    </row>
    <row r="307" spans="15:17" x14ac:dyDescent="0.2">
      <c r="O307" s="858"/>
      <c r="P307" s="859"/>
      <c r="Q307" s="859"/>
    </row>
    <row r="308" spans="15:17" x14ac:dyDescent="0.2">
      <c r="O308" s="858"/>
      <c r="P308" s="859"/>
      <c r="Q308" s="859"/>
    </row>
    <row r="309" spans="15:17" x14ac:dyDescent="0.2">
      <c r="O309" s="858"/>
      <c r="P309" s="859"/>
      <c r="Q309" s="859"/>
    </row>
    <row r="310" spans="15:17" x14ac:dyDescent="0.2">
      <c r="O310" s="858"/>
      <c r="P310" s="859"/>
      <c r="Q310" s="859"/>
    </row>
    <row r="311" spans="15:17" x14ac:dyDescent="0.2">
      <c r="O311" s="858"/>
      <c r="P311" s="859"/>
      <c r="Q311" s="859"/>
    </row>
    <row r="312" spans="15:17" x14ac:dyDescent="0.2">
      <c r="O312" s="858"/>
      <c r="P312" s="859"/>
      <c r="Q312" s="859"/>
    </row>
    <row r="313" spans="15:17" x14ac:dyDescent="0.2">
      <c r="O313" s="858"/>
      <c r="P313" s="859"/>
      <c r="Q313" s="859"/>
    </row>
    <row r="314" spans="15:17" x14ac:dyDescent="0.2">
      <c r="O314" s="858"/>
      <c r="P314" s="859"/>
      <c r="Q314" s="859"/>
    </row>
    <row r="315" spans="15:17" x14ac:dyDescent="0.2">
      <c r="O315" s="858"/>
      <c r="P315" s="859"/>
      <c r="Q315" s="859"/>
    </row>
    <row r="316" spans="15:17" x14ac:dyDescent="0.2">
      <c r="O316" s="858"/>
      <c r="P316" s="859"/>
      <c r="Q316" s="859"/>
    </row>
    <row r="317" spans="15:17" x14ac:dyDescent="0.2">
      <c r="O317" s="858"/>
      <c r="P317" s="859"/>
      <c r="Q317" s="859"/>
    </row>
    <row r="318" spans="15:17" x14ac:dyDescent="0.2">
      <c r="O318" s="858"/>
      <c r="P318" s="859"/>
      <c r="Q318" s="859"/>
    </row>
    <row r="319" spans="15:17" x14ac:dyDescent="0.2">
      <c r="O319" s="858"/>
      <c r="P319" s="859"/>
      <c r="Q319" s="859"/>
    </row>
    <row r="320" spans="15:17" x14ac:dyDescent="0.2">
      <c r="O320" s="858"/>
      <c r="P320" s="859"/>
      <c r="Q320" s="859"/>
    </row>
    <row r="321" spans="15:17" x14ac:dyDescent="0.2">
      <c r="O321" s="858"/>
      <c r="P321" s="859"/>
      <c r="Q321" s="859"/>
    </row>
    <row r="322" spans="15:17" x14ac:dyDescent="0.2">
      <c r="O322" s="858"/>
      <c r="P322" s="859"/>
      <c r="Q322" s="859"/>
    </row>
    <row r="323" spans="15:17" x14ac:dyDescent="0.2">
      <c r="O323" s="858"/>
      <c r="P323" s="859"/>
      <c r="Q323" s="859"/>
    </row>
    <row r="324" spans="15:17" x14ac:dyDescent="0.2">
      <c r="O324" s="858"/>
      <c r="P324" s="859"/>
      <c r="Q324" s="859"/>
    </row>
    <row r="325" spans="15:17" x14ac:dyDescent="0.2">
      <c r="O325" s="858"/>
      <c r="P325" s="859"/>
      <c r="Q325" s="859"/>
    </row>
    <row r="326" spans="15:17" x14ac:dyDescent="0.2">
      <c r="O326" s="858"/>
      <c r="P326" s="859"/>
      <c r="Q326" s="859"/>
    </row>
    <row r="327" spans="15:17" x14ac:dyDescent="0.2">
      <c r="O327" s="858"/>
      <c r="P327" s="859"/>
      <c r="Q327" s="859"/>
    </row>
    <row r="328" spans="15:17" x14ac:dyDescent="0.2">
      <c r="O328" s="858"/>
      <c r="P328" s="859"/>
      <c r="Q328" s="859"/>
    </row>
    <row r="329" spans="15:17" x14ac:dyDescent="0.2">
      <c r="O329" s="858"/>
      <c r="P329" s="859"/>
      <c r="Q329" s="859"/>
    </row>
    <row r="330" spans="15:17" x14ac:dyDescent="0.2">
      <c r="O330" s="858"/>
      <c r="P330" s="859"/>
      <c r="Q330" s="859"/>
    </row>
    <row r="331" spans="15:17" x14ac:dyDescent="0.2">
      <c r="O331" s="858"/>
      <c r="P331" s="859"/>
      <c r="Q331" s="859"/>
    </row>
    <row r="332" spans="15:17" x14ac:dyDescent="0.2">
      <c r="O332" s="858"/>
      <c r="P332" s="859"/>
      <c r="Q332" s="859"/>
    </row>
    <row r="333" spans="15:17" x14ac:dyDescent="0.2">
      <c r="O333" s="858"/>
      <c r="P333" s="859"/>
      <c r="Q333" s="859"/>
    </row>
    <row r="334" spans="15:17" x14ac:dyDescent="0.2">
      <c r="O334" s="858"/>
      <c r="P334" s="859"/>
      <c r="Q334" s="859"/>
    </row>
    <row r="335" spans="15:17" x14ac:dyDescent="0.2">
      <c r="O335" s="858"/>
      <c r="P335" s="859"/>
      <c r="Q335" s="859"/>
    </row>
    <row r="336" spans="15:17" x14ac:dyDescent="0.2">
      <c r="O336" s="858"/>
      <c r="P336" s="859"/>
      <c r="Q336" s="859"/>
    </row>
    <row r="337" spans="15:17" x14ac:dyDescent="0.2">
      <c r="O337" s="858"/>
      <c r="P337" s="859"/>
      <c r="Q337" s="859"/>
    </row>
    <row r="338" spans="15:17" x14ac:dyDescent="0.2">
      <c r="O338" s="858"/>
      <c r="P338" s="859"/>
      <c r="Q338" s="859"/>
    </row>
    <row r="339" spans="15:17" x14ac:dyDescent="0.2">
      <c r="O339" s="858"/>
      <c r="P339" s="859"/>
      <c r="Q339" s="859"/>
    </row>
    <row r="340" spans="15:17" x14ac:dyDescent="0.2">
      <c r="O340" s="858"/>
      <c r="P340" s="859"/>
      <c r="Q340" s="859"/>
    </row>
    <row r="341" spans="15:17" x14ac:dyDescent="0.2">
      <c r="O341" s="858"/>
      <c r="P341" s="859"/>
      <c r="Q341" s="859"/>
    </row>
    <row r="342" spans="15:17" x14ac:dyDescent="0.2">
      <c r="O342" s="858"/>
      <c r="P342" s="859"/>
      <c r="Q342" s="859"/>
    </row>
    <row r="343" spans="15:17" x14ac:dyDescent="0.2">
      <c r="O343" s="858"/>
      <c r="P343" s="859"/>
      <c r="Q343" s="859"/>
    </row>
    <row r="344" spans="15:17" x14ac:dyDescent="0.2">
      <c r="O344" s="858"/>
      <c r="P344" s="859"/>
      <c r="Q344" s="859"/>
    </row>
    <row r="345" spans="15:17" x14ac:dyDescent="0.2">
      <c r="O345" s="858"/>
      <c r="P345" s="859"/>
      <c r="Q345" s="859"/>
    </row>
    <row r="346" spans="15:17" x14ac:dyDescent="0.2">
      <c r="O346" s="858"/>
      <c r="P346" s="859"/>
      <c r="Q346" s="859"/>
    </row>
    <row r="347" spans="15:17" x14ac:dyDescent="0.2">
      <c r="O347" s="858"/>
      <c r="P347" s="859"/>
      <c r="Q347" s="859"/>
    </row>
    <row r="348" spans="15:17" x14ac:dyDescent="0.2">
      <c r="O348" s="858"/>
      <c r="P348" s="859"/>
      <c r="Q348" s="859"/>
    </row>
    <row r="349" spans="15:17" x14ac:dyDescent="0.2">
      <c r="O349" s="858"/>
      <c r="P349" s="859"/>
      <c r="Q349" s="859"/>
    </row>
    <row r="350" spans="15:17" x14ac:dyDescent="0.2">
      <c r="O350" s="858"/>
      <c r="P350" s="859"/>
      <c r="Q350" s="859"/>
    </row>
    <row r="351" spans="15:17" x14ac:dyDescent="0.2">
      <c r="O351" s="858"/>
      <c r="P351" s="859"/>
      <c r="Q351" s="859"/>
    </row>
    <row r="352" spans="15:17" x14ac:dyDescent="0.2">
      <c r="O352" s="858"/>
      <c r="P352" s="859"/>
      <c r="Q352" s="859"/>
    </row>
    <row r="353" spans="15:17" x14ac:dyDescent="0.2">
      <c r="O353" s="858"/>
      <c r="P353" s="859"/>
      <c r="Q353" s="859"/>
    </row>
    <row r="354" spans="15:17" x14ac:dyDescent="0.2">
      <c r="O354" s="858"/>
      <c r="P354" s="859"/>
      <c r="Q354" s="859"/>
    </row>
    <row r="355" spans="15:17" x14ac:dyDescent="0.2">
      <c r="O355" s="858"/>
      <c r="P355" s="859"/>
      <c r="Q355" s="859"/>
    </row>
    <row r="356" spans="15:17" x14ac:dyDescent="0.2">
      <c r="O356" s="858"/>
      <c r="P356" s="859"/>
      <c r="Q356" s="859"/>
    </row>
    <row r="357" spans="15:17" x14ac:dyDescent="0.2">
      <c r="O357" s="858"/>
      <c r="P357" s="859"/>
      <c r="Q357" s="859"/>
    </row>
    <row r="358" spans="15:17" x14ac:dyDescent="0.2">
      <c r="O358" s="858"/>
      <c r="P358" s="859"/>
      <c r="Q358" s="859"/>
    </row>
    <row r="359" spans="15:17" x14ac:dyDescent="0.2">
      <c r="O359" s="858"/>
      <c r="P359" s="859"/>
      <c r="Q359" s="859"/>
    </row>
    <row r="360" spans="15:17" x14ac:dyDescent="0.2">
      <c r="O360" s="858"/>
      <c r="P360" s="859"/>
      <c r="Q360" s="859"/>
    </row>
    <row r="361" spans="15:17" x14ac:dyDescent="0.2">
      <c r="O361" s="858"/>
      <c r="P361" s="859"/>
      <c r="Q361" s="859"/>
    </row>
    <row r="362" spans="15:17" x14ac:dyDescent="0.2">
      <c r="O362" s="858"/>
      <c r="P362" s="859"/>
      <c r="Q362" s="859"/>
    </row>
    <row r="363" spans="15:17" x14ac:dyDescent="0.2">
      <c r="O363" s="858"/>
      <c r="P363" s="859"/>
      <c r="Q363" s="859"/>
    </row>
    <row r="364" spans="15:17" x14ac:dyDescent="0.2">
      <c r="O364" s="858"/>
      <c r="P364" s="859"/>
      <c r="Q364" s="859"/>
    </row>
    <row r="365" spans="15:17" x14ac:dyDescent="0.2">
      <c r="O365" s="858"/>
      <c r="P365" s="859"/>
      <c r="Q365" s="859"/>
    </row>
    <row r="366" spans="15:17" x14ac:dyDescent="0.2">
      <c r="O366" s="858"/>
      <c r="P366" s="859"/>
      <c r="Q366" s="859"/>
    </row>
    <row r="367" spans="15:17" x14ac:dyDescent="0.2">
      <c r="O367" s="858"/>
      <c r="P367" s="859"/>
      <c r="Q367" s="859"/>
    </row>
    <row r="368" spans="15:17" x14ac:dyDescent="0.2">
      <c r="O368" s="858"/>
      <c r="P368" s="859"/>
      <c r="Q368" s="859"/>
    </row>
    <row r="369" spans="15:17" x14ac:dyDescent="0.2">
      <c r="O369" s="858"/>
      <c r="P369" s="859"/>
      <c r="Q369" s="859"/>
    </row>
    <row r="370" spans="15:17" x14ac:dyDescent="0.2">
      <c r="O370" s="858"/>
      <c r="P370" s="859"/>
      <c r="Q370" s="859"/>
    </row>
    <row r="371" spans="15:17" x14ac:dyDescent="0.2">
      <c r="O371" s="858"/>
      <c r="P371" s="859"/>
      <c r="Q371" s="859"/>
    </row>
    <row r="372" spans="15:17" x14ac:dyDescent="0.2">
      <c r="O372" s="858"/>
      <c r="P372" s="859"/>
      <c r="Q372" s="859"/>
    </row>
    <row r="373" spans="15:17" x14ac:dyDescent="0.2">
      <c r="O373" s="858"/>
      <c r="P373" s="859"/>
      <c r="Q373" s="859"/>
    </row>
    <row r="374" spans="15:17" x14ac:dyDescent="0.2">
      <c r="O374" s="858"/>
      <c r="P374" s="859"/>
      <c r="Q374" s="859"/>
    </row>
    <row r="375" spans="15:17" x14ac:dyDescent="0.2">
      <c r="O375" s="858"/>
      <c r="P375" s="859"/>
      <c r="Q375" s="859"/>
    </row>
    <row r="376" spans="15:17" x14ac:dyDescent="0.2">
      <c r="O376" s="858"/>
      <c r="P376" s="859"/>
      <c r="Q376" s="859"/>
    </row>
    <row r="377" spans="15:17" x14ac:dyDescent="0.2">
      <c r="O377" s="858"/>
      <c r="P377" s="859"/>
      <c r="Q377" s="859"/>
    </row>
    <row r="378" spans="15:17" x14ac:dyDescent="0.2">
      <c r="O378" s="858"/>
      <c r="P378" s="859"/>
      <c r="Q378" s="859"/>
    </row>
    <row r="379" spans="15:17" x14ac:dyDescent="0.2">
      <c r="O379" s="858"/>
      <c r="P379" s="859"/>
      <c r="Q379" s="859"/>
    </row>
    <row r="380" spans="15:17" x14ac:dyDescent="0.2">
      <c r="O380" s="858"/>
      <c r="P380" s="859"/>
      <c r="Q380" s="859"/>
    </row>
    <row r="381" spans="15:17" x14ac:dyDescent="0.2">
      <c r="O381" s="858"/>
      <c r="P381" s="859"/>
      <c r="Q381" s="859"/>
    </row>
    <row r="382" spans="15:17" x14ac:dyDescent="0.2">
      <c r="O382" s="858"/>
      <c r="P382" s="859"/>
      <c r="Q382" s="859"/>
    </row>
    <row r="383" spans="15:17" x14ac:dyDescent="0.2">
      <c r="O383" s="858"/>
      <c r="P383" s="859"/>
      <c r="Q383" s="859"/>
    </row>
    <row r="384" spans="15:17" x14ac:dyDescent="0.2">
      <c r="O384" s="858"/>
      <c r="P384" s="859"/>
      <c r="Q384" s="859"/>
    </row>
  </sheetData>
  <mergeCells count="4">
    <mergeCell ref="A1:N1"/>
    <mergeCell ref="A2:N2"/>
    <mergeCell ref="A3:N3"/>
    <mergeCell ref="B173:K173"/>
  </mergeCells>
  <pageMargins left="0.35433070866141736" right="0.23622047244094491" top="0.19685039370078741" bottom="0.35433070866141736" header="0.23622047244094491" footer="0.19685039370078741"/>
  <pageSetup paperSize="9" scale="70" orientation="portrait" r:id="rId1"/>
  <headerFooter>
    <oddFooter>Page &amp;P</oddFooter>
  </headerFooter>
  <rowBreaks count="5" manualBreakCount="5">
    <brk id="74" max="14" man="1"/>
    <brk id="127" max="14" man="1"/>
    <brk id="164" max="14" man="1"/>
    <brk id="195" max="14" man="1"/>
    <brk id="230" max="14"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0"/>
  <sheetViews>
    <sheetView topLeftCell="A7" zoomScaleNormal="100" workbookViewId="0">
      <selection activeCell="B42" sqref="B42"/>
    </sheetView>
  </sheetViews>
  <sheetFormatPr defaultRowHeight="15" x14ac:dyDescent="0.25"/>
  <cols>
    <col min="2" max="2" width="26.140625" bestFit="1" customWidth="1"/>
    <col min="3" max="3" width="12.28515625" customWidth="1"/>
    <col min="4" max="5" width="11.5703125" bestFit="1" customWidth="1"/>
    <col min="6" max="6" width="11.5703125" customWidth="1"/>
    <col min="7" max="7" width="9.42578125" bestFit="1" customWidth="1"/>
    <col min="8" max="8" width="9.28515625" bestFit="1" customWidth="1"/>
  </cols>
  <sheetData>
    <row r="1" spans="2:8" ht="15.75" thickBot="1" x14ac:dyDescent="0.3"/>
    <row r="2" spans="2:8" x14ac:dyDescent="0.25">
      <c r="B2" s="989" t="s">
        <v>1888</v>
      </c>
      <c r="C2" s="990"/>
      <c r="D2" s="990"/>
      <c r="E2" s="990"/>
      <c r="F2" s="990"/>
      <c r="G2" s="990"/>
      <c r="H2" s="991"/>
    </row>
    <row r="3" spans="2:8" x14ac:dyDescent="0.25">
      <c r="B3" s="905"/>
      <c r="C3" s="906"/>
      <c r="D3" s="906"/>
      <c r="E3" s="906"/>
      <c r="F3" s="906"/>
      <c r="G3" s="906"/>
      <c r="H3" s="907"/>
    </row>
    <row r="4" spans="2:8" x14ac:dyDescent="0.25">
      <c r="B4" s="992" t="s">
        <v>1889</v>
      </c>
      <c r="C4" s="993"/>
      <c r="D4" s="993"/>
      <c r="E4" s="993"/>
      <c r="F4" s="993"/>
      <c r="G4" s="993"/>
      <c r="H4" s="994"/>
    </row>
    <row r="5" spans="2:8" x14ac:dyDescent="0.25">
      <c r="B5" s="905"/>
      <c r="C5" s="906"/>
      <c r="D5" s="906"/>
      <c r="E5" s="906"/>
      <c r="F5" s="906"/>
      <c r="G5" s="906"/>
      <c r="H5" s="907"/>
    </row>
    <row r="6" spans="2:8" s="503" customFormat="1" ht="15.75" thickBot="1" x14ac:dyDescent="0.3">
      <c r="B6" s="908"/>
      <c r="C6" s="909"/>
      <c r="D6" s="910" t="s">
        <v>1625</v>
      </c>
      <c r="E6" s="910" t="s">
        <v>1769</v>
      </c>
      <c r="F6" s="910" t="s">
        <v>1882</v>
      </c>
      <c r="G6" s="909" t="s">
        <v>1127</v>
      </c>
      <c r="H6" s="911" t="s">
        <v>7</v>
      </c>
    </row>
    <row r="7" spans="2:8" ht="15.75" thickBot="1" x14ac:dyDescent="0.3">
      <c r="B7" s="905" t="s">
        <v>1890</v>
      </c>
      <c r="C7" s="912">
        <f>'[5]%.Impact'!E12</f>
        <v>96000</v>
      </c>
      <c r="D7" s="913">
        <v>47.92499999999999</v>
      </c>
      <c r="E7" s="913">
        <v>50.8005</v>
      </c>
      <c r="F7" s="913">
        <f>'%.Impact'!G12</f>
        <v>54.254933999999999</v>
      </c>
      <c r="G7" s="913">
        <f t="shared" ref="G7:G12" si="0">F7-E7</f>
        <v>3.4544339999999991</v>
      </c>
      <c r="H7" s="914">
        <f t="shared" ref="H7:H12" si="1">G7/E7</f>
        <v>6.7999999999999977E-2</v>
      </c>
    </row>
    <row r="8" spans="2:8" s="919" customFormat="1" x14ac:dyDescent="0.25">
      <c r="B8" s="915" t="s">
        <v>1891</v>
      </c>
      <c r="C8" s="916"/>
      <c r="D8" s="917">
        <v>265.62</v>
      </c>
      <c r="E8" s="917">
        <v>284.21339999999998</v>
      </c>
      <c r="F8" s="917">
        <f>SUM('%.Impact'!S39*0.14)+'%.Impact'!S39</f>
        <v>305.2451916</v>
      </c>
      <c r="G8" s="913">
        <f t="shared" si="0"/>
        <v>21.03179160000002</v>
      </c>
      <c r="H8" s="914">
        <f t="shared" si="1"/>
        <v>7.400000000000008E-2</v>
      </c>
    </row>
    <row r="9" spans="2:8" x14ac:dyDescent="0.25">
      <c r="B9" s="905" t="s">
        <v>1892</v>
      </c>
      <c r="C9" s="906"/>
      <c r="D9" s="913">
        <v>86.936400000000006</v>
      </c>
      <c r="E9" s="913">
        <v>92.152584000000004</v>
      </c>
      <c r="F9" s="913">
        <f>SUM('%.Impact'!P53*0.14)+'%.Impact'!P53</f>
        <v>98.4243168</v>
      </c>
      <c r="G9" s="913">
        <f t="shared" si="0"/>
        <v>6.2717327999999952</v>
      </c>
      <c r="H9" s="914">
        <f t="shared" si="1"/>
        <v>6.8058132802873927E-2</v>
      </c>
    </row>
    <row r="10" spans="2:8" x14ac:dyDescent="0.25">
      <c r="B10" s="905" t="s">
        <v>85</v>
      </c>
      <c r="C10" s="906"/>
      <c r="D10" s="913">
        <v>205.99799999999999</v>
      </c>
      <c r="E10" s="913">
        <v>218.5020786</v>
      </c>
      <c r="F10" s="913">
        <f>SUM('%.Impact'!M11*0.14)+'%.Impact'!M11</f>
        <v>233.49316067999999</v>
      </c>
      <c r="G10" s="913">
        <f t="shared" si="0"/>
        <v>14.991082079999984</v>
      </c>
      <c r="H10" s="914">
        <f t="shared" si="1"/>
        <v>6.8608418629478349E-2</v>
      </c>
    </row>
    <row r="11" spans="2:8" x14ac:dyDescent="0.25">
      <c r="B11" s="905" t="s">
        <v>93</v>
      </c>
      <c r="C11" s="906"/>
      <c r="D11" s="913">
        <v>130.9974</v>
      </c>
      <c r="E11" s="913">
        <v>138.00576089999998</v>
      </c>
      <c r="F11" s="913">
        <f>SUM('%.Impact'!J11*0.14)+'%.Impact'!J11</f>
        <v>147.51717876000001</v>
      </c>
      <c r="G11" s="913">
        <f t="shared" si="0"/>
        <v>9.511417860000023</v>
      </c>
      <c r="H11" s="914">
        <f t="shared" si="1"/>
        <v>6.89204406973421E-2</v>
      </c>
    </row>
    <row r="12" spans="2:8" ht="15.75" thickBot="1" x14ac:dyDescent="0.3">
      <c r="B12" s="905"/>
      <c r="C12" s="906"/>
      <c r="D12" s="920">
        <f>SUM(D7:D11)</f>
        <v>737.47679999999991</v>
      </c>
      <c r="E12" s="920">
        <f>SUM(E7:E11)</f>
        <v>783.6743234999999</v>
      </c>
      <c r="F12" s="920">
        <f>SUM(F7:F11)</f>
        <v>838.93478183999991</v>
      </c>
      <c r="G12" s="920">
        <f t="shared" si="0"/>
        <v>55.260458340000014</v>
      </c>
      <c r="H12" s="914">
        <f t="shared" si="1"/>
        <v>7.0514570508319094E-2</v>
      </c>
    </row>
    <row r="13" spans="2:8" ht="15.75" thickTop="1" x14ac:dyDescent="0.25">
      <c r="B13" s="905"/>
      <c r="C13" s="906"/>
      <c r="D13" s="906"/>
      <c r="E13" s="906"/>
      <c r="F13" s="906"/>
      <c r="G13" s="906"/>
      <c r="H13" s="914"/>
    </row>
    <row r="14" spans="2:8" x14ac:dyDescent="0.25">
      <c r="B14" s="905" t="s">
        <v>1893</v>
      </c>
      <c r="C14" s="906"/>
      <c r="D14" s="906"/>
      <c r="E14" s="906"/>
      <c r="F14" s="906"/>
      <c r="G14" s="906"/>
      <c r="H14" s="914"/>
    </row>
    <row r="15" spans="2:8" x14ac:dyDescent="0.25">
      <c r="B15" s="905" t="s">
        <v>1894</v>
      </c>
      <c r="C15" s="906"/>
      <c r="D15" s="921">
        <v>447.36</v>
      </c>
      <c r="E15" s="921">
        <v>473.51</v>
      </c>
      <c r="F15" s="926">
        <v>514.72079271999996</v>
      </c>
      <c r="G15" s="922">
        <f>F15-E15</f>
        <v>41.210792719999972</v>
      </c>
      <c r="H15" s="914">
        <f>G15/E15</f>
        <v>8.7032571054465532E-2</v>
      </c>
    </row>
    <row r="16" spans="2:8" x14ac:dyDescent="0.25">
      <c r="B16" s="905"/>
      <c r="C16" s="906"/>
      <c r="D16" s="906"/>
      <c r="E16" s="906"/>
      <c r="F16" s="906"/>
      <c r="G16" s="906"/>
      <c r="H16" s="914"/>
    </row>
    <row r="17" spans="2:8" ht="15.75" thickBot="1" x14ac:dyDescent="0.3">
      <c r="B17" s="905" t="s">
        <v>1895</v>
      </c>
      <c r="C17" s="906"/>
      <c r="D17" s="920">
        <f>D12-D15</f>
        <v>290.1167999999999</v>
      </c>
      <c r="E17" s="920">
        <f>E12-E15</f>
        <v>310.16432349999991</v>
      </c>
      <c r="F17" s="920">
        <f>F12-F15</f>
        <v>324.21398911999995</v>
      </c>
      <c r="G17" s="920">
        <f>F17-E17</f>
        <v>14.049665620000042</v>
      </c>
      <c r="H17" s="914">
        <f>G17/E17</f>
        <v>4.5297490895983228E-2</v>
      </c>
    </row>
    <row r="18" spans="2:8" ht="15.75" thickTop="1" x14ac:dyDescent="0.25">
      <c r="B18" s="905"/>
      <c r="C18" s="906"/>
      <c r="D18" s="906"/>
      <c r="E18" s="906"/>
      <c r="F18" s="906"/>
      <c r="G18" s="906"/>
      <c r="H18" s="907"/>
    </row>
    <row r="19" spans="2:8" x14ac:dyDescent="0.25">
      <c r="B19" s="905"/>
      <c r="C19" s="906"/>
      <c r="D19" s="906"/>
      <c r="E19" s="906"/>
      <c r="F19" s="906"/>
      <c r="G19" s="906"/>
      <c r="H19" s="907"/>
    </row>
    <row r="20" spans="2:8" x14ac:dyDescent="0.25">
      <c r="B20" s="992" t="s">
        <v>1896</v>
      </c>
      <c r="C20" s="993"/>
      <c r="D20" s="993"/>
      <c r="E20" s="993"/>
      <c r="F20" s="993"/>
      <c r="G20" s="993"/>
      <c r="H20" s="994"/>
    </row>
    <row r="21" spans="2:8" x14ac:dyDescent="0.25">
      <c r="B21" s="905"/>
      <c r="C21" s="906"/>
      <c r="D21" s="906"/>
      <c r="E21" s="906"/>
      <c r="F21" s="906"/>
      <c r="G21" s="906"/>
      <c r="H21" s="907"/>
    </row>
    <row r="22" spans="2:8" s="503" customFormat="1" ht="15.75" thickBot="1" x14ac:dyDescent="0.3">
      <c r="B22" s="908"/>
      <c r="C22" s="909"/>
      <c r="D22" s="910" t="s">
        <v>1625</v>
      </c>
      <c r="E22" s="910" t="s">
        <v>1769</v>
      </c>
      <c r="F22" s="910" t="s">
        <v>1882</v>
      </c>
      <c r="G22" s="909" t="s">
        <v>1127</v>
      </c>
      <c r="H22" s="911" t="s">
        <v>7</v>
      </c>
    </row>
    <row r="23" spans="2:8" ht="15.75" thickBot="1" x14ac:dyDescent="0.3">
      <c r="B23" s="905" t="s">
        <v>1897</v>
      </c>
      <c r="C23" s="912">
        <f>'[5]%.Impact'!E19</f>
        <v>695000</v>
      </c>
      <c r="D23" s="913">
        <v>402.33333333333331</v>
      </c>
      <c r="E23" s="913">
        <v>426.4733333333333</v>
      </c>
      <c r="F23" s="913">
        <f>'%.Impact'!G19</f>
        <v>455.47352000000001</v>
      </c>
      <c r="G23" s="913">
        <f t="shared" ref="G23:G28" si="2">F23-E23</f>
        <v>29.000186666666707</v>
      </c>
      <c r="H23" s="914">
        <f>G23/E23</f>
        <v>6.8000000000000102E-2</v>
      </c>
    </row>
    <row r="24" spans="2:8" s="919" customFormat="1" x14ac:dyDescent="0.25">
      <c r="B24" s="915" t="s">
        <v>1898</v>
      </c>
      <c r="C24" s="916"/>
      <c r="D24" s="917">
        <v>835.62</v>
      </c>
      <c r="E24" s="917">
        <v>894.11339999999996</v>
      </c>
      <c r="F24" s="917">
        <f>SUM('%.Impact'!S137*0.14)+'%.Impact'!S137</f>
        <v>960.2777916</v>
      </c>
      <c r="G24" s="917">
        <f t="shared" si="2"/>
        <v>66.164391600000044</v>
      </c>
      <c r="H24" s="918">
        <f>G24/E24</f>
        <v>7.4000000000000052E-2</v>
      </c>
    </row>
    <row r="25" spans="2:8" x14ac:dyDescent="0.25">
      <c r="B25" s="905" t="s">
        <v>1899</v>
      </c>
      <c r="C25" s="906"/>
      <c r="D25" s="913">
        <v>298.57740000000001</v>
      </c>
      <c r="E25" s="913">
        <v>316.49204400000008</v>
      </c>
      <c r="F25" s="913">
        <f>SUM('%.Impact'!P18*0.14)+'%.Impact'!P18</f>
        <v>338.00790239999998</v>
      </c>
      <c r="G25" s="913">
        <f t="shared" si="2"/>
        <v>21.5158583999999</v>
      </c>
      <c r="H25" s="914">
        <f>G25/E25</f>
        <v>6.7982304161806659E-2</v>
      </c>
    </row>
    <row r="26" spans="2:8" x14ac:dyDescent="0.25">
      <c r="B26" s="905" t="s">
        <v>85</v>
      </c>
      <c r="C26" s="906"/>
      <c r="D26" s="913">
        <v>205.99799999999999</v>
      </c>
      <c r="E26" s="913">
        <v>218.5020786</v>
      </c>
      <c r="F26" s="913">
        <f>SUM('%.Impact'!M11*0.14)+'%.Impact'!M11</f>
        <v>233.49316067999999</v>
      </c>
      <c r="G26" s="913">
        <f t="shared" si="2"/>
        <v>14.991082079999984</v>
      </c>
      <c r="H26" s="914">
        <f>G26/E26</f>
        <v>6.8608418629478349E-2</v>
      </c>
    </row>
    <row r="27" spans="2:8" x14ac:dyDescent="0.25">
      <c r="B27" s="905" t="s">
        <v>93</v>
      </c>
      <c r="C27" s="906"/>
      <c r="D27" s="913">
        <v>130.9974</v>
      </c>
      <c r="E27" s="913">
        <v>138.00576089999998</v>
      </c>
      <c r="F27" s="913">
        <f>SUM('%.Impact'!J11*0.14)+'%.Impact'!J11</f>
        <v>147.51717876000001</v>
      </c>
      <c r="G27" s="913">
        <f t="shared" si="2"/>
        <v>9.511417860000023</v>
      </c>
      <c r="H27" s="914">
        <f>G27/E27</f>
        <v>6.89204406973421E-2</v>
      </c>
    </row>
    <row r="28" spans="2:8" ht="15.75" thickBot="1" x14ac:dyDescent="0.3">
      <c r="B28" s="905"/>
      <c r="C28" s="906"/>
      <c r="D28" s="920">
        <f>SUM(D23:D27)</f>
        <v>1873.5261333333335</v>
      </c>
      <c r="E28" s="920">
        <f>SUM(E23:E27)</f>
        <v>1993.5866168333334</v>
      </c>
      <c r="F28" s="920">
        <f>SUM(F23:F27)</f>
        <v>2134.76955344</v>
      </c>
      <c r="G28" s="920">
        <f t="shared" si="2"/>
        <v>141.18293660666654</v>
      </c>
      <c r="H28" s="914">
        <f>G28/D28</f>
        <v>7.535680132493118E-2</v>
      </c>
    </row>
    <row r="29" spans="2:8" ht="15.75" thickTop="1" x14ac:dyDescent="0.25">
      <c r="B29" s="905"/>
      <c r="C29" s="906"/>
      <c r="D29" s="906"/>
      <c r="E29" s="906"/>
      <c r="F29" s="906"/>
      <c r="G29" s="906"/>
      <c r="H29" s="907"/>
    </row>
    <row r="30" spans="2:8" x14ac:dyDescent="0.25">
      <c r="B30" s="905"/>
      <c r="C30" s="906"/>
      <c r="D30" s="906"/>
      <c r="E30" s="906"/>
      <c r="F30" s="906"/>
      <c r="G30" s="906"/>
      <c r="H30" s="907"/>
    </row>
    <row r="31" spans="2:8" x14ac:dyDescent="0.25">
      <c r="B31" s="992" t="s">
        <v>1900</v>
      </c>
      <c r="C31" s="993"/>
      <c r="D31" s="993"/>
      <c r="E31" s="993"/>
      <c r="F31" s="993"/>
      <c r="G31" s="993"/>
      <c r="H31" s="994"/>
    </row>
    <row r="32" spans="2:8" x14ac:dyDescent="0.25">
      <c r="B32" s="905"/>
      <c r="C32" s="906"/>
      <c r="D32" s="906"/>
      <c r="E32" s="906"/>
      <c r="F32" s="906"/>
      <c r="G32" s="906"/>
      <c r="H32" s="907"/>
    </row>
    <row r="33" spans="2:8" s="503" customFormat="1" ht="15.75" thickBot="1" x14ac:dyDescent="0.3">
      <c r="B33" s="908"/>
      <c r="C33" s="909"/>
      <c r="D33" s="910" t="s">
        <v>1625</v>
      </c>
      <c r="E33" s="910" t="s">
        <v>1769</v>
      </c>
      <c r="F33" s="910" t="s">
        <v>1882</v>
      </c>
      <c r="G33" s="909" t="s">
        <v>1127</v>
      </c>
      <c r="H33" s="911" t="s">
        <v>7</v>
      </c>
    </row>
    <row r="34" spans="2:8" ht="15.75" thickBot="1" x14ac:dyDescent="0.3">
      <c r="B34" s="905" t="s">
        <v>1901</v>
      </c>
      <c r="C34" s="912">
        <f>'[5]%.Impact'!E105</f>
        <v>2151000</v>
      </c>
      <c r="D34" s="913">
        <v>1263.8</v>
      </c>
      <c r="E34" s="913">
        <v>1339.6279999999999</v>
      </c>
      <c r="F34" s="913">
        <f>'%.Impact'!G105</f>
        <v>1430.722704</v>
      </c>
      <c r="G34" s="913">
        <f t="shared" ref="G34:G39" si="3">F34-E34</f>
        <v>91.094704000000092</v>
      </c>
      <c r="H34" s="914">
        <f>G34/E34</f>
        <v>6.8000000000000074E-2</v>
      </c>
    </row>
    <row r="35" spans="2:8" s="919" customFormat="1" x14ac:dyDescent="0.25">
      <c r="B35" s="915" t="s">
        <v>1902</v>
      </c>
      <c r="C35" s="916"/>
      <c r="D35" s="917">
        <v>2046.8700000000001</v>
      </c>
      <c r="E35" s="917">
        <v>2190.1509000000001</v>
      </c>
      <c r="F35" s="917">
        <f>SUM('%.Impact'!S102*0.14)+'%.Impact'!S102</f>
        <v>2352.2220665999998</v>
      </c>
      <c r="G35" s="917">
        <f t="shared" si="3"/>
        <v>162.07116659999974</v>
      </c>
      <c r="H35" s="918">
        <f>G35/E35</f>
        <v>7.3999999999999885E-2</v>
      </c>
    </row>
    <row r="36" spans="2:8" x14ac:dyDescent="0.25">
      <c r="B36" s="905" t="s">
        <v>1903</v>
      </c>
      <c r="C36" s="906"/>
      <c r="D36" s="913">
        <v>695.84460000000001</v>
      </c>
      <c r="E36" s="913">
        <v>737.5952759999999</v>
      </c>
      <c r="F36" s="913">
        <f>SUM('%.Impact'!P102*0.14)+'%.Impact'!P102</f>
        <v>787.74761519999993</v>
      </c>
      <c r="G36" s="913">
        <f t="shared" si="3"/>
        <v>50.152339200000029</v>
      </c>
      <c r="H36" s="914">
        <f>G36/E36</f>
        <v>6.7994387751474747E-2</v>
      </c>
    </row>
    <row r="37" spans="2:8" x14ac:dyDescent="0.25">
      <c r="B37" s="905" t="s">
        <v>85</v>
      </c>
      <c r="C37" s="906"/>
      <c r="D37" s="913">
        <v>205.99799999999999</v>
      </c>
      <c r="E37" s="913">
        <v>218.5020786</v>
      </c>
      <c r="F37" s="913">
        <f>SUM('%.Impact'!M11*0.14)+'%.Impact'!M11</f>
        <v>233.49316067999999</v>
      </c>
      <c r="G37" s="913">
        <f t="shared" si="3"/>
        <v>14.991082079999984</v>
      </c>
      <c r="H37" s="914">
        <f>G37/E37</f>
        <v>6.8608418629478349E-2</v>
      </c>
    </row>
    <row r="38" spans="2:8" x14ac:dyDescent="0.25">
      <c r="B38" s="905" t="s">
        <v>93</v>
      </c>
      <c r="C38" s="906"/>
      <c r="D38" s="913">
        <v>130.9974</v>
      </c>
      <c r="E38" s="913">
        <v>138.00576089999998</v>
      </c>
      <c r="F38" s="913">
        <f>SUM('%.Impact'!J11*0.14)+'%.Impact'!J11</f>
        <v>147.51717876000001</v>
      </c>
      <c r="G38" s="913">
        <f t="shared" si="3"/>
        <v>9.511417860000023</v>
      </c>
      <c r="H38" s="914">
        <f>G38/E38</f>
        <v>6.89204406973421E-2</v>
      </c>
    </row>
    <row r="39" spans="2:8" ht="15.75" thickBot="1" x14ac:dyDescent="0.3">
      <c r="B39" s="905"/>
      <c r="C39" s="906"/>
      <c r="D39" s="920">
        <f>SUM(D34:D38)</f>
        <v>4343.51</v>
      </c>
      <c r="E39" s="920">
        <f>SUM(E34:E38)</f>
        <v>4623.8820154999994</v>
      </c>
      <c r="F39" s="920">
        <f>SUM(F34:F38)</f>
        <v>4951.7027252400003</v>
      </c>
      <c r="G39" s="920">
        <f t="shared" si="3"/>
        <v>327.82070974000089</v>
      </c>
      <c r="H39" s="914">
        <f>G39/D39</f>
        <v>7.5473685968260901E-2</v>
      </c>
    </row>
    <row r="40" spans="2:8" ht="16.5" thickTop="1" thickBot="1" x14ac:dyDescent="0.3">
      <c r="B40" s="923"/>
      <c r="C40" s="924"/>
      <c r="D40" s="924"/>
      <c r="E40" s="924"/>
      <c r="F40" s="924"/>
      <c r="G40" s="924"/>
      <c r="H40" s="925"/>
    </row>
  </sheetData>
  <mergeCells count="4">
    <mergeCell ref="B2:H2"/>
    <mergeCell ref="B4:H4"/>
    <mergeCell ref="B20:H20"/>
    <mergeCell ref="B31:H31"/>
  </mergeCells>
  <pageMargins left="0.7" right="0.7" top="0.75" bottom="0.75" header="0.3" footer="0.3"/>
  <pageSetup paperSize="9" scale="8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27"/>
  <sheetViews>
    <sheetView workbookViewId="0">
      <selection activeCell="C28" sqref="C28"/>
    </sheetView>
  </sheetViews>
  <sheetFormatPr defaultColWidth="8.85546875" defaultRowHeight="15.75" x14ac:dyDescent="0.25"/>
  <cols>
    <col min="1" max="1" width="8.85546875" style="34"/>
    <col min="2" max="2" width="30.7109375" style="34" customWidth="1"/>
    <col min="3" max="4" width="20.7109375" style="34" customWidth="1"/>
    <col min="5" max="16384" width="8.85546875" style="34"/>
  </cols>
  <sheetData>
    <row r="1" spans="1:4" x14ac:dyDescent="0.25">
      <c r="A1" s="37"/>
      <c r="B1" s="35"/>
      <c r="C1" s="35"/>
      <c r="D1" s="36"/>
    </row>
    <row r="2" spans="1:4" x14ac:dyDescent="0.25">
      <c r="A2" s="995" t="s">
        <v>75</v>
      </c>
      <c r="B2" s="996"/>
      <c r="C2" s="996"/>
      <c r="D2" s="997"/>
    </row>
    <row r="3" spans="1:4" x14ac:dyDescent="0.25">
      <c r="A3" s="38"/>
      <c r="B3" s="39"/>
      <c r="C3" s="39"/>
      <c r="D3" s="40"/>
    </row>
    <row r="4" spans="1:4" x14ac:dyDescent="0.25">
      <c r="A4" s="41"/>
      <c r="B4" s="42"/>
      <c r="C4" s="43"/>
      <c r="D4" s="43" t="s">
        <v>12</v>
      </c>
    </row>
    <row r="5" spans="1:4" x14ac:dyDescent="0.25">
      <c r="A5" s="44"/>
      <c r="B5" s="45" t="s">
        <v>0</v>
      </c>
      <c r="C5" s="46" t="s">
        <v>76</v>
      </c>
      <c r="D5" s="46" t="s">
        <v>12</v>
      </c>
    </row>
    <row r="6" spans="1:4" x14ac:dyDescent="0.25">
      <c r="A6" s="44"/>
      <c r="B6" s="42"/>
      <c r="C6" s="47" t="s">
        <v>3</v>
      </c>
      <c r="D6" s="47" t="s">
        <v>12</v>
      </c>
    </row>
    <row r="7" spans="1:4" x14ac:dyDescent="0.25">
      <c r="A7" s="48" t="s">
        <v>77</v>
      </c>
      <c r="B7" s="49" t="s">
        <v>78</v>
      </c>
      <c r="C7" s="48" t="s">
        <v>79</v>
      </c>
      <c r="D7" s="48" t="s">
        <v>12</v>
      </c>
    </row>
    <row r="8" spans="1:4" x14ac:dyDescent="0.25">
      <c r="A8" s="50"/>
      <c r="B8" s="36"/>
      <c r="C8" s="43"/>
      <c r="D8" s="43" t="s">
        <v>12</v>
      </c>
    </row>
    <row r="9" spans="1:4" x14ac:dyDescent="0.25">
      <c r="A9" s="51" t="s">
        <v>80</v>
      </c>
      <c r="B9" s="52" t="s">
        <v>81</v>
      </c>
      <c r="C9" s="53">
        <v>0.08</v>
      </c>
      <c r="D9" s="53" t="s">
        <v>12</v>
      </c>
    </row>
    <row r="10" spans="1:4" x14ac:dyDescent="0.25">
      <c r="A10" s="51" t="s">
        <v>82</v>
      </c>
      <c r="B10" s="52" t="s">
        <v>83</v>
      </c>
      <c r="C10" s="53">
        <v>6.8000000000000005E-2</v>
      </c>
      <c r="D10" s="53" t="s">
        <v>12</v>
      </c>
    </row>
    <row r="11" spans="1:4" x14ac:dyDescent="0.25">
      <c r="A11" s="51" t="s">
        <v>84</v>
      </c>
      <c r="B11" s="52" t="s">
        <v>85</v>
      </c>
      <c r="C11" s="53">
        <v>6.8000000000000005E-2</v>
      </c>
      <c r="D11" s="53" t="s">
        <v>12</v>
      </c>
    </row>
    <row r="12" spans="1:4" x14ac:dyDescent="0.25">
      <c r="A12" s="51" t="s">
        <v>86</v>
      </c>
      <c r="B12" s="52" t="s">
        <v>87</v>
      </c>
      <c r="C12" s="53">
        <v>6.8000000000000005E-2</v>
      </c>
      <c r="D12" s="53" t="s">
        <v>12</v>
      </c>
    </row>
    <row r="13" spans="1:4" x14ac:dyDescent="0.25">
      <c r="A13" s="51" t="s">
        <v>88</v>
      </c>
      <c r="B13" s="52" t="s">
        <v>89</v>
      </c>
      <c r="C13" s="53">
        <v>6.8000000000000005E-2</v>
      </c>
      <c r="D13" s="53" t="s">
        <v>12</v>
      </c>
    </row>
    <row r="14" spans="1:4" x14ac:dyDescent="0.25">
      <c r="A14" s="51" t="s">
        <v>90</v>
      </c>
      <c r="B14" s="52" t="s">
        <v>91</v>
      </c>
      <c r="C14" s="53">
        <v>6.8000000000000005E-2</v>
      </c>
      <c r="D14" s="53" t="s">
        <v>12</v>
      </c>
    </row>
    <row r="15" spans="1:4" x14ac:dyDescent="0.25">
      <c r="A15" s="51" t="s">
        <v>92</v>
      </c>
      <c r="B15" s="52" t="s">
        <v>93</v>
      </c>
      <c r="C15" s="53">
        <v>6.8000000000000005E-2</v>
      </c>
      <c r="D15" s="53" t="s">
        <v>12</v>
      </c>
    </row>
    <row r="16" spans="1:4" x14ac:dyDescent="0.25">
      <c r="A16" s="51" t="s">
        <v>94</v>
      </c>
      <c r="B16" s="52" t="s">
        <v>1009</v>
      </c>
      <c r="C16" s="53">
        <v>6.8000000000000005E-2</v>
      </c>
      <c r="D16" s="53" t="s">
        <v>12</v>
      </c>
    </row>
    <row r="17" spans="1:4" x14ac:dyDescent="0.25">
      <c r="A17" s="51" t="s">
        <v>95</v>
      </c>
      <c r="B17" s="52" t="s">
        <v>679</v>
      </c>
      <c r="C17" s="53">
        <v>6.8000000000000005E-2</v>
      </c>
      <c r="D17" s="53" t="s">
        <v>12</v>
      </c>
    </row>
    <row r="18" spans="1:4" x14ac:dyDescent="0.25">
      <c r="A18" s="51" t="s">
        <v>678</v>
      </c>
      <c r="B18" s="52" t="s">
        <v>1030</v>
      </c>
      <c r="C18" s="53">
        <v>6.8000000000000005E-2</v>
      </c>
      <c r="D18" s="53" t="s">
        <v>12</v>
      </c>
    </row>
    <row r="19" spans="1:4" x14ac:dyDescent="0.25">
      <c r="A19" s="51" t="s">
        <v>744</v>
      </c>
      <c r="B19" s="52" t="s">
        <v>96</v>
      </c>
      <c r="C19" s="53">
        <v>0.14000000000000001</v>
      </c>
      <c r="D19" s="53" t="s">
        <v>12</v>
      </c>
    </row>
    <row r="20" spans="1:4" x14ac:dyDescent="0.25">
      <c r="A20" s="51" t="s">
        <v>859</v>
      </c>
      <c r="B20" s="52" t="s">
        <v>1062</v>
      </c>
      <c r="C20" s="53">
        <v>6.8000000000000005E-2</v>
      </c>
      <c r="D20" s="53" t="s">
        <v>12</v>
      </c>
    </row>
    <row r="21" spans="1:4" x14ac:dyDescent="0.25">
      <c r="A21" s="51" t="s">
        <v>924</v>
      </c>
      <c r="B21" s="52" t="s">
        <v>925</v>
      </c>
      <c r="C21" s="53">
        <v>6.8000000000000005E-2</v>
      </c>
      <c r="D21" s="53" t="s">
        <v>12</v>
      </c>
    </row>
    <row r="22" spans="1:4" x14ac:dyDescent="0.25">
      <c r="A22" s="51" t="s">
        <v>1018</v>
      </c>
      <c r="B22" s="52" t="s">
        <v>985</v>
      </c>
      <c r="C22" s="53">
        <v>6.8000000000000005E-2</v>
      </c>
      <c r="D22" s="53" t="s">
        <v>12</v>
      </c>
    </row>
    <row r="23" spans="1:4" x14ac:dyDescent="0.25">
      <c r="A23" s="51" t="s">
        <v>1019</v>
      </c>
      <c r="B23" s="52" t="s">
        <v>1020</v>
      </c>
      <c r="C23" s="53">
        <v>6.8000000000000005E-2</v>
      </c>
      <c r="D23" s="53" t="s">
        <v>12</v>
      </c>
    </row>
    <row r="24" spans="1:4" x14ac:dyDescent="0.25">
      <c r="A24" s="51" t="s">
        <v>1021</v>
      </c>
      <c r="B24" s="52" t="s">
        <v>1022</v>
      </c>
      <c r="C24" s="53">
        <v>6.8000000000000005E-2</v>
      </c>
      <c r="D24" s="53" t="s">
        <v>12</v>
      </c>
    </row>
    <row r="25" spans="1:4" x14ac:dyDescent="0.25">
      <c r="A25" s="51" t="s">
        <v>1572</v>
      </c>
      <c r="B25" s="52" t="s">
        <v>1063</v>
      </c>
      <c r="C25" s="53">
        <v>6.8000000000000005E-2</v>
      </c>
      <c r="D25" s="53" t="s">
        <v>12</v>
      </c>
    </row>
    <row r="26" spans="1:4" x14ac:dyDescent="0.25">
      <c r="A26" s="51" t="s">
        <v>1573</v>
      </c>
      <c r="B26" s="52" t="s">
        <v>1574</v>
      </c>
      <c r="C26" s="53">
        <v>6.8000000000000005E-2</v>
      </c>
      <c r="D26" s="53" t="s">
        <v>12</v>
      </c>
    </row>
    <row r="27" spans="1:4" x14ac:dyDescent="0.25">
      <c r="A27" s="51" t="s">
        <v>1883</v>
      </c>
      <c r="B27" s="52" t="s">
        <v>1602</v>
      </c>
      <c r="C27" s="53">
        <v>6.8000000000000005E-2</v>
      </c>
      <c r="D27" s="53" t="s">
        <v>12</v>
      </c>
    </row>
  </sheetData>
  <mergeCells count="1">
    <mergeCell ref="A2: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204"/>
  <sheetViews>
    <sheetView zoomScaleNormal="100" workbookViewId="0">
      <pane xSplit="6" ySplit="6" topLeftCell="I184" activePane="bottomRight" state="frozen"/>
      <selection pane="topRight" activeCell="G1" sqref="G1"/>
      <selection pane="bottomLeft" activeCell="A7" sqref="A7"/>
      <selection pane="bottomRight" activeCell="B58" sqref="B58"/>
    </sheetView>
  </sheetViews>
  <sheetFormatPr defaultRowHeight="12.75" x14ac:dyDescent="0.2"/>
  <cols>
    <col min="1" max="1" width="8.28515625" style="87" customWidth="1"/>
    <col min="2" max="2" width="67.42578125" style="85" customWidth="1"/>
    <col min="3" max="4" width="12.7109375" style="85" hidden="1" customWidth="1"/>
    <col min="5" max="5" width="12.7109375" style="104" hidden="1" customWidth="1"/>
    <col min="6" max="9" width="10.28515625" style="91" hidden="1" customWidth="1"/>
    <col min="10" max="11" width="10.28515625" style="91" customWidth="1"/>
    <col min="12" max="12" width="10.28515625" style="92" customWidth="1"/>
    <col min="13" max="13" width="10.28515625" style="421" customWidth="1"/>
    <col min="14" max="14" width="10.28515625" style="421" hidden="1" customWidth="1"/>
    <col min="15" max="15" width="10" style="472" bestFit="1" customWidth="1"/>
    <col min="16" max="16" width="19" style="595" bestFit="1" customWidth="1"/>
    <col min="17" max="17" width="9.140625" style="218"/>
    <col min="18" max="19" width="9.140625" style="590"/>
    <col min="20" max="16384" width="9.140625" style="85"/>
  </cols>
  <sheetData>
    <row r="1" spans="1:19" s="1" customFormat="1" x14ac:dyDescent="0.2">
      <c r="A1" s="963" t="s">
        <v>5</v>
      </c>
      <c r="B1" s="963"/>
      <c r="C1" s="963"/>
      <c r="D1" s="963"/>
      <c r="E1" s="963"/>
      <c r="F1" s="963"/>
      <c r="G1" s="963"/>
      <c r="H1" s="963"/>
      <c r="I1" s="963"/>
      <c r="J1" s="963"/>
      <c r="K1" s="963"/>
      <c r="L1" s="963"/>
      <c r="M1" s="963"/>
      <c r="N1" s="963"/>
      <c r="O1" s="556"/>
      <c r="P1" s="556"/>
      <c r="Q1" s="556"/>
    </row>
    <row r="2" spans="1:19" s="1" customFormat="1" x14ac:dyDescent="0.2">
      <c r="A2" s="964" t="s">
        <v>1884</v>
      </c>
      <c r="B2" s="964"/>
      <c r="C2" s="964"/>
      <c r="D2" s="964"/>
      <c r="E2" s="964"/>
      <c r="F2" s="964"/>
      <c r="G2" s="964"/>
      <c r="H2" s="964"/>
      <c r="I2" s="964"/>
      <c r="J2" s="964"/>
      <c r="K2" s="964"/>
      <c r="L2" s="964"/>
      <c r="M2" s="964"/>
      <c r="N2" s="964"/>
      <c r="O2" s="556"/>
      <c r="P2" s="556"/>
      <c r="Q2" s="556"/>
    </row>
    <row r="3" spans="1:19" s="1" customFormat="1" x14ac:dyDescent="0.2">
      <c r="A3" s="968"/>
      <c r="B3" s="968"/>
      <c r="C3" s="968"/>
      <c r="D3" s="968"/>
      <c r="E3" s="968"/>
      <c r="F3" s="968"/>
      <c r="G3" s="968"/>
      <c r="H3" s="968"/>
      <c r="I3" s="968"/>
      <c r="J3" s="968"/>
      <c r="K3" s="968"/>
      <c r="L3" s="968"/>
      <c r="M3" s="968"/>
      <c r="N3" s="968"/>
      <c r="O3" s="968"/>
      <c r="P3" s="556"/>
      <c r="Q3" s="557"/>
    </row>
    <row r="4" spans="1:19" s="1" customFormat="1" x14ac:dyDescent="0.2">
      <c r="A4" s="387"/>
      <c r="B4" s="388"/>
      <c r="C4" s="389" t="s">
        <v>1</v>
      </c>
      <c r="D4" s="390" t="s">
        <v>2</v>
      </c>
      <c r="E4" s="391" t="s">
        <v>6</v>
      </c>
      <c r="F4" s="392" t="s">
        <v>6</v>
      </c>
      <c r="G4" s="393" t="s">
        <v>74</v>
      </c>
      <c r="H4" s="393" t="s">
        <v>1569</v>
      </c>
      <c r="I4" s="393" t="s">
        <v>1625</v>
      </c>
      <c r="J4" s="393" t="s">
        <v>1769</v>
      </c>
      <c r="K4" s="393" t="s">
        <v>1882</v>
      </c>
      <c r="L4" s="393" t="s">
        <v>1882</v>
      </c>
      <c r="M4" s="393" t="s">
        <v>1882</v>
      </c>
      <c r="N4" s="593" t="s">
        <v>1570</v>
      </c>
      <c r="O4" s="69" t="s">
        <v>7</v>
      </c>
      <c r="P4" s="594"/>
      <c r="Q4" s="213"/>
      <c r="R4" s="382"/>
      <c r="S4" s="382"/>
    </row>
    <row r="5" spans="1:19" s="1" customFormat="1" x14ac:dyDescent="0.2">
      <c r="A5" s="259"/>
      <c r="B5" s="260"/>
      <c r="C5" s="394"/>
      <c r="D5" s="395" t="s">
        <v>97</v>
      </c>
      <c r="E5" s="396" t="s">
        <v>97</v>
      </c>
      <c r="F5" s="397" t="s">
        <v>1091</v>
      </c>
      <c r="G5" s="398" t="s">
        <v>1091</v>
      </c>
      <c r="H5" s="398" t="s">
        <v>1091</v>
      </c>
      <c r="I5" s="398" t="s">
        <v>1091</v>
      </c>
      <c r="J5" s="398" t="s">
        <v>1091</v>
      </c>
      <c r="K5" s="398" t="s">
        <v>1091</v>
      </c>
      <c r="L5" s="398" t="s">
        <v>4</v>
      </c>
      <c r="M5" s="395" t="s">
        <v>1092</v>
      </c>
      <c r="N5" s="395"/>
      <c r="O5" s="70" t="s">
        <v>10</v>
      </c>
      <c r="P5" s="594"/>
      <c r="Q5" s="213"/>
      <c r="R5" s="382"/>
      <c r="S5" s="382"/>
    </row>
    <row r="6" spans="1:19" s="1" customFormat="1" x14ac:dyDescent="0.2">
      <c r="A6" s="404"/>
      <c r="B6" s="405" t="s">
        <v>8</v>
      </c>
      <c r="C6" s="406" t="s">
        <v>9</v>
      </c>
      <c r="D6" s="407" t="s">
        <v>9</v>
      </c>
      <c r="E6" s="408" t="s">
        <v>9</v>
      </c>
      <c r="F6" s="409" t="s">
        <v>9</v>
      </c>
      <c r="G6" s="410" t="s">
        <v>9</v>
      </c>
      <c r="H6" s="410" t="s">
        <v>9</v>
      </c>
      <c r="I6" s="410" t="s">
        <v>9</v>
      </c>
      <c r="J6" s="410" t="s">
        <v>9</v>
      </c>
      <c r="K6" s="410" t="s">
        <v>9</v>
      </c>
      <c r="L6" s="410" t="s">
        <v>9</v>
      </c>
      <c r="M6" s="407" t="s">
        <v>9</v>
      </c>
      <c r="N6" s="407"/>
      <c r="O6" s="156" t="s">
        <v>12</v>
      </c>
      <c r="P6" s="594"/>
      <c r="Q6" s="213"/>
      <c r="R6" s="382"/>
      <c r="S6" s="382"/>
    </row>
    <row r="7" spans="1:19" x14ac:dyDescent="0.2">
      <c r="A7" s="141"/>
      <c r="B7" s="147"/>
      <c r="C7" s="414"/>
      <c r="D7" s="414"/>
      <c r="E7" s="155"/>
      <c r="F7" s="415"/>
      <c r="G7" s="416"/>
      <c r="H7" s="415"/>
      <c r="I7" s="415"/>
      <c r="J7" s="415"/>
      <c r="K7" s="415"/>
      <c r="L7" s="417"/>
      <c r="M7" s="418"/>
      <c r="N7" s="417"/>
      <c r="O7" s="467"/>
    </row>
    <row r="8" spans="1:19" x14ac:dyDescent="0.2">
      <c r="A8" s="28">
        <v>2</v>
      </c>
      <c r="B8" s="54" t="s">
        <v>117</v>
      </c>
      <c r="C8" s="129"/>
      <c r="D8" s="17" t="s">
        <v>12</v>
      </c>
      <c r="E8" s="57" t="s">
        <v>12</v>
      </c>
      <c r="F8" s="204"/>
      <c r="G8" s="369"/>
      <c r="H8" s="419"/>
      <c r="I8" s="419"/>
      <c r="J8" s="419"/>
      <c r="K8" s="419"/>
      <c r="L8" s="249"/>
      <c r="M8" s="218"/>
      <c r="N8" s="249"/>
      <c r="O8" s="468"/>
    </row>
    <row r="9" spans="1:19" x14ac:dyDescent="0.2">
      <c r="A9" s="28"/>
      <c r="B9" s="54"/>
      <c r="C9" s="129"/>
      <c r="D9" s="17"/>
      <c r="E9" s="57"/>
      <c r="F9" s="204"/>
      <c r="G9" s="369"/>
      <c r="H9" s="419"/>
      <c r="I9" s="419"/>
      <c r="J9" s="419"/>
      <c r="K9" s="419"/>
      <c r="L9" s="249"/>
      <c r="M9" s="218"/>
      <c r="N9" s="249"/>
      <c r="O9" s="468"/>
    </row>
    <row r="10" spans="1:19" s="2" customFormat="1" x14ac:dyDescent="0.2">
      <c r="A10" s="29">
        <v>2.1</v>
      </c>
      <c r="B10" s="13" t="s">
        <v>22</v>
      </c>
      <c r="C10" s="10"/>
      <c r="D10" s="11"/>
      <c r="E10" s="16"/>
      <c r="F10" s="204"/>
      <c r="G10" s="207"/>
      <c r="H10" s="204"/>
      <c r="I10" s="204"/>
      <c r="J10" s="204"/>
      <c r="K10" s="204"/>
      <c r="L10" s="208"/>
      <c r="M10" s="209"/>
      <c r="N10" s="208"/>
      <c r="O10" s="469"/>
      <c r="P10" s="164"/>
      <c r="Q10" s="213"/>
      <c r="R10" s="213"/>
      <c r="S10" s="213"/>
    </row>
    <row r="11" spans="1:19" s="5" customFormat="1" x14ac:dyDescent="0.2">
      <c r="A11" s="29" t="s">
        <v>58</v>
      </c>
      <c r="B11" s="20" t="s">
        <v>23</v>
      </c>
      <c r="C11" s="16">
        <v>120</v>
      </c>
      <c r="D11" s="17">
        <v>130</v>
      </c>
      <c r="E11" s="16">
        <v>150</v>
      </c>
      <c r="F11" s="204">
        <v>150</v>
      </c>
      <c r="G11" s="207" t="s">
        <v>12</v>
      </c>
      <c r="H11" s="204">
        <v>180</v>
      </c>
      <c r="I11" s="207">
        <v>200</v>
      </c>
      <c r="J11" s="204">
        <v>215</v>
      </c>
      <c r="K11" s="204">
        <v>230</v>
      </c>
      <c r="L11" s="204" t="s">
        <v>12</v>
      </c>
      <c r="M11" s="207">
        <f>K11</f>
        <v>230</v>
      </c>
      <c r="N11" s="204" t="s">
        <v>12</v>
      </c>
      <c r="O11" s="469">
        <f>ROUND((K11-J11)/J11*100,2)</f>
        <v>6.98</v>
      </c>
      <c r="P11" s="457"/>
      <c r="Q11" s="211"/>
      <c r="R11" s="211"/>
      <c r="S11" s="211"/>
    </row>
    <row r="12" spans="1:19" s="5" customFormat="1" x14ac:dyDescent="0.2">
      <c r="A12" s="29" t="s">
        <v>59</v>
      </c>
      <c r="B12" s="20" t="s">
        <v>24</v>
      </c>
      <c r="C12" s="16">
        <v>120</v>
      </c>
      <c r="D12" s="17">
        <v>130</v>
      </c>
      <c r="E12" s="16">
        <v>150</v>
      </c>
      <c r="F12" s="204">
        <v>150</v>
      </c>
      <c r="G12" s="207" t="s">
        <v>12</v>
      </c>
      <c r="H12" s="204">
        <v>180</v>
      </c>
      <c r="I12" s="207">
        <v>200</v>
      </c>
      <c r="J12" s="204">
        <v>215</v>
      </c>
      <c r="K12" s="204">
        <v>230</v>
      </c>
      <c r="L12" s="204" t="s">
        <v>12</v>
      </c>
      <c r="M12" s="207">
        <f>K12</f>
        <v>230</v>
      </c>
      <c r="N12" s="204" t="s">
        <v>12</v>
      </c>
      <c r="O12" s="469">
        <f>ROUND((K12-J12)/J12*100,2)</f>
        <v>6.98</v>
      </c>
      <c r="P12" s="457"/>
      <c r="Q12" s="211"/>
      <c r="R12" s="211"/>
      <c r="S12" s="211"/>
    </row>
    <row r="13" spans="1:19" s="2" customFormat="1" x14ac:dyDescent="0.2">
      <c r="A13" s="29" t="s">
        <v>60</v>
      </c>
      <c r="B13" s="18" t="s">
        <v>98</v>
      </c>
      <c r="C13" s="10">
        <v>120</v>
      </c>
      <c r="D13" s="17">
        <v>130</v>
      </c>
      <c r="E13" s="16">
        <v>150</v>
      </c>
      <c r="F13" s="204">
        <v>150</v>
      </c>
      <c r="G13" s="207" t="s">
        <v>12</v>
      </c>
      <c r="H13" s="204">
        <v>180</v>
      </c>
      <c r="I13" s="207">
        <v>200</v>
      </c>
      <c r="J13" s="204">
        <v>215</v>
      </c>
      <c r="K13" s="204">
        <v>230</v>
      </c>
      <c r="L13" s="204" t="s">
        <v>12</v>
      </c>
      <c r="M13" s="207">
        <f>K13</f>
        <v>230</v>
      </c>
      <c r="N13" s="204" t="s">
        <v>12</v>
      </c>
      <c r="O13" s="469">
        <f>ROUND((K13-J13)/J13*100,2)</f>
        <v>6.98</v>
      </c>
      <c r="P13" s="164"/>
      <c r="Q13" s="213"/>
      <c r="R13" s="213"/>
      <c r="S13" s="213"/>
    </row>
    <row r="14" spans="1:19" x14ac:dyDescent="0.2">
      <c r="A14" s="28"/>
      <c r="B14" s="54"/>
      <c r="C14" s="129"/>
      <c r="D14" s="17"/>
      <c r="E14" s="57"/>
      <c r="F14" s="204"/>
      <c r="G14" s="369"/>
      <c r="H14" s="419"/>
      <c r="I14" s="419"/>
      <c r="J14" s="204" t="s">
        <v>12</v>
      </c>
      <c r="K14" s="204"/>
      <c r="L14" s="249"/>
      <c r="M14" s="218"/>
      <c r="N14" s="249" t="s">
        <v>12</v>
      </c>
      <c r="O14" s="468"/>
    </row>
    <row r="15" spans="1:19" x14ac:dyDescent="0.2">
      <c r="A15" s="28">
        <v>2.2000000000000002</v>
      </c>
      <c r="B15" s="54" t="s">
        <v>118</v>
      </c>
      <c r="C15" s="129"/>
      <c r="D15" s="17" t="s">
        <v>12</v>
      </c>
      <c r="E15" s="57" t="s">
        <v>12</v>
      </c>
      <c r="F15" s="204"/>
      <c r="G15" s="369"/>
      <c r="H15" s="419"/>
      <c r="I15" s="419"/>
      <c r="J15" s="419"/>
      <c r="K15" s="419"/>
      <c r="L15" s="249"/>
      <c r="M15" s="218"/>
      <c r="N15" s="249" t="s">
        <v>12</v>
      </c>
      <c r="O15" s="468"/>
    </row>
    <row r="16" spans="1:19" x14ac:dyDescent="0.2">
      <c r="A16" s="28"/>
      <c r="B16" s="59" t="s">
        <v>119</v>
      </c>
      <c r="C16" s="129" t="s">
        <v>12</v>
      </c>
      <c r="D16" s="17" t="s">
        <v>115</v>
      </c>
      <c r="E16" s="57" t="s">
        <v>12</v>
      </c>
      <c r="F16" s="204"/>
      <c r="G16" s="369"/>
      <c r="H16" s="419"/>
      <c r="I16" s="419"/>
      <c r="J16" s="419"/>
      <c r="K16" s="419"/>
      <c r="L16" s="249"/>
      <c r="M16" s="218"/>
      <c r="N16" s="249" t="s">
        <v>12</v>
      </c>
      <c r="O16" s="468"/>
    </row>
    <row r="17" spans="1:17" x14ac:dyDescent="0.2">
      <c r="A17" s="28"/>
      <c r="B17" s="59"/>
      <c r="C17" s="129"/>
      <c r="D17" s="17"/>
      <c r="E17" s="57"/>
      <c r="F17" s="204"/>
      <c r="G17" s="369"/>
      <c r="H17" s="419"/>
      <c r="I17" s="419"/>
      <c r="J17" s="419"/>
      <c r="K17" s="419"/>
      <c r="L17" s="249"/>
      <c r="M17" s="218"/>
      <c r="N17" s="249" t="s">
        <v>12</v>
      </c>
      <c r="O17" s="468"/>
    </row>
    <row r="18" spans="1:17" x14ac:dyDescent="0.2">
      <c r="A18" s="28" t="s">
        <v>58</v>
      </c>
      <c r="B18" s="20" t="s">
        <v>23</v>
      </c>
      <c r="C18" s="129">
        <v>0</v>
      </c>
      <c r="D18" s="17">
        <v>0</v>
      </c>
      <c r="E18" s="57">
        <v>0</v>
      </c>
      <c r="F18" s="204">
        <f>SUM(E18-(E18*14/114))</f>
        <v>0</v>
      </c>
      <c r="G18" s="207">
        <v>0</v>
      </c>
      <c r="H18" s="204">
        <v>0</v>
      </c>
      <c r="I18" s="204">
        <v>0</v>
      </c>
      <c r="J18" s="204">
        <f>I18*'Table of % increases'!$C$10+I18</f>
        <v>0</v>
      </c>
      <c r="K18" s="204">
        <v>0</v>
      </c>
      <c r="L18" s="204">
        <f>J18*'Table of % increases'!$C$19</f>
        <v>0</v>
      </c>
      <c r="M18" s="207">
        <f>J18+L18</f>
        <v>0</v>
      </c>
      <c r="N18" s="204">
        <f>M18</f>
        <v>0</v>
      </c>
      <c r="O18" s="469" t="s">
        <v>12</v>
      </c>
    </row>
    <row r="19" spans="1:17" x14ac:dyDescent="0.2">
      <c r="A19" s="28" t="s">
        <v>59</v>
      </c>
      <c r="B19" s="7" t="s">
        <v>986</v>
      </c>
      <c r="C19" s="129"/>
      <c r="D19" s="17" t="s">
        <v>12</v>
      </c>
      <c r="E19" s="57" t="s">
        <v>12</v>
      </c>
      <c r="F19" s="204"/>
      <c r="G19" s="369"/>
      <c r="H19" s="419"/>
      <c r="I19" s="204" t="s">
        <v>12</v>
      </c>
      <c r="J19" s="204"/>
      <c r="K19" s="204"/>
      <c r="L19" s="249"/>
      <c r="M19" s="218"/>
      <c r="N19" s="249" t="s">
        <v>12</v>
      </c>
      <c r="O19" s="468"/>
    </row>
    <row r="20" spans="1:17" x14ac:dyDescent="0.2">
      <c r="A20" s="28"/>
      <c r="B20" s="7" t="s">
        <v>120</v>
      </c>
      <c r="C20" s="129">
        <v>3.75</v>
      </c>
      <c r="D20" s="17">
        <v>4.08</v>
      </c>
      <c r="E20" s="57">
        <v>4.5</v>
      </c>
      <c r="F20" s="204">
        <f>SUM(E20-(E20*14/114))</f>
        <v>3.9473684210526314</v>
      </c>
      <c r="G20" s="207">
        <v>4.28</v>
      </c>
      <c r="H20" s="204">
        <v>4.5999999999999996</v>
      </c>
      <c r="I20" s="204">
        <v>6.14</v>
      </c>
      <c r="J20" s="204">
        <v>6.58</v>
      </c>
      <c r="K20" s="204">
        <f>SUM(N20/114*100)</f>
        <v>7.0175438596491224</v>
      </c>
      <c r="L20" s="204">
        <f>K20*'Table of % increases'!$C$19</f>
        <v>0.98245614035087725</v>
      </c>
      <c r="M20" s="207">
        <f>K20+L20</f>
        <v>8</v>
      </c>
      <c r="N20" s="204">
        <v>8</v>
      </c>
      <c r="O20" s="469">
        <f>ROUND((K20-J20)/J20*100,2)</f>
        <v>6.65</v>
      </c>
      <c r="P20" s="595" t="s">
        <v>12</v>
      </c>
    </row>
    <row r="21" spans="1:17" x14ac:dyDescent="0.2">
      <c r="A21" s="28" t="s">
        <v>60</v>
      </c>
      <c r="B21" s="7" t="s">
        <v>987</v>
      </c>
      <c r="C21" s="129">
        <v>50.83</v>
      </c>
      <c r="D21" s="17">
        <v>55</v>
      </c>
      <c r="E21" s="57">
        <v>60</v>
      </c>
      <c r="F21" s="204">
        <f>SUM(E21-(E21*14/114))</f>
        <v>52.631578947368425</v>
      </c>
      <c r="G21" s="207">
        <v>57.10526315789474</v>
      </c>
      <c r="H21" s="204">
        <v>61.4</v>
      </c>
      <c r="I21" s="204">
        <v>80.7</v>
      </c>
      <c r="J21" s="204">
        <v>87.72</v>
      </c>
      <c r="K21" s="204">
        <f>SUM(N21/114*100)</f>
        <v>93.859649122807014</v>
      </c>
      <c r="L21" s="204">
        <f>K21*'Table of % increases'!$C$19</f>
        <v>13.140350877192983</v>
      </c>
      <c r="M21" s="207">
        <f>K21+L21</f>
        <v>107</v>
      </c>
      <c r="N21" s="204">
        <v>107</v>
      </c>
      <c r="O21" s="469">
        <f>ROUND((K21-J21)/J21*100,2)</f>
        <v>7</v>
      </c>
    </row>
    <row r="22" spans="1:17" x14ac:dyDescent="0.2">
      <c r="A22" s="28" t="s">
        <v>62</v>
      </c>
      <c r="B22" s="7" t="s">
        <v>988</v>
      </c>
      <c r="C22" s="129">
        <v>57.5</v>
      </c>
      <c r="D22" s="17">
        <v>62.5</v>
      </c>
      <c r="E22" s="57">
        <v>70</v>
      </c>
      <c r="F22" s="204">
        <f>SUM(E22-(E22*14/114))</f>
        <v>61.403508771929822</v>
      </c>
      <c r="G22" s="207">
        <v>66.622807017543863</v>
      </c>
      <c r="H22" s="204">
        <v>71.62</v>
      </c>
      <c r="I22" s="204">
        <v>93.86</v>
      </c>
      <c r="J22" s="204">
        <v>100.88</v>
      </c>
      <c r="K22" s="204">
        <f>SUM(N22/114*100)</f>
        <v>107.89473684210526</v>
      </c>
      <c r="L22" s="204">
        <f>K22*'Table of % increases'!$C$19</f>
        <v>15.105263157894738</v>
      </c>
      <c r="M22" s="207">
        <f>K22+L22</f>
        <v>123</v>
      </c>
      <c r="N22" s="204">
        <v>123</v>
      </c>
      <c r="O22" s="469">
        <f>ROUND((K22-J22)/J22*100,2)</f>
        <v>6.95</v>
      </c>
    </row>
    <row r="23" spans="1:17" x14ac:dyDescent="0.2">
      <c r="A23" s="28"/>
      <c r="B23" s="7"/>
      <c r="C23" s="129"/>
      <c r="D23" s="17"/>
      <c r="E23" s="57"/>
      <c r="F23" s="204"/>
      <c r="G23" s="207"/>
      <c r="H23" s="204"/>
      <c r="I23" s="204"/>
      <c r="J23" s="204"/>
      <c r="K23" s="204"/>
      <c r="L23" s="204"/>
      <c r="M23" s="207"/>
      <c r="N23" s="204" t="s">
        <v>12</v>
      </c>
      <c r="O23" s="469"/>
    </row>
    <row r="24" spans="1:17" x14ac:dyDescent="0.2">
      <c r="A24" s="28">
        <v>2.2999999999999998</v>
      </c>
      <c r="B24" s="54" t="s">
        <v>121</v>
      </c>
      <c r="C24" s="129"/>
      <c r="D24" s="17"/>
      <c r="E24" s="57"/>
      <c r="F24" s="204"/>
      <c r="G24" s="207"/>
      <c r="H24" s="204"/>
      <c r="I24" s="204"/>
      <c r="J24" s="204"/>
      <c r="K24" s="204"/>
      <c r="L24" s="204"/>
      <c r="M24" s="207"/>
      <c r="N24" s="204" t="s">
        <v>12</v>
      </c>
      <c r="O24" s="469"/>
    </row>
    <row r="25" spans="1:17" x14ac:dyDescent="0.2">
      <c r="A25" s="28"/>
      <c r="B25" s="54"/>
      <c r="C25" s="129"/>
      <c r="D25" s="17"/>
      <c r="E25" s="57"/>
      <c r="F25" s="204"/>
      <c r="G25" s="207"/>
      <c r="H25" s="204"/>
      <c r="I25" s="204"/>
      <c r="J25" s="204"/>
      <c r="K25" s="204"/>
      <c r="L25" s="204"/>
      <c r="M25" s="207"/>
      <c r="N25" s="204" t="s">
        <v>12</v>
      </c>
      <c r="O25" s="469"/>
    </row>
    <row r="26" spans="1:17" x14ac:dyDescent="0.2">
      <c r="A26" s="28" t="s">
        <v>122</v>
      </c>
      <c r="B26" s="54" t="s">
        <v>136</v>
      </c>
      <c r="C26" s="129"/>
      <c r="D26" s="17" t="s">
        <v>12</v>
      </c>
      <c r="E26" s="57" t="s">
        <v>12</v>
      </c>
      <c r="F26" s="204"/>
      <c r="G26" s="207"/>
      <c r="H26" s="204"/>
      <c r="I26" s="204"/>
      <c r="J26" s="204"/>
      <c r="K26" s="204"/>
      <c r="L26" s="204"/>
      <c r="M26" s="207"/>
      <c r="N26" s="204" t="s">
        <v>12</v>
      </c>
      <c r="O26" s="469"/>
    </row>
    <row r="27" spans="1:17" x14ac:dyDescent="0.2">
      <c r="A27" s="28" t="s">
        <v>12</v>
      </c>
      <c r="B27" s="7" t="s">
        <v>1836</v>
      </c>
      <c r="C27" s="130">
        <v>4.0373099999999997</v>
      </c>
      <c r="D27" s="25">
        <v>4.36029</v>
      </c>
      <c r="E27" s="126">
        <v>4.6219099999999997</v>
      </c>
      <c r="F27" s="204">
        <f t="shared" ref="F27:F35" si="0">SUM(E27-(E27*14/114))</f>
        <v>4.0543070175438594</v>
      </c>
      <c r="G27" s="207">
        <v>4.4000000000000004</v>
      </c>
      <c r="H27" s="204">
        <v>4.7300000000000004</v>
      </c>
      <c r="I27" s="665">
        <v>5.44</v>
      </c>
      <c r="J27" s="204">
        <v>5.77</v>
      </c>
      <c r="K27" s="204">
        <f>J27*'Table of % increases'!$C$10+J27</f>
        <v>6.1623599999999996</v>
      </c>
      <c r="L27" s="204">
        <f>K27*'Table of % increases'!$C$19</f>
        <v>0.86273040000000001</v>
      </c>
      <c r="M27" s="207">
        <f>K27+L27</f>
        <v>7.0250903999999998</v>
      </c>
      <c r="N27" s="204">
        <f t="shared" ref="N27:N35" si="1">M27</f>
        <v>7.0250903999999998</v>
      </c>
      <c r="O27" s="469">
        <f>ROUND((K27-J27)/J27*100,2)</f>
        <v>6.8</v>
      </c>
      <c r="Q27" s="772"/>
    </row>
    <row r="28" spans="1:17" x14ac:dyDescent="0.2">
      <c r="A28" s="28" t="s">
        <v>12</v>
      </c>
      <c r="B28" s="7" t="s">
        <v>1837</v>
      </c>
      <c r="C28" s="130">
        <v>4.0373099999999997</v>
      </c>
      <c r="D28" s="25">
        <v>4.36029</v>
      </c>
      <c r="E28" s="126">
        <v>4.6219099999999997</v>
      </c>
      <c r="F28" s="204">
        <f t="shared" si="0"/>
        <v>4.0543070175438594</v>
      </c>
      <c r="G28" s="207">
        <v>4.4000000000000004</v>
      </c>
      <c r="H28" s="204">
        <v>4.7300000000000004</v>
      </c>
      <c r="I28" s="204">
        <v>5.44</v>
      </c>
      <c r="J28" s="204">
        <v>5.77</v>
      </c>
      <c r="K28" s="204">
        <f>J28*'Table of % increases'!$C$10+J28</f>
        <v>6.1623599999999996</v>
      </c>
      <c r="L28" s="204">
        <f>K28*'Table of % increases'!$C$19</f>
        <v>0.86273040000000001</v>
      </c>
      <c r="M28" s="207">
        <f t="shared" ref="M28:M35" si="2">K28+L28</f>
        <v>7.0250903999999998</v>
      </c>
      <c r="N28" s="204">
        <f t="shared" si="1"/>
        <v>7.0250903999999998</v>
      </c>
      <c r="O28" s="469">
        <f t="shared" ref="O28:O35" si="3">ROUND((K28-J28)/J28*100,2)</f>
        <v>6.8</v>
      </c>
      <c r="Q28" s="207"/>
    </row>
    <row r="29" spans="1:17" x14ac:dyDescent="0.2">
      <c r="A29" s="28" t="s">
        <v>12</v>
      </c>
      <c r="B29" s="7" t="s">
        <v>124</v>
      </c>
      <c r="C29" s="130">
        <v>4.4410299999999996</v>
      </c>
      <c r="D29" s="25">
        <v>4.7963100000000001</v>
      </c>
      <c r="E29" s="126">
        <v>5.0840899999999998</v>
      </c>
      <c r="F29" s="204">
        <f t="shared" si="0"/>
        <v>4.4597280701754389</v>
      </c>
      <c r="G29" s="207">
        <v>4.8388049561403514</v>
      </c>
      <c r="H29" s="204">
        <v>5.2</v>
      </c>
      <c r="I29" s="204">
        <v>5.98</v>
      </c>
      <c r="J29" s="204">
        <v>6.34</v>
      </c>
      <c r="K29" s="204">
        <f>J29*'Table of % increases'!$C$10+J29</f>
        <v>6.7711199999999998</v>
      </c>
      <c r="L29" s="204">
        <f>K29*'Table of % increases'!$C$19</f>
        <v>0.94795680000000004</v>
      </c>
      <c r="M29" s="207">
        <f t="shared" si="2"/>
        <v>7.7190767999999998</v>
      </c>
      <c r="N29" s="204">
        <f t="shared" si="1"/>
        <v>7.7190767999999998</v>
      </c>
      <c r="O29" s="469">
        <f t="shared" si="3"/>
        <v>6.8</v>
      </c>
      <c r="Q29" s="207"/>
    </row>
    <row r="30" spans="1:17" x14ac:dyDescent="0.2">
      <c r="A30" s="28" t="s">
        <v>12</v>
      </c>
      <c r="B30" s="7" t="s">
        <v>125</v>
      </c>
      <c r="C30" s="130">
        <v>4.8851300000000002</v>
      </c>
      <c r="D30" s="25">
        <v>5.2759400000000003</v>
      </c>
      <c r="E30" s="126">
        <v>5.5925000000000002</v>
      </c>
      <c r="F30" s="204">
        <f t="shared" si="0"/>
        <v>4.9057017543859649</v>
      </c>
      <c r="G30" s="207">
        <v>5.3226864035087722</v>
      </c>
      <c r="H30" s="204">
        <v>5.72</v>
      </c>
      <c r="I30" s="204">
        <v>6.58</v>
      </c>
      <c r="J30" s="204">
        <v>6.97</v>
      </c>
      <c r="K30" s="204">
        <f>J30*'Table of % increases'!$C$10+J30</f>
        <v>7.4439599999999997</v>
      </c>
      <c r="L30" s="204">
        <f>K30*'Table of % increases'!$C$19</f>
        <v>1.0421544</v>
      </c>
      <c r="M30" s="207">
        <f t="shared" si="2"/>
        <v>8.4861143999999999</v>
      </c>
      <c r="N30" s="204">
        <f t="shared" si="1"/>
        <v>8.4861143999999999</v>
      </c>
      <c r="O30" s="469">
        <f t="shared" si="3"/>
        <v>6.8</v>
      </c>
      <c r="Q30" s="207"/>
    </row>
    <row r="31" spans="1:17" x14ac:dyDescent="0.2">
      <c r="A31" s="28" t="s">
        <v>12</v>
      </c>
      <c r="B31" s="7" t="s">
        <v>126</v>
      </c>
      <c r="C31" s="130">
        <v>5.37364</v>
      </c>
      <c r="D31" s="25">
        <v>5.8035300000000003</v>
      </c>
      <c r="E31" s="126">
        <v>6.3838800000000004</v>
      </c>
      <c r="F31" s="204">
        <f t="shared" si="0"/>
        <v>5.5998947368421055</v>
      </c>
      <c r="G31" s="207">
        <v>6.0758857894736842</v>
      </c>
      <c r="H31" s="204">
        <v>6.53</v>
      </c>
      <c r="I31" s="204">
        <v>7.51</v>
      </c>
      <c r="J31" s="204">
        <v>7.96</v>
      </c>
      <c r="K31" s="204">
        <f>J31*'Table of % increases'!$C$10+J31</f>
        <v>8.5012799999999995</v>
      </c>
      <c r="L31" s="204">
        <f>K31*'Table of % increases'!$C$19</f>
        <v>1.1901792</v>
      </c>
      <c r="M31" s="207">
        <f t="shared" si="2"/>
        <v>9.6914591999999988</v>
      </c>
      <c r="N31" s="204">
        <f t="shared" si="1"/>
        <v>9.6914591999999988</v>
      </c>
      <c r="O31" s="469">
        <f t="shared" si="3"/>
        <v>6.8</v>
      </c>
      <c r="Q31" s="207"/>
    </row>
    <row r="32" spans="1:17" x14ac:dyDescent="0.2">
      <c r="A32" s="28" t="s">
        <v>12</v>
      </c>
      <c r="B32" s="7" t="s">
        <v>127</v>
      </c>
      <c r="C32" s="130">
        <v>5.9109999999999996</v>
      </c>
      <c r="D32" s="25">
        <v>6.3838800000000004</v>
      </c>
      <c r="E32" s="126">
        <v>7.0222699999999998</v>
      </c>
      <c r="F32" s="204">
        <f t="shared" si="0"/>
        <v>6.1598859649122808</v>
      </c>
      <c r="G32" s="207">
        <v>6.6834762719298251</v>
      </c>
      <c r="H32" s="204">
        <v>7.18</v>
      </c>
      <c r="I32" s="204">
        <v>8.26</v>
      </c>
      <c r="J32" s="204">
        <v>8.76</v>
      </c>
      <c r="K32" s="204">
        <f>J32*'Table of % increases'!$C$10+J32</f>
        <v>9.3556799999999996</v>
      </c>
      <c r="L32" s="204">
        <f>K32*'Table of % increases'!$C$19</f>
        <v>1.3097952000000002</v>
      </c>
      <c r="M32" s="207">
        <f t="shared" si="2"/>
        <v>10.665475199999999</v>
      </c>
      <c r="N32" s="204">
        <v>9.41</v>
      </c>
      <c r="O32" s="469">
        <f t="shared" si="3"/>
        <v>6.8</v>
      </c>
      <c r="Q32" s="207"/>
    </row>
    <row r="33" spans="1:17" x14ac:dyDescent="0.2">
      <c r="A33" s="28" t="s">
        <v>12</v>
      </c>
      <c r="B33" s="7" t="s">
        <v>128</v>
      </c>
      <c r="C33" s="130">
        <v>6.5021000000000004</v>
      </c>
      <c r="D33" s="25">
        <v>7.0222699999999998</v>
      </c>
      <c r="E33" s="126">
        <v>7.7244999999999999</v>
      </c>
      <c r="F33" s="204">
        <f t="shared" si="0"/>
        <v>6.7758771929824562</v>
      </c>
      <c r="G33" s="207">
        <v>7.3518267543859652</v>
      </c>
      <c r="H33" s="204">
        <v>7.9</v>
      </c>
      <c r="I33" s="204">
        <v>9.09</v>
      </c>
      <c r="J33" s="204">
        <v>9.64</v>
      </c>
      <c r="K33" s="204">
        <f>J33*'Table of % increases'!$C$10+J33</f>
        <v>10.29552</v>
      </c>
      <c r="L33" s="204">
        <f>K33*'Table of % increases'!$C$19</f>
        <v>1.4413728000000001</v>
      </c>
      <c r="M33" s="207">
        <f t="shared" si="2"/>
        <v>11.7368928</v>
      </c>
      <c r="N33" s="204">
        <f t="shared" si="1"/>
        <v>11.7368928</v>
      </c>
      <c r="O33" s="469">
        <f t="shared" si="3"/>
        <v>6.8</v>
      </c>
      <c r="Q33" s="207"/>
    </row>
    <row r="34" spans="1:17" x14ac:dyDescent="0.2">
      <c r="A34" s="28" t="s">
        <v>12</v>
      </c>
      <c r="B34" s="7" t="s">
        <v>129</v>
      </c>
      <c r="C34" s="130">
        <v>7.1523099999999999</v>
      </c>
      <c r="D34" s="25">
        <v>7.7244900000000003</v>
      </c>
      <c r="E34" s="126">
        <v>8.4969400000000004</v>
      </c>
      <c r="F34" s="204">
        <f t="shared" si="0"/>
        <v>7.4534561403508777</v>
      </c>
      <c r="G34" s="207">
        <v>8.086999912280703</v>
      </c>
      <c r="H34" s="204">
        <v>8.69</v>
      </c>
      <c r="I34" s="204">
        <v>9.99</v>
      </c>
      <c r="J34" s="204">
        <v>10.59</v>
      </c>
      <c r="K34" s="204">
        <f>J34*'Table of % increases'!$C$10+J34</f>
        <v>11.31012</v>
      </c>
      <c r="L34" s="204">
        <f>K34*'Table of % increases'!$C$19</f>
        <v>1.5834168000000002</v>
      </c>
      <c r="M34" s="207">
        <f t="shared" si="2"/>
        <v>12.8935368</v>
      </c>
      <c r="N34" s="204">
        <f t="shared" si="1"/>
        <v>12.8935368</v>
      </c>
      <c r="O34" s="469">
        <f t="shared" si="3"/>
        <v>6.8</v>
      </c>
      <c r="Q34" s="207"/>
    </row>
    <row r="35" spans="1:17" x14ac:dyDescent="0.2">
      <c r="A35" s="28" t="s">
        <v>12</v>
      </c>
      <c r="B35" s="7" t="s">
        <v>130</v>
      </c>
      <c r="C35" s="130">
        <v>7.86754</v>
      </c>
      <c r="D35" s="25">
        <v>8.4969400000000004</v>
      </c>
      <c r="E35" s="126">
        <v>9.3466299999999993</v>
      </c>
      <c r="F35" s="204">
        <f t="shared" si="0"/>
        <v>8.198798245614034</v>
      </c>
      <c r="G35" s="207">
        <v>8.8956960964912266</v>
      </c>
      <c r="H35" s="204">
        <v>9.56</v>
      </c>
      <c r="I35" s="204">
        <v>10.99</v>
      </c>
      <c r="J35" s="204">
        <v>11.65</v>
      </c>
      <c r="K35" s="204">
        <f>J35*'Table of % increases'!$C$10+J35</f>
        <v>12.4422</v>
      </c>
      <c r="L35" s="204">
        <f>K35*'Table of % increases'!$C$19</f>
        <v>1.7419080000000002</v>
      </c>
      <c r="M35" s="207">
        <f t="shared" si="2"/>
        <v>14.184108</v>
      </c>
      <c r="N35" s="204">
        <f t="shared" si="1"/>
        <v>14.184108</v>
      </c>
      <c r="O35" s="469">
        <f t="shared" si="3"/>
        <v>6.8</v>
      </c>
      <c r="Q35" s="207"/>
    </row>
    <row r="36" spans="1:17" x14ac:dyDescent="0.2">
      <c r="A36" s="413" t="s">
        <v>40</v>
      </c>
      <c r="B36" s="400" t="s">
        <v>139</v>
      </c>
      <c r="C36" s="97"/>
      <c r="D36" s="86"/>
      <c r="E36" s="103"/>
      <c r="F36" s="204"/>
      <c r="G36" s="207" t="s">
        <v>12</v>
      </c>
      <c r="H36" s="204" t="s">
        <v>12</v>
      </c>
      <c r="I36" s="204"/>
      <c r="J36" s="204"/>
      <c r="K36" s="204"/>
      <c r="L36" s="204"/>
      <c r="M36" s="207"/>
      <c r="N36" s="204" t="s">
        <v>12</v>
      </c>
      <c r="O36" s="469"/>
      <c r="Q36" s="207"/>
    </row>
    <row r="37" spans="1:17" x14ac:dyDescent="0.2">
      <c r="A37" s="28"/>
      <c r="B37" s="7"/>
      <c r="C37" s="130"/>
      <c r="D37" s="25"/>
      <c r="E37" s="126"/>
      <c r="F37" s="204"/>
      <c r="G37" s="207"/>
      <c r="H37" s="204"/>
      <c r="I37" s="204"/>
      <c r="J37" s="204"/>
      <c r="K37" s="204"/>
      <c r="L37" s="204"/>
      <c r="M37" s="207"/>
      <c r="N37" s="204"/>
      <c r="O37" s="469"/>
    </row>
    <row r="38" spans="1:17" x14ac:dyDescent="0.2">
      <c r="A38" s="28" t="s">
        <v>123</v>
      </c>
      <c r="B38" s="9" t="s">
        <v>1339</v>
      </c>
      <c r="C38" s="130"/>
      <c r="D38" s="25" t="s">
        <v>12</v>
      </c>
      <c r="E38" s="126" t="s">
        <v>12</v>
      </c>
      <c r="F38" s="204"/>
      <c r="G38" s="207"/>
      <c r="H38" s="204"/>
      <c r="I38" s="204"/>
      <c r="J38" s="204"/>
      <c r="K38" s="204"/>
      <c r="L38" s="204"/>
      <c r="M38" s="207"/>
      <c r="N38" s="204" t="s">
        <v>12</v>
      </c>
      <c r="O38" s="469"/>
    </row>
    <row r="39" spans="1:17" x14ac:dyDescent="0.2">
      <c r="A39" s="28" t="s">
        <v>58</v>
      </c>
      <c r="B39" s="19" t="s">
        <v>1881</v>
      </c>
      <c r="C39" s="733" t="s">
        <v>12</v>
      </c>
      <c r="D39" s="22" t="s">
        <v>131</v>
      </c>
      <c r="E39" s="127" t="s">
        <v>131</v>
      </c>
      <c r="F39" s="204"/>
      <c r="G39" s="207"/>
      <c r="H39" s="204"/>
      <c r="I39" s="204"/>
      <c r="J39" s="204"/>
      <c r="K39" s="204"/>
      <c r="L39" s="204"/>
      <c r="M39" s="207" t="s">
        <v>131</v>
      </c>
      <c r="N39" s="204" t="str">
        <f>M39</f>
        <v>6 Kl</v>
      </c>
      <c r="O39" s="469"/>
    </row>
    <row r="40" spans="1:17" x14ac:dyDescent="0.2">
      <c r="A40" s="3" t="s">
        <v>59</v>
      </c>
      <c r="B40" s="19" t="s">
        <v>133</v>
      </c>
      <c r="C40" s="130" t="s">
        <v>12</v>
      </c>
      <c r="D40" s="22" t="s">
        <v>132</v>
      </c>
      <c r="E40" s="127" t="s">
        <v>132</v>
      </c>
      <c r="F40" s="204"/>
      <c r="G40" s="207"/>
      <c r="H40" s="204"/>
      <c r="I40" s="204"/>
      <c r="J40" s="204"/>
      <c r="K40" s="204"/>
      <c r="L40" s="204"/>
      <c r="M40" s="207" t="s">
        <v>132</v>
      </c>
      <c r="N40" s="204" t="str">
        <f>M40</f>
        <v>4 Kl</v>
      </c>
      <c r="O40" s="469"/>
    </row>
    <row r="41" spans="1:17" x14ac:dyDescent="0.2">
      <c r="A41" s="144"/>
      <c r="B41" s="86"/>
      <c r="C41" s="97"/>
      <c r="D41" s="86"/>
      <c r="E41" s="103"/>
      <c r="F41" s="204"/>
      <c r="G41" s="207"/>
      <c r="H41" s="204"/>
      <c r="I41" s="204"/>
      <c r="J41" s="204"/>
      <c r="K41" s="204"/>
      <c r="L41" s="204"/>
      <c r="M41" s="207"/>
      <c r="N41" s="204" t="s">
        <v>12</v>
      </c>
      <c r="O41" s="469"/>
    </row>
    <row r="42" spans="1:17" x14ac:dyDescent="0.2">
      <c r="A42" s="146" t="s">
        <v>1627</v>
      </c>
      <c r="B42" s="673" t="s">
        <v>1759</v>
      </c>
      <c r="C42" s="97"/>
      <c r="D42" s="86"/>
      <c r="E42" s="103"/>
      <c r="F42" s="204"/>
      <c r="G42" s="207"/>
      <c r="H42" s="204"/>
      <c r="I42" s="204"/>
      <c r="J42" s="204"/>
      <c r="K42" s="204"/>
      <c r="L42" s="204"/>
      <c r="M42" s="207"/>
      <c r="N42" s="204"/>
      <c r="O42" s="469"/>
    </row>
    <row r="43" spans="1:17" x14ac:dyDescent="0.2">
      <c r="A43" s="146" t="s">
        <v>12</v>
      </c>
      <c r="B43" s="84" t="s">
        <v>235</v>
      </c>
      <c r="C43" s="97"/>
      <c r="D43" s="86"/>
      <c r="E43" s="103"/>
      <c r="F43" s="204"/>
      <c r="G43" s="207"/>
      <c r="H43" s="204"/>
      <c r="I43" s="204"/>
      <c r="J43" s="204"/>
      <c r="K43" s="204"/>
      <c r="L43" s="204"/>
      <c r="M43" s="207"/>
      <c r="N43" s="204"/>
      <c r="O43" s="469"/>
    </row>
    <row r="44" spans="1:17" x14ac:dyDescent="0.2">
      <c r="A44" s="146"/>
      <c r="B44" s="84" t="s">
        <v>236</v>
      </c>
      <c r="C44" s="97"/>
      <c r="D44" s="86"/>
      <c r="E44" s="103"/>
      <c r="F44" s="204"/>
      <c r="G44" s="207"/>
      <c r="H44" s="204"/>
      <c r="I44" s="204"/>
      <c r="J44" s="204"/>
      <c r="K44" s="204"/>
      <c r="L44" s="204"/>
      <c r="M44" s="207"/>
      <c r="N44" s="204"/>
      <c r="O44" s="469"/>
    </row>
    <row r="45" spans="1:17" x14ac:dyDescent="0.2">
      <c r="A45" s="146" t="s">
        <v>58</v>
      </c>
      <c r="B45" s="764" t="s">
        <v>1766</v>
      </c>
      <c r="C45" s="97"/>
      <c r="D45" s="86"/>
      <c r="E45" s="103"/>
      <c r="F45" s="204"/>
      <c r="G45" s="207"/>
      <c r="H45" s="204"/>
      <c r="I45" s="204"/>
      <c r="J45" s="204"/>
      <c r="K45" s="204"/>
      <c r="L45" s="204"/>
      <c r="M45" s="207"/>
      <c r="N45" s="204"/>
      <c r="O45" s="469"/>
    </row>
    <row r="46" spans="1:17" x14ac:dyDescent="0.2">
      <c r="A46" s="146"/>
      <c r="B46" s="764" t="s">
        <v>1905</v>
      </c>
      <c r="C46" s="97"/>
      <c r="D46" s="86"/>
      <c r="E46" s="103"/>
      <c r="F46" s="204"/>
      <c r="G46" s="207"/>
      <c r="H46" s="204"/>
      <c r="I46" s="204"/>
      <c r="J46" s="204"/>
      <c r="K46" s="204"/>
      <c r="L46" s="204"/>
      <c r="M46" s="792">
        <v>1</v>
      </c>
      <c r="N46" s="204"/>
      <c r="O46" s="469"/>
    </row>
    <row r="47" spans="1:17" x14ac:dyDescent="0.2">
      <c r="A47" s="146"/>
      <c r="B47" s="84" t="s">
        <v>1906</v>
      </c>
      <c r="C47" s="97"/>
      <c r="D47" s="86"/>
      <c r="E47" s="103"/>
      <c r="F47" s="204"/>
      <c r="G47" s="207"/>
      <c r="H47" s="204"/>
      <c r="I47" s="204"/>
      <c r="J47" s="204"/>
      <c r="K47" s="204"/>
      <c r="L47" s="204"/>
      <c r="M47" s="792">
        <v>0.25</v>
      </c>
      <c r="N47" s="204"/>
      <c r="O47" s="469"/>
    </row>
    <row r="48" spans="1:17" x14ac:dyDescent="0.2">
      <c r="A48" s="146"/>
      <c r="B48" s="764"/>
      <c r="C48" s="97"/>
      <c r="D48" s="86"/>
      <c r="E48" s="103"/>
      <c r="F48" s="204"/>
      <c r="G48" s="207"/>
      <c r="H48" s="204"/>
      <c r="I48" s="204"/>
      <c r="J48" s="204"/>
      <c r="K48" s="204"/>
      <c r="L48" s="204"/>
      <c r="M48" s="207"/>
      <c r="N48" s="204"/>
      <c r="O48" s="469"/>
    </row>
    <row r="49" spans="1:15" x14ac:dyDescent="0.2">
      <c r="A49" s="146" t="s">
        <v>59</v>
      </c>
      <c r="B49" s="764" t="s">
        <v>1392</v>
      </c>
      <c r="C49" s="103"/>
      <c r="D49" s="440"/>
      <c r="E49" s="103"/>
      <c r="F49" s="204"/>
      <c r="G49" s="207"/>
      <c r="H49" s="204"/>
      <c r="I49" s="204"/>
      <c r="J49" s="204"/>
      <c r="K49" s="204"/>
      <c r="L49" s="204"/>
      <c r="M49" s="207"/>
      <c r="N49" s="204"/>
      <c r="O49" s="469"/>
    </row>
    <row r="50" spans="1:15" x14ac:dyDescent="0.2">
      <c r="A50" s="146" t="s">
        <v>12</v>
      </c>
      <c r="B50" s="764" t="s">
        <v>1904</v>
      </c>
      <c r="C50" s="103"/>
      <c r="D50" s="440"/>
      <c r="E50" s="103"/>
      <c r="F50" s="204"/>
      <c r="G50" s="207"/>
      <c r="H50" s="204"/>
      <c r="I50" s="204"/>
      <c r="J50" s="204"/>
      <c r="K50" s="204"/>
      <c r="L50" s="204"/>
      <c r="M50" s="792">
        <v>0.5</v>
      </c>
      <c r="N50" s="204"/>
      <c r="O50" s="469"/>
    </row>
    <row r="51" spans="1:15" x14ac:dyDescent="0.2">
      <c r="A51" s="144"/>
      <c r="B51" s="86"/>
      <c r="C51" s="97"/>
      <c r="D51" s="86"/>
      <c r="E51" s="103"/>
      <c r="F51" s="204"/>
      <c r="G51" s="207"/>
      <c r="H51" s="204"/>
      <c r="I51" s="204"/>
      <c r="J51" s="204"/>
      <c r="K51" s="204"/>
      <c r="L51" s="204"/>
      <c r="M51" s="207"/>
      <c r="N51" s="204"/>
      <c r="O51" s="469"/>
    </row>
    <row r="52" spans="1:15" x14ac:dyDescent="0.2">
      <c r="A52" s="28" t="s">
        <v>137</v>
      </c>
      <c r="B52" s="54" t="s">
        <v>138</v>
      </c>
      <c r="C52" s="10"/>
      <c r="D52" s="17" t="s">
        <v>12</v>
      </c>
      <c r="E52" s="16" t="s">
        <v>12</v>
      </c>
      <c r="F52" s="204"/>
      <c r="G52" s="207"/>
      <c r="H52" s="204"/>
      <c r="I52" s="204"/>
      <c r="J52" s="204"/>
      <c r="K52" s="204"/>
      <c r="L52" s="204"/>
      <c r="M52" s="207"/>
      <c r="N52" s="204" t="s">
        <v>12</v>
      </c>
      <c r="O52" s="469"/>
    </row>
    <row r="53" spans="1:15" x14ac:dyDescent="0.2">
      <c r="A53" s="28" t="s">
        <v>12</v>
      </c>
      <c r="B53" s="7" t="s">
        <v>135</v>
      </c>
      <c r="C53" s="130">
        <v>4.5098900000000004</v>
      </c>
      <c r="D53" s="25">
        <v>4.8706800000000001</v>
      </c>
      <c r="E53" s="126">
        <v>5.2603299999999997</v>
      </c>
      <c r="F53" s="204">
        <f t="shared" ref="F53:F61" si="4">SUM(E53-(E53*14/114))</f>
        <v>4.6143245614035084</v>
      </c>
      <c r="G53" s="592">
        <v>5.006542149122807</v>
      </c>
      <c r="H53" s="204">
        <v>5.38</v>
      </c>
      <c r="I53" s="204">
        <v>6.46</v>
      </c>
      <c r="J53" s="204">
        <v>6.85</v>
      </c>
      <c r="K53" s="204">
        <f>J53*'Table of % increases'!$C$10+J53</f>
        <v>7.3157999999999994</v>
      </c>
      <c r="L53" s="204">
        <f>K53*'Table of % increases'!$C$19</f>
        <v>1.0242120000000001</v>
      </c>
      <c r="M53" s="207">
        <f t="shared" ref="M53:M61" si="5">K53+L53</f>
        <v>8.3400119999999998</v>
      </c>
      <c r="N53" s="204">
        <f t="shared" ref="N53:N61" si="6">M53</f>
        <v>8.3400119999999998</v>
      </c>
      <c r="O53" s="469">
        <f t="shared" ref="O53:O61" si="7">ROUND((K53-J53)/J53*100,2)</f>
        <v>6.8</v>
      </c>
    </row>
    <row r="54" spans="1:15" x14ac:dyDescent="0.2">
      <c r="A54" s="28" t="s">
        <v>12</v>
      </c>
      <c r="B54" s="7" t="s">
        <v>124</v>
      </c>
      <c r="C54" s="130">
        <v>4.8890900000000004</v>
      </c>
      <c r="D54" s="25">
        <v>5.2802199999999999</v>
      </c>
      <c r="E54" s="126">
        <v>5.7026399999999997</v>
      </c>
      <c r="F54" s="204">
        <f t="shared" si="4"/>
        <v>5.002315789473684</v>
      </c>
      <c r="G54" s="207">
        <v>5.4275126315789475</v>
      </c>
      <c r="H54" s="204">
        <v>5.83</v>
      </c>
      <c r="I54" s="204">
        <v>7</v>
      </c>
      <c r="J54" s="204">
        <v>7.42</v>
      </c>
      <c r="K54" s="204">
        <f>J54*'Table of % increases'!$C$10+J54</f>
        <v>7.9245599999999996</v>
      </c>
      <c r="L54" s="204">
        <f>K54*'Table of % increases'!$C$19</f>
        <v>1.1094384000000002</v>
      </c>
      <c r="M54" s="207">
        <f t="shared" si="5"/>
        <v>9.0339983999999998</v>
      </c>
      <c r="N54" s="204">
        <f t="shared" si="6"/>
        <v>9.0339983999999998</v>
      </c>
      <c r="O54" s="469">
        <f t="shared" si="7"/>
        <v>6.8</v>
      </c>
    </row>
    <row r="55" spans="1:15" x14ac:dyDescent="0.2">
      <c r="A55" s="28" t="s">
        <v>12</v>
      </c>
      <c r="B55" s="7" t="s">
        <v>125</v>
      </c>
      <c r="C55" s="130">
        <v>5.3725899999999998</v>
      </c>
      <c r="D55" s="25">
        <v>5.8023999999999996</v>
      </c>
      <c r="E55" s="126">
        <v>6.2665899999999999</v>
      </c>
      <c r="F55" s="204">
        <f t="shared" si="4"/>
        <v>5.4970087719298242</v>
      </c>
      <c r="G55" s="207">
        <v>5.9642545175438588</v>
      </c>
      <c r="H55" s="204">
        <v>6.41</v>
      </c>
      <c r="I55" s="204">
        <v>7.69</v>
      </c>
      <c r="J55" s="204">
        <v>8.15</v>
      </c>
      <c r="K55" s="204">
        <f>J55*'Table of % increases'!$C$10+J55</f>
        <v>8.7042000000000002</v>
      </c>
      <c r="L55" s="204">
        <f>K55*'Table of % increases'!$C$19</f>
        <v>1.2185880000000002</v>
      </c>
      <c r="M55" s="207">
        <f t="shared" si="5"/>
        <v>9.9227880000000006</v>
      </c>
      <c r="N55" s="204">
        <f t="shared" si="6"/>
        <v>9.9227880000000006</v>
      </c>
      <c r="O55" s="469">
        <f t="shared" si="7"/>
        <v>6.8</v>
      </c>
    </row>
    <row r="56" spans="1:15" x14ac:dyDescent="0.2">
      <c r="A56" s="28" t="s">
        <v>12</v>
      </c>
      <c r="B56" s="7" t="s">
        <v>140</v>
      </c>
      <c r="C56" s="130">
        <v>6.0073499999999997</v>
      </c>
      <c r="D56" s="25">
        <v>6.48794</v>
      </c>
      <c r="E56" s="126">
        <v>7.0069800000000004</v>
      </c>
      <c r="F56" s="204">
        <f t="shared" si="4"/>
        <v>6.1464736842105268</v>
      </c>
      <c r="G56" s="207">
        <v>6.6689239473684214</v>
      </c>
      <c r="H56" s="204">
        <v>7.17</v>
      </c>
      <c r="I56" s="204">
        <v>8.61</v>
      </c>
      <c r="J56" s="204">
        <v>9.1300000000000008</v>
      </c>
      <c r="K56" s="204">
        <f>J56*'Table of % increases'!$C$10+J56</f>
        <v>9.7508400000000002</v>
      </c>
      <c r="L56" s="204">
        <f>K56*'Table of % increases'!$C$19</f>
        <v>1.3651176000000003</v>
      </c>
      <c r="M56" s="207">
        <f t="shared" si="5"/>
        <v>11.1159576</v>
      </c>
      <c r="N56" s="204">
        <f t="shared" si="6"/>
        <v>11.1159576</v>
      </c>
      <c r="O56" s="469">
        <f t="shared" si="7"/>
        <v>6.8</v>
      </c>
    </row>
    <row r="57" spans="1:15" x14ac:dyDescent="0.2">
      <c r="A57" s="28" t="s">
        <v>12</v>
      </c>
      <c r="B57" s="7" t="s">
        <v>141</v>
      </c>
      <c r="C57" s="130">
        <v>6.2486800000000002</v>
      </c>
      <c r="D57" s="25">
        <v>6.74857</v>
      </c>
      <c r="E57" s="126">
        <v>7.2884599999999997</v>
      </c>
      <c r="F57" s="204">
        <f t="shared" si="4"/>
        <v>6.3933859649122802</v>
      </c>
      <c r="G57" s="207">
        <v>6.9368237719298236</v>
      </c>
      <c r="H57" s="204">
        <v>7.46</v>
      </c>
      <c r="I57" s="204">
        <v>8.9600000000000009</v>
      </c>
      <c r="J57" s="204">
        <v>9.5</v>
      </c>
      <c r="K57" s="204">
        <f>J57*'Table of % increases'!$C$10+J57</f>
        <v>10.146000000000001</v>
      </c>
      <c r="L57" s="204">
        <f>K57*'Table of % increases'!$C$19</f>
        <v>1.4204400000000001</v>
      </c>
      <c r="M57" s="207">
        <f t="shared" si="5"/>
        <v>11.56644</v>
      </c>
      <c r="N57" s="204">
        <f t="shared" si="6"/>
        <v>11.56644</v>
      </c>
      <c r="O57" s="469">
        <f t="shared" si="7"/>
        <v>6.8</v>
      </c>
    </row>
    <row r="58" spans="1:15" x14ac:dyDescent="0.2">
      <c r="A58" s="28" t="s">
        <v>12</v>
      </c>
      <c r="B58" s="7" t="s">
        <v>142</v>
      </c>
      <c r="C58" s="21">
        <v>5.4069599999999998</v>
      </c>
      <c r="D58" s="25">
        <v>5.8395200000000003</v>
      </c>
      <c r="E58" s="123">
        <v>6.3066800000000001</v>
      </c>
      <c r="F58" s="204">
        <f t="shared" si="4"/>
        <v>5.5321754385964912</v>
      </c>
      <c r="G58" s="207">
        <v>6.0024103508771933</v>
      </c>
      <c r="H58" s="204">
        <v>6.45</v>
      </c>
      <c r="I58" s="204">
        <v>7.74</v>
      </c>
      <c r="J58" s="204">
        <v>8.1999999999999993</v>
      </c>
      <c r="K58" s="204">
        <f>J58*'Table of % increases'!$C$10+J58</f>
        <v>8.7576000000000001</v>
      </c>
      <c r="L58" s="204">
        <f>K58*'Table of % increases'!$C$19</f>
        <v>1.226064</v>
      </c>
      <c r="M58" s="207">
        <f t="shared" si="5"/>
        <v>9.983664000000001</v>
      </c>
      <c r="N58" s="204">
        <f t="shared" si="6"/>
        <v>9.983664000000001</v>
      </c>
      <c r="O58" s="469">
        <f t="shared" si="7"/>
        <v>6.8</v>
      </c>
    </row>
    <row r="59" spans="1:15" x14ac:dyDescent="0.2">
      <c r="A59" s="28" t="s">
        <v>12</v>
      </c>
      <c r="B59" s="7" t="s">
        <v>143</v>
      </c>
      <c r="C59" s="21">
        <v>4.6395400000000002</v>
      </c>
      <c r="D59" s="25">
        <v>5.0106999999999999</v>
      </c>
      <c r="E59" s="123">
        <v>5.4115599999999997</v>
      </c>
      <c r="F59" s="204">
        <f t="shared" si="4"/>
        <v>4.7469824561403504</v>
      </c>
      <c r="G59" s="207">
        <v>5.15047596491228</v>
      </c>
      <c r="H59" s="204">
        <v>5.54</v>
      </c>
      <c r="I59" s="204">
        <v>6.65</v>
      </c>
      <c r="J59" s="204">
        <v>7.05</v>
      </c>
      <c r="K59" s="204">
        <f>J59*'Table of % increases'!$C$10+J59</f>
        <v>7.5293999999999999</v>
      </c>
      <c r="L59" s="204">
        <f>K59*'Table of % increases'!$C$19</f>
        <v>1.0541160000000001</v>
      </c>
      <c r="M59" s="207">
        <f t="shared" si="5"/>
        <v>8.5835159999999995</v>
      </c>
      <c r="N59" s="204">
        <f t="shared" si="6"/>
        <v>8.5835159999999995</v>
      </c>
      <c r="O59" s="469">
        <f t="shared" si="7"/>
        <v>6.8</v>
      </c>
    </row>
    <row r="60" spans="1:15" x14ac:dyDescent="0.2">
      <c r="A60" s="28" t="s">
        <v>12</v>
      </c>
      <c r="B60" s="7" t="s">
        <v>144</v>
      </c>
      <c r="C60" s="21">
        <v>4.0603100000000003</v>
      </c>
      <c r="D60" s="25">
        <v>4.3851300000000002</v>
      </c>
      <c r="E60" s="123">
        <v>4.7359400000000003</v>
      </c>
      <c r="F60" s="204">
        <f t="shared" si="4"/>
        <v>4.1543333333333337</v>
      </c>
      <c r="G60" s="207">
        <v>4.5074516666666673</v>
      </c>
      <c r="H60" s="204">
        <v>4.8499999999999996</v>
      </c>
      <c r="I60" s="204">
        <v>5.82</v>
      </c>
      <c r="J60" s="204">
        <v>6.17</v>
      </c>
      <c r="K60" s="204">
        <f>J60*'Table of % increases'!$C$10+J60</f>
        <v>6.5895599999999996</v>
      </c>
      <c r="L60" s="204">
        <f>K60*'Table of % increases'!$C$19</f>
        <v>0.92253840000000009</v>
      </c>
      <c r="M60" s="207">
        <f t="shared" si="5"/>
        <v>7.5120983999999993</v>
      </c>
      <c r="N60" s="204">
        <f t="shared" si="6"/>
        <v>7.5120983999999993</v>
      </c>
      <c r="O60" s="469">
        <f t="shared" si="7"/>
        <v>6.8</v>
      </c>
    </row>
    <row r="61" spans="1:15" x14ac:dyDescent="0.2">
      <c r="A61" s="28" t="s">
        <v>12</v>
      </c>
      <c r="B61" s="7" t="s">
        <v>145</v>
      </c>
      <c r="C61" s="21">
        <v>3.7473800000000002</v>
      </c>
      <c r="D61" s="25">
        <v>4.0471700000000004</v>
      </c>
      <c r="E61" s="123">
        <v>4.37094</v>
      </c>
      <c r="F61" s="204">
        <f t="shared" si="4"/>
        <v>3.8341578947368422</v>
      </c>
      <c r="G61" s="207">
        <v>4.1600613157894735</v>
      </c>
      <c r="H61" s="204">
        <v>4.47</v>
      </c>
      <c r="I61" s="204">
        <v>5.36</v>
      </c>
      <c r="J61" s="204">
        <v>5.68</v>
      </c>
      <c r="K61" s="204">
        <f>J61*'Table of % increases'!$C$10+J61</f>
        <v>6.0662399999999996</v>
      </c>
      <c r="L61" s="204">
        <f>K61*'Table of % increases'!$C$19</f>
        <v>0.84927360000000007</v>
      </c>
      <c r="M61" s="207">
        <f t="shared" si="5"/>
        <v>6.9155135999999997</v>
      </c>
      <c r="N61" s="204">
        <f t="shared" si="6"/>
        <v>6.9155135999999997</v>
      </c>
      <c r="O61" s="469">
        <f t="shared" si="7"/>
        <v>6.8</v>
      </c>
    </row>
    <row r="62" spans="1:15" x14ac:dyDescent="0.2">
      <c r="A62" s="412" t="s">
        <v>40</v>
      </c>
      <c r="B62" s="400" t="s">
        <v>139</v>
      </c>
      <c r="C62" s="97"/>
      <c r="D62" s="86"/>
      <c r="E62" s="103"/>
      <c r="F62" s="204"/>
      <c r="G62" s="207"/>
      <c r="H62" s="204"/>
      <c r="I62" s="204"/>
      <c r="J62" s="204"/>
      <c r="K62" s="204"/>
      <c r="L62" s="204"/>
      <c r="M62" s="207"/>
      <c r="N62" s="204" t="s">
        <v>12</v>
      </c>
      <c r="O62" s="469"/>
    </row>
    <row r="63" spans="1:15" x14ac:dyDescent="0.2">
      <c r="A63" s="144"/>
      <c r="B63" s="86"/>
      <c r="C63" s="97"/>
      <c r="D63" s="86"/>
      <c r="E63" s="103"/>
      <c r="F63" s="204"/>
      <c r="G63" s="207"/>
      <c r="H63" s="204"/>
      <c r="I63" s="204"/>
      <c r="J63" s="204"/>
      <c r="K63" s="204"/>
      <c r="L63" s="204"/>
      <c r="M63" s="207"/>
      <c r="N63" s="204" t="s">
        <v>12</v>
      </c>
      <c r="O63" s="469"/>
    </row>
    <row r="64" spans="1:15" ht="16.5" customHeight="1" x14ac:dyDescent="0.2">
      <c r="A64" s="28" t="s">
        <v>161</v>
      </c>
      <c r="B64" s="54" t="s">
        <v>146</v>
      </c>
      <c r="C64" s="21">
        <v>1.3945700000000001</v>
      </c>
      <c r="D64" s="25">
        <v>1.50614</v>
      </c>
      <c r="E64" s="123">
        <v>1.5965100000000001</v>
      </c>
      <c r="F64" s="204">
        <f>SUM(E64-(E64*14/114))</f>
        <v>1.4004473684210528</v>
      </c>
      <c r="G64" s="207">
        <v>1.52</v>
      </c>
      <c r="H64" s="204">
        <v>1.63</v>
      </c>
      <c r="I64" s="204">
        <v>1.87</v>
      </c>
      <c r="J64" s="204">
        <v>1.98</v>
      </c>
      <c r="K64" s="204">
        <f>J64*'Table of % increases'!$C$10+J64</f>
        <v>2.1146400000000001</v>
      </c>
      <c r="L64" s="204">
        <f>K64*'Table of % increases'!$C$19</f>
        <v>0.29604960000000002</v>
      </c>
      <c r="M64" s="207">
        <f>K64+L64</f>
        <v>2.4106896</v>
      </c>
      <c r="N64" s="204">
        <f>M64</f>
        <v>2.4106896</v>
      </c>
      <c r="O64" s="469">
        <f>ROUND((K64-J64)/J64*100,2)</f>
        <v>6.8</v>
      </c>
    </row>
    <row r="65" spans="1:15" ht="16.5" customHeight="1" x14ac:dyDescent="0.2">
      <c r="A65" s="28"/>
      <c r="B65" s="7"/>
      <c r="C65" s="21"/>
      <c r="D65" s="25"/>
      <c r="E65" s="123"/>
      <c r="F65" s="204"/>
      <c r="G65" s="207"/>
      <c r="H65" s="204"/>
      <c r="I65" s="204" t="s">
        <v>12</v>
      </c>
      <c r="J65" s="204"/>
      <c r="K65" s="204"/>
      <c r="L65" s="204" t="s">
        <v>12</v>
      </c>
      <c r="M65" s="207"/>
      <c r="N65" s="204" t="s">
        <v>12</v>
      </c>
      <c r="O65" s="469" t="s">
        <v>12</v>
      </c>
    </row>
    <row r="66" spans="1:15" ht="16.5" customHeight="1" x14ac:dyDescent="0.2">
      <c r="A66" s="28" t="s">
        <v>162</v>
      </c>
      <c r="B66" s="54" t="s">
        <v>147</v>
      </c>
      <c r="C66" s="21">
        <v>1.30698</v>
      </c>
      <c r="D66" s="25">
        <v>1.41154</v>
      </c>
      <c r="E66" s="123">
        <v>1.4962299999999999</v>
      </c>
      <c r="F66" s="204">
        <f>SUM(E66-(E66*14/114))</f>
        <v>1.3124824561403508</v>
      </c>
      <c r="G66" s="207">
        <v>1.4240434649122806</v>
      </c>
      <c r="H66" s="204">
        <v>1.53</v>
      </c>
      <c r="I66" s="204">
        <v>1.76</v>
      </c>
      <c r="J66" s="204">
        <v>1.87</v>
      </c>
      <c r="K66" s="204">
        <f>J66*'Table of % increases'!$C$10+J66</f>
        <v>1.99716</v>
      </c>
      <c r="L66" s="204">
        <f>K66*'Table of % increases'!$C$19</f>
        <v>0.27960240000000003</v>
      </c>
      <c r="M66" s="207">
        <f>K66+L66</f>
        <v>2.2767624</v>
      </c>
      <c r="N66" s="204">
        <f>M66</f>
        <v>2.2767624</v>
      </c>
      <c r="O66" s="469">
        <f>ROUND((K66-J66)/J66*100,2)</f>
        <v>6.8</v>
      </c>
    </row>
    <row r="67" spans="1:15" ht="16.5" customHeight="1" x14ac:dyDescent="0.2">
      <c r="A67" s="413" t="s">
        <v>40</v>
      </c>
      <c r="B67" s="84" t="s">
        <v>148</v>
      </c>
      <c r="C67" s="21"/>
      <c r="D67" s="17" t="s">
        <v>12</v>
      </c>
      <c r="E67" s="16" t="s">
        <v>12</v>
      </c>
      <c r="F67" s="204"/>
      <c r="G67" s="207"/>
      <c r="H67" s="204"/>
      <c r="I67" s="204" t="s">
        <v>12</v>
      </c>
      <c r="J67" s="204"/>
      <c r="K67" s="204"/>
      <c r="L67" s="204" t="s">
        <v>12</v>
      </c>
      <c r="M67" s="207"/>
      <c r="N67" s="204" t="s">
        <v>12</v>
      </c>
      <c r="O67" s="469" t="s">
        <v>12</v>
      </c>
    </row>
    <row r="68" spans="1:15" ht="16.5" customHeight="1" x14ac:dyDescent="0.2">
      <c r="A68" s="28"/>
      <c r="B68" s="7"/>
      <c r="C68" s="21"/>
      <c r="D68" s="17"/>
      <c r="E68" s="16"/>
      <c r="F68" s="204"/>
      <c r="G68" s="207"/>
      <c r="H68" s="204"/>
      <c r="I68" s="204" t="s">
        <v>12</v>
      </c>
      <c r="J68" s="204"/>
      <c r="K68" s="204"/>
      <c r="L68" s="204" t="s">
        <v>12</v>
      </c>
      <c r="M68" s="207"/>
      <c r="N68" s="204" t="s">
        <v>12</v>
      </c>
      <c r="O68" s="469" t="s">
        <v>12</v>
      </c>
    </row>
    <row r="69" spans="1:15" ht="16.5" customHeight="1" x14ac:dyDescent="0.2">
      <c r="A69" s="28" t="s">
        <v>163</v>
      </c>
      <c r="B69" s="54" t="s">
        <v>149</v>
      </c>
      <c r="C69" s="21">
        <v>1.0938600000000001</v>
      </c>
      <c r="D69" s="25">
        <v>1.18137</v>
      </c>
      <c r="E69" s="123">
        <v>1.2522500000000001</v>
      </c>
      <c r="F69" s="204">
        <f>SUM(E69-(E69*14/114))</f>
        <v>1.0984649122807018</v>
      </c>
      <c r="G69" s="207">
        <v>1.1918344298245613</v>
      </c>
      <c r="H69" s="204">
        <v>1.28</v>
      </c>
      <c r="I69" s="204">
        <v>1.47</v>
      </c>
      <c r="J69" s="204">
        <v>1.56</v>
      </c>
      <c r="K69" s="204">
        <f>J69*'Table of % increases'!$C$10+J69</f>
        <v>1.66608</v>
      </c>
      <c r="L69" s="204">
        <f>K69*'Table of % increases'!$C$19</f>
        <v>0.23325120000000002</v>
      </c>
      <c r="M69" s="207">
        <f>K69+L69</f>
        <v>1.8993312</v>
      </c>
      <c r="N69" s="204">
        <f>M69</f>
        <v>1.8993312</v>
      </c>
      <c r="O69" s="469">
        <f>ROUND((K69-J69)/J69*100,2)</f>
        <v>6.8</v>
      </c>
    </row>
    <row r="70" spans="1:15" ht="16.5" customHeight="1" x14ac:dyDescent="0.2">
      <c r="A70" s="28"/>
      <c r="B70" s="7"/>
      <c r="C70" s="21"/>
      <c r="D70" s="25"/>
      <c r="E70" s="123"/>
      <c r="F70" s="204"/>
      <c r="G70" s="207"/>
      <c r="H70" s="204"/>
      <c r="I70" s="204" t="s">
        <v>12</v>
      </c>
      <c r="J70" s="204"/>
      <c r="K70" s="204"/>
      <c r="L70" s="204" t="s">
        <v>12</v>
      </c>
      <c r="M70" s="207"/>
      <c r="N70" s="204" t="s">
        <v>12</v>
      </c>
      <c r="O70" s="469" t="s">
        <v>12</v>
      </c>
    </row>
    <row r="71" spans="1:15" ht="16.5" customHeight="1" x14ac:dyDescent="0.2">
      <c r="A71" s="28" t="s">
        <v>164</v>
      </c>
      <c r="B71" s="54" t="s">
        <v>150</v>
      </c>
      <c r="C71" s="21">
        <v>1.0938600000000001</v>
      </c>
      <c r="D71" s="25">
        <v>1.18137</v>
      </c>
      <c r="E71" s="123">
        <v>1.2522500000000001</v>
      </c>
      <c r="F71" s="204">
        <f>SUM(E71-(E71*14/114))</f>
        <v>1.0984649122807018</v>
      </c>
      <c r="G71" s="207">
        <v>1.1918344298245613</v>
      </c>
      <c r="H71" s="204">
        <v>1.28</v>
      </c>
      <c r="I71" s="204">
        <v>1.47</v>
      </c>
      <c r="J71" s="204">
        <v>1.56</v>
      </c>
      <c r="K71" s="204">
        <f>J71*'Table of % increases'!$C$10+J71</f>
        <v>1.66608</v>
      </c>
      <c r="L71" s="204">
        <f>K71*'Table of % increases'!$C$19</f>
        <v>0.23325120000000002</v>
      </c>
      <c r="M71" s="207">
        <f>K71+L71</f>
        <v>1.8993312</v>
      </c>
      <c r="N71" s="204">
        <f>M71</f>
        <v>1.8993312</v>
      </c>
      <c r="O71" s="469">
        <f>ROUND((K71-J71)/J71*100,2)</f>
        <v>6.8</v>
      </c>
    </row>
    <row r="72" spans="1:15" ht="16.5" customHeight="1" x14ac:dyDescent="0.2">
      <c r="A72" s="413" t="s">
        <v>40</v>
      </c>
      <c r="B72" s="59" t="s">
        <v>151</v>
      </c>
      <c r="C72" s="21"/>
      <c r="D72" s="25" t="s">
        <v>12</v>
      </c>
      <c r="E72" s="123" t="s">
        <v>12</v>
      </c>
      <c r="F72" s="204"/>
      <c r="G72" s="207"/>
      <c r="H72" s="204"/>
      <c r="I72" s="204" t="s">
        <v>12</v>
      </c>
      <c r="J72" s="204"/>
      <c r="K72" s="204"/>
      <c r="L72" s="204" t="s">
        <v>12</v>
      </c>
      <c r="M72" s="207"/>
      <c r="N72" s="204" t="s">
        <v>12</v>
      </c>
      <c r="O72" s="469" t="s">
        <v>12</v>
      </c>
    </row>
    <row r="73" spans="1:15" ht="16.5" customHeight="1" x14ac:dyDescent="0.2">
      <c r="A73" s="28"/>
      <c r="B73" s="59" t="s">
        <v>152</v>
      </c>
      <c r="C73" s="130"/>
      <c r="D73" s="25" t="s">
        <v>12</v>
      </c>
      <c r="E73" s="126" t="s">
        <v>12</v>
      </c>
      <c r="F73" s="204"/>
      <c r="G73" s="207"/>
      <c r="H73" s="204"/>
      <c r="I73" s="204" t="s">
        <v>12</v>
      </c>
      <c r="J73" s="204"/>
      <c r="K73" s="204"/>
      <c r="L73" s="204" t="s">
        <v>12</v>
      </c>
      <c r="M73" s="207"/>
      <c r="N73" s="204" t="s">
        <v>12</v>
      </c>
      <c r="O73" s="469" t="s">
        <v>12</v>
      </c>
    </row>
    <row r="74" spans="1:15" ht="16.5" customHeight="1" x14ac:dyDescent="0.2">
      <c r="A74" s="28"/>
      <c r="B74" s="59"/>
      <c r="C74" s="130"/>
      <c r="D74" s="25"/>
      <c r="E74" s="126"/>
      <c r="F74" s="204"/>
      <c r="G74" s="207"/>
      <c r="H74" s="204"/>
      <c r="I74" s="204" t="s">
        <v>12</v>
      </c>
      <c r="J74" s="204"/>
      <c r="K74" s="204"/>
      <c r="L74" s="204" t="s">
        <v>12</v>
      </c>
      <c r="M74" s="207"/>
      <c r="N74" s="204" t="s">
        <v>12</v>
      </c>
      <c r="O74" s="469" t="s">
        <v>12</v>
      </c>
    </row>
    <row r="75" spans="1:15" ht="16.5" customHeight="1" x14ac:dyDescent="0.2">
      <c r="A75" s="28" t="s">
        <v>165</v>
      </c>
      <c r="B75" s="54" t="s">
        <v>166</v>
      </c>
      <c r="C75" s="130">
        <v>4.3048999999999999</v>
      </c>
      <c r="D75" s="25">
        <v>4.6492899999999997</v>
      </c>
      <c r="E75" s="126">
        <v>4.9282500000000002</v>
      </c>
      <c r="F75" s="204">
        <f>SUM(E75-(E75*14/114))</f>
        <v>4.3230263157894742</v>
      </c>
      <c r="G75" s="207">
        <v>4.6904835526315791</v>
      </c>
      <c r="H75" s="204">
        <v>5.04</v>
      </c>
      <c r="I75" s="204">
        <v>6.04</v>
      </c>
      <c r="J75" s="204">
        <v>6.4</v>
      </c>
      <c r="K75" s="204">
        <f>J75*'Table of % increases'!$C$10+J75</f>
        <v>6.8352000000000004</v>
      </c>
      <c r="L75" s="204">
        <f>K75*'Table of % increases'!$C$19</f>
        <v>0.95692800000000011</v>
      </c>
      <c r="M75" s="207">
        <f>K75+L75</f>
        <v>7.7921280000000008</v>
      </c>
      <c r="N75" s="204">
        <f>M75</f>
        <v>7.7921280000000008</v>
      </c>
      <c r="O75" s="469">
        <f>ROUND((K75-J75)/J75*100,2)</f>
        <v>6.8</v>
      </c>
    </row>
    <row r="76" spans="1:15" ht="16.5" customHeight="1" x14ac:dyDescent="0.2">
      <c r="A76" s="28"/>
      <c r="B76" s="7"/>
      <c r="C76" s="130"/>
      <c r="D76" s="25"/>
      <c r="E76" s="126"/>
      <c r="F76" s="204"/>
      <c r="G76" s="207"/>
      <c r="H76" s="204"/>
      <c r="I76" s="204" t="s">
        <v>12</v>
      </c>
      <c r="J76" s="204"/>
      <c r="K76" s="204"/>
      <c r="L76" s="204" t="s">
        <v>12</v>
      </c>
      <c r="M76" s="207"/>
      <c r="N76" s="204" t="s">
        <v>12</v>
      </c>
      <c r="O76" s="469" t="s">
        <v>12</v>
      </c>
    </row>
    <row r="77" spans="1:15" ht="16.5" customHeight="1" x14ac:dyDescent="0.2">
      <c r="A77" s="28" t="s">
        <v>168</v>
      </c>
      <c r="B77" s="9" t="s">
        <v>167</v>
      </c>
      <c r="C77" s="130">
        <v>4.8851300000000002</v>
      </c>
      <c r="D77" s="25">
        <v>5.2759400000000003</v>
      </c>
      <c r="E77" s="126">
        <v>5.5925000000000002</v>
      </c>
      <c r="F77" s="204">
        <f>SUM(E77-(E77*14/114))</f>
        <v>4.9057017543859649</v>
      </c>
      <c r="G77" s="207">
        <v>5.3226864035087722</v>
      </c>
      <c r="H77" s="204">
        <v>5.72</v>
      </c>
      <c r="I77" s="204">
        <v>6.86</v>
      </c>
      <c r="J77" s="204">
        <v>7.27</v>
      </c>
      <c r="K77" s="204">
        <f>J77*'Table of % increases'!$C$10+J77</f>
        <v>7.7643599999999999</v>
      </c>
      <c r="L77" s="204">
        <f>K77*'Table of % increases'!$C$19</f>
        <v>1.0870104</v>
      </c>
      <c r="M77" s="207">
        <f>K77+L77</f>
        <v>8.8513704000000004</v>
      </c>
      <c r="N77" s="204">
        <f>M77</f>
        <v>8.8513704000000004</v>
      </c>
      <c r="O77" s="469">
        <f>ROUND((K77-J77)/J77*100,2)</f>
        <v>6.8</v>
      </c>
    </row>
    <row r="78" spans="1:15" ht="16.5" customHeight="1" x14ac:dyDescent="0.2">
      <c r="A78" s="67"/>
      <c r="B78" s="88"/>
      <c r="C78" s="422"/>
      <c r="D78" s="423"/>
      <c r="E78" s="424"/>
      <c r="F78" s="215"/>
      <c r="G78" s="254"/>
      <c r="H78" s="215"/>
      <c r="I78" s="215"/>
      <c r="J78" s="215"/>
      <c r="K78" s="215"/>
      <c r="L78" s="215"/>
      <c r="M78" s="254"/>
      <c r="N78" s="215" t="s">
        <v>12</v>
      </c>
      <c r="O78" s="470"/>
    </row>
    <row r="79" spans="1:15" ht="16.5" customHeight="1" x14ac:dyDescent="0.2">
      <c r="A79" s="28" t="s">
        <v>169</v>
      </c>
      <c r="B79" s="54" t="s">
        <v>170</v>
      </c>
      <c r="C79" s="130"/>
      <c r="D79" s="25" t="s">
        <v>12</v>
      </c>
      <c r="E79" s="126" t="s">
        <v>12</v>
      </c>
      <c r="F79" s="204"/>
      <c r="G79" s="207"/>
      <c r="H79" s="204"/>
      <c r="I79" s="204"/>
      <c r="J79" s="204"/>
      <c r="K79" s="204"/>
      <c r="L79" s="204"/>
      <c r="M79" s="207"/>
      <c r="N79" s="204" t="s">
        <v>12</v>
      </c>
      <c r="O79" s="469"/>
    </row>
    <row r="80" spans="1:15" ht="16.5" customHeight="1" x14ac:dyDescent="0.2">
      <c r="A80" s="28"/>
      <c r="B80" s="54"/>
      <c r="C80" s="130"/>
      <c r="D80" s="25"/>
      <c r="E80" s="126"/>
      <c r="F80" s="204"/>
      <c r="G80" s="207"/>
      <c r="H80" s="204"/>
      <c r="I80" s="204"/>
      <c r="J80" s="204"/>
      <c r="K80" s="204"/>
      <c r="L80" s="204"/>
      <c r="M80" s="207"/>
      <c r="N80" s="204" t="s">
        <v>12</v>
      </c>
      <c r="O80" s="469"/>
    </row>
    <row r="81" spans="1:15" ht="16.5" customHeight="1" x14ac:dyDescent="0.2">
      <c r="A81" s="28" t="s">
        <v>172</v>
      </c>
      <c r="B81" s="9" t="s">
        <v>171</v>
      </c>
      <c r="C81" s="130"/>
      <c r="D81" s="25" t="s">
        <v>12</v>
      </c>
      <c r="E81" s="126" t="s">
        <v>12</v>
      </c>
      <c r="F81" s="204"/>
      <c r="G81" s="207"/>
      <c r="H81" s="204"/>
      <c r="I81" s="204"/>
      <c r="J81" s="204"/>
      <c r="K81" s="204"/>
      <c r="L81" s="204"/>
      <c r="M81" s="207"/>
      <c r="N81" s="204" t="s">
        <v>12</v>
      </c>
      <c r="O81" s="469"/>
    </row>
    <row r="82" spans="1:15" ht="16.5" customHeight="1" x14ac:dyDescent="0.2">
      <c r="A82" s="28" t="s">
        <v>12</v>
      </c>
      <c r="B82" s="7" t="s">
        <v>153</v>
      </c>
      <c r="C82" s="130">
        <v>4.1902100000000004</v>
      </c>
      <c r="D82" s="25">
        <v>4.5254300000000001</v>
      </c>
      <c r="E82" s="126">
        <v>4.7969600000000003</v>
      </c>
      <c r="F82" s="204">
        <f>SUM(E82-(E82*14/114))</f>
        <v>4.2078596491228071</v>
      </c>
      <c r="G82" s="207">
        <v>4.5655277192982453</v>
      </c>
      <c r="H82" s="204">
        <v>4.91</v>
      </c>
      <c r="I82" s="204">
        <v>5.89</v>
      </c>
      <c r="J82" s="204">
        <v>6.24</v>
      </c>
      <c r="K82" s="204">
        <v>6.67</v>
      </c>
      <c r="L82" s="204">
        <f>K82*'Table of % increases'!$C$19</f>
        <v>0.93380000000000007</v>
      </c>
      <c r="M82" s="207">
        <f>K82+L82</f>
        <v>7.6037999999999997</v>
      </c>
      <c r="N82" s="204">
        <f>M82</f>
        <v>7.6037999999999997</v>
      </c>
      <c r="O82" s="469">
        <f>ROUND((K82-J82)/J82*100,2)</f>
        <v>6.89</v>
      </c>
    </row>
    <row r="83" spans="1:15" ht="16.5" customHeight="1" x14ac:dyDescent="0.2">
      <c r="A83" s="28" t="s">
        <v>12</v>
      </c>
      <c r="B83" s="7" t="s">
        <v>175</v>
      </c>
      <c r="C83" s="130">
        <v>4.5513700000000004</v>
      </c>
      <c r="D83" s="25">
        <v>4.9154799999999996</v>
      </c>
      <c r="E83" s="126">
        <v>5.2104100000000004</v>
      </c>
      <c r="F83" s="204">
        <f>SUM(E83-(E83*14/114))</f>
        <v>4.570535087719299</v>
      </c>
      <c r="G83" s="207">
        <v>4.9590305701754396</v>
      </c>
      <c r="H83" s="204">
        <v>5.33</v>
      </c>
      <c r="I83" s="204">
        <v>6.39</v>
      </c>
      <c r="J83" s="204">
        <v>6.77</v>
      </c>
      <c r="K83" s="204">
        <f>J83*'Table of % increases'!$C$10+J83</f>
        <v>7.2303599999999992</v>
      </c>
      <c r="L83" s="204">
        <f>K83*'Table of % increases'!$C$19</f>
        <v>1.0122503999999999</v>
      </c>
      <c r="M83" s="207">
        <f>K83+L83</f>
        <v>8.2426103999999984</v>
      </c>
      <c r="N83" s="204">
        <f>M83</f>
        <v>8.2426103999999984</v>
      </c>
      <c r="O83" s="469">
        <f>ROUND((K83-J83)/J83*100,2)</f>
        <v>6.8</v>
      </c>
    </row>
    <row r="84" spans="1:15" ht="16.5" customHeight="1" x14ac:dyDescent="0.2">
      <c r="A84" s="28" t="s">
        <v>115</v>
      </c>
      <c r="B84" s="7" t="s">
        <v>176</v>
      </c>
      <c r="C84" s="130">
        <v>4.9350100000000001</v>
      </c>
      <c r="D84" s="25">
        <v>5.3298100000000002</v>
      </c>
      <c r="E84" s="126">
        <v>5.6496000000000004</v>
      </c>
      <c r="F84" s="204">
        <f>SUM(E84-(E84*14/114))</f>
        <v>4.9557894736842112</v>
      </c>
      <c r="G84" s="207">
        <v>5.3770315789473688</v>
      </c>
      <c r="H84" s="204">
        <v>5.78</v>
      </c>
      <c r="I84" s="204">
        <v>6.94</v>
      </c>
      <c r="J84" s="204">
        <v>7.36</v>
      </c>
      <c r="K84" s="204">
        <f>J84*'Table of % increases'!$C$10+J84</f>
        <v>7.8604800000000008</v>
      </c>
      <c r="L84" s="204">
        <f>K84*'Table of % increases'!$C$19</f>
        <v>1.1004672000000002</v>
      </c>
      <c r="M84" s="207">
        <f>K84+L84</f>
        <v>8.9609472000000014</v>
      </c>
      <c r="N84" s="204">
        <f>M84</f>
        <v>8.9609472000000014</v>
      </c>
      <c r="O84" s="469">
        <f>ROUND((K84-J84)/J84*100,2)</f>
        <v>6.8</v>
      </c>
    </row>
    <row r="85" spans="1:15" ht="16.5" customHeight="1" x14ac:dyDescent="0.2">
      <c r="A85" s="28"/>
      <c r="B85" s="7"/>
      <c r="C85" s="130"/>
      <c r="D85" s="25"/>
      <c r="E85" s="126"/>
      <c r="F85" s="204"/>
      <c r="G85" s="207"/>
      <c r="H85" s="204"/>
      <c r="I85" s="204" t="s">
        <v>12</v>
      </c>
      <c r="J85" s="204"/>
      <c r="K85" s="204"/>
      <c r="L85" s="204" t="s">
        <v>12</v>
      </c>
      <c r="M85" s="207"/>
      <c r="N85" s="204" t="s">
        <v>12</v>
      </c>
      <c r="O85" s="469" t="s">
        <v>12</v>
      </c>
    </row>
    <row r="86" spans="1:15" ht="16.5" customHeight="1" x14ac:dyDescent="0.2">
      <c r="A86" s="28" t="s">
        <v>174</v>
      </c>
      <c r="B86" s="9" t="s">
        <v>173</v>
      </c>
      <c r="C86" s="130">
        <v>0.61004999999999998</v>
      </c>
      <c r="D86" s="25">
        <v>0.65885000000000005</v>
      </c>
      <c r="E86" s="126">
        <v>0.69838</v>
      </c>
      <c r="F86" s="204">
        <f>SUM(E86-(E86*14/114))</f>
        <v>0.61261403508771928</v>
      </c>
      <c r="G86" s="207">
        <v>0.66468622807017541</v>
      </c>
      <c r="H86" s="204">
        <v>0.71</v>
      </c>
      <c r="I86" s="204">
        <v>0.85</v>
      </c>
      <c r="J86" s="204">
        <v>0.9</v>
      </c>
      <c r="K86" s="204">
        <f>J86*'Table of % increases'!$C$10+J86</f>
        <v>0.96120000000000005</v>
      </c>
      <c r="L86" s="204">
        <f>K86*'Table of % increases'!$C$19</f>
        <v>0.13456800000000002</v>
      </c>
      <c r="M86" s="207">
        <f>K86+L86</f>
        <v>1.0957680000000001</v>
      </c>
      <c r="N86" s="204">
        <f>M86</f>
        <v>1.0957680000000001</v>
      </c>
      <c r="O86" s="469">
        <f>ROUND((K86-J86)/J86*100,2)</f>
        <v>6.8</v>
      </c>
    </row>
    <row r="87" spans="1:15" ht="16.5" customHeight="1" x14ac:dyDescent="0.2">
      <c r="A87" s="28"/>
      <c r="B87" s="9"/>
      <c r="C87" s="130"/>
      <c r="D87" s="25"/>
      <c r="E87" s="126"/>
      <c r="F87" s="204"/>
      <c r="G87" s="207"/>
      <c r="H87" s="204"/>
      <c r="I87" s="204"/>
      <c r="J87" s="204"/>
      <c r="K87" s="204"/>
      <c r="L87" s="204"/>
      <c r="M87" s="207"/>
      <c r="N87" s="204"/>
      <c r="O87" s="469"/>
    </row>
    <row r="88" spans="1:15" ht="16.5" customHeight="1" x14ac:dyDescent="0.2">
      <c r="A88" s="28" t="s">
        <v>177</v>
      </c>
      <c r="B88" s="54" t="s">
        <v>154</v>
      </c>
      <c r="C88" s="129"/>
      <c r="D88" s="17" t="s">
        <v>12</v>
      </c>
      <c r="E88" s="57" t="s">
        <v>12</v>
      </c>
      <c r="F88" s="204"/>
      <c r="G88" s="207"/>
      <c r="H88" s="204"/>
      <c r="I88" s="204"/>
      <c r="J88" s="204"/>
      <c r="K88" s="204"/>
      <c r="L88" s="204"/>
      <c r="M88" s="207"/>
      <c r="N88" s="204" t="s">
        <v>12</v>
      </c>
      <c r="O88" s="469" t="s">
        <v>12</v>
      </c>
    </row>
    <row r="89" spans="1:15" ht="16.5" customHeight="1" x14ac:dyDescent="0.2">
      <c r="A89" s="64"/>
      <c r="B89" s="54" t="s">
        <v>155</v>
      </c>
      <c r="C89" s="129">
        <v>280</v>
      </c>
      <c r="D89" s="17">
        <v>300</v>
      </c>
      <c r="E89" s="57">
        <v>320</v>
      </c>
      <c r="F89" s="204">
        <f>SUM(E89-(E89*14/114))</f>
        <v>280.70175438596493</v>
      </c>
      <c r="G89" s="207">
        <v>304.56140350877195</v>
      </c>
      <c r="H89" s="204">
        <v>327.39999999999998</v>
      </c>
      <c r="I89" s="204">
        <v>377.19</v>
      </c>
      <c r="J89" s="204">
        <v>399.82</v>
      </c>
      <c r="K89" s="204">
        <f>SUM(N89/114*100)</f>
        <v>427.19298245614033</v>
      </c>
      <c r="L89" s="204">
        <f>K89*'Table of % increases'!$C$19</f>
        <v>59.807017543859651</v>
      </c>
      <c r="M89" s="207">
        <f>K89+L89</f>
        <v>487</v>
      </c>
      <c r="N89" s="204">
        <v>487</v>
      </c>
      <c r="O89" s="469">
        <f>ROUND((K89-J89)/J89*100,2)</f>
        <v>6.85</v>
      </c>
    </row>
    <row r="90" spans="1:15" ht="16.5" customHeight="1" x14ac:dyDescent="0.2">
      <c r="A90" s="413" t="s">
        <v>40</v>
      </c>
      <c r="B90" s="59" t="s">
        <v>178</v>
      </c>
      <c r="C90" s="129"/>
      <c r="D90" s="17"/>
      <c r="E90" s="57"/>
      <c r="F90" s="204"/>
      <c r="G90" s="207"/>
      <c r="H90" s="204"/>
      <c r="I90" s="204"/>
      <c r="J90" s="204"/>
      <c r="K90" s="204"/>
      <c r="L90" s="204"/>
      <c r="M90" s="207"/>
      <c r="N90" s="204" t="s">
        <v>12</v>
      </c>
      <c r="O90" s="469"/>
    </row>
    <row r="91" spans="1:15" ht="16.5" customHeight="1" x14ac:dyDescent="0.2">
      <c r="A91" s="64"/>
      <c r="B91" s="7"/>
      <c r="C91" s="129"/>
      <c r="D91" s="17"/>
      <c r="E91" s="57"/>
      <c r="F91" s="204"/>
      <c r="G91" s="207"/>
      <c r="H91" s="204"/>
      <c r="I91" s="204"/>
      <c r="J91" s="204"/>
      <c r="K91" s="204"/>
      <c r="L91" s="204"/>
      <c r="M91" s="207"/>
      <c r="N91" s="204" t="s">
        <v>12</v>
      </c>
      <c r="O91" s="469"/>
    </row>
    <row r="92" spans="1:15" ht="16.5" customHeight="1" x14ac:dyDescent="0.2">
      <c r="A92" s="28" t="s">
        <v>179</v>
      </c>
      <c r="B92" s="54" t="s">
        <v>156</v>
      </c>
      <c r="C92" s="129"/>
      <c r="D92" s="17" t="s">
        <v>12</v>
      </c>
      <c r="E92" s="57" t="s">
        <v>12</v>
      </c>
      <c r="F92" s="204"/>
      <c r="G92" s="207"/>
      <c r="H92" s="204"/>
      <c r="I92" s="204"/>
      <c r="J92" s="204"/>
      <c r="K92" s="204"/>
      <c r="L92" s="204"/>
      <c r="M92" s="207"/>
      <c r="N92" s="204" t="s">
        <v>12</v>
      </c>
      <c r="O92" s="469"/>
    </row>
    <row r="93" spans="1:15" ht="16.5" customHeight="1" x14ac:dyDescent="0.2">
      <c r="A93" s="28"/>
      <c r="B93" s="59" t="s">
        <v>157</v>
      </c>
      <c r="C93" s="129"/>
      <c r="D93" s="17" t="s">
        <v>12</v>
      </c>
      <c r="E93" s="57" t="s">
        <v>12</v>
      </c>
      <c r="F93" s="204"/>
      <c r="G93" s="207"/>
      <c r="H93" s="204"/>
      <c r="I93" s="204"/>
      <c r="J93" s="204"/>
      <c r="K93" s="204"/>
      <c r="L93" s="204"/>
      <c r="M93" s="207"/>
      <c r="N93" s="204" t="s">
        <v>12</v>
      </c>
      <c r="O93" s="469"/>
    </row>
    <row r="94" spans="1:15" ht="16.5" customHeight="1" x14ac:dyDescent="0.2">
      <c r="A94" s="28"/>
      <c r="B94" s="59" t="s">
        <v>158</v>
      </c>
      <c r="C94" s="129"/>
      <c r="D94" s="17" t="s">
        <v>12</v>
      </c>
      <c r="E94" s="57" t="s">
        <v>12</v>
      </c>
      <c r="F94" s="204"/>
      <c r="G94" s="207"/>
      <c r="H94" s="204"/>
      <c r="I94" s="204"/>
      <c r="J94" s="204"/>
      <c r="K94" s="204"/>
      <c r="L94" s="204"/>
      <c r="M94" s="207"/>
      <c r="N94" s="204" t="s">
        <v>12</v>
      </c>
      <c r="O94" s="469"/>
    </row>
    <row r="95" spans="1:15" ht="16.5" customHeight="1" x14ac:dyDescent="0.2">
      <c r="A95" s="28" t="s">
        <v>58</v>
      </c>
      <c r="B95" s="7" t="s">
        <v>180</v>
      </c>
      <c r="C95" s="131">
        <v>16</v>
      </c>
      <c r="D95" s="60">
        <v>16</v>
      </c>
      <c r="E95" s="128">
        <v>16</v>
      </c>
      <c r="F95" s="204" t="s">
        <v>12</v>
      </c>
      <c r="G95" s="207" t="s">
        <v>12</v>
      </c>
      <c r="H95" s="204" t="s">
        <v>12</v>
      </c>
      <c r="I95" s="204"/>
      <c r="J95" s="204"/>
      <c r="K95" s="204"/>
      <c r="L95" s="204" t="s">
        <v>12</v>
      </c>
      <c r="M95" s="217">
        <v>16</v>
      </c>
      <c r="N95" s="598">
        <f>M95</f>
        <v>16</v>
      </c>
      <c r="O95" s="469" t="s">
        <v>12</v>
      </c>
    </row>
    <row r="96" spans="1:15" ht="16.5" customHeight="1" x14ac:dyDescent="0.2">
      <c r="A96" s="28" t="s">
        <v>59</v>
      </c>
      <c r="B96" s="7" t="s">
        <v>159</v>
      </c>
      <c r="C96" s="131">
        <v>10</v>
      </c>
      <c r="D96" s="60">
        <v>10</v>
      </c>
      <c r="E96" s="128">
        <v>10</v>
      </c>
      <c r="F96" s="204" t="s">
        <v>12</v>
      </c>
      <c r="G96" s="207" t="s">
        <v>12</v>
      </c>
      <c r="H96" s="204" t="s">
        <v>12</v>
      </c>
      <c r="I96" s="204"/>
      <c r="J96" s="204"/>
      <c r="K96" s="204"/>
      <c r="L96" s="204" t="s">
        <v>12</v>
      </c>
      <c r="M96" s="217">
        <v>10</v>
      </c>
      <c r="N96" s="598">
        <f>M96</f>
        <v>10</v>
      </c>
      <c r="O96" s="469" t="s">
        <v>12</v>
      </c>
    </row>
    <row r="97" spans="1:19" ht="16.5" customHeight="1" x14ac:dyDescent="0.2">
      <c r="A97" s="28" t="s">
        <v>60</v>
      </c>
      <c r="B97" s="7" t="s">
        <v>160</v>
      </c>
      <c r="C97" s="131">
        <v>30</v>
      </c>
      <c r="D97" s="60">
        <v>30</v>
      </c>
      <c r="E97" s="128">
        <v>30</v>
      </c>
      <c r="F97" s="204" t="s">
        <v>12</v>
      </c>
      <c r="G97" s="207" t="s">
        <v>12</v>
      </c>
      <c r="H97" s="204" t="s">
        <v>12</v>
      </c>
      <c r="I97" s="204"/>
      <c r="J97" s="204"/>
      <c r="K97" s="204"/>
      <c r="L97" s="204" t="s">
        <v>12</v>
      </c>
      <c r="M97" s="217">
        <v>30</v>
      </c>
      <c r="N97" s="598">
        <f>M97</f>
        <v>30</v>
      </c>
      <c r="O97" s="469" t="s">
        <v>12</v>
      </c>
    </row>
    <row r="98" spans="1:19" ht="16.5" customHeight="1" x14ac:dyDescent="0.2">
      <c r="A98" s="28"/>
      <c r="B98" s="7"/>
      <c r="C98" s="131"/>
      <c r="D98" s="60"/>
      <c r="E98" s="128"/>
      <c r="F98" s="204"/>
      <c r="G98" s="207"/>
      <c r="H98" s="204"/>
      <c r="I98" s="204"/>
      <c r="J98" s="204"/>
      <c r="K98" s="204"/>
      <c r="L98" s="204"/>
      <c r="M98" s="207"/>
      <c r="N98" s="204" t="s">
        <v>12</v>
      </c>
      <c r="O98" s="469"/>
    </row>
    <row r="99" spans="1:19" x14ac:dyDescent="0.2">
      <c r="A99" s="28" t="s">
        <v>181</v>
      </c>
      <c r="B99" s="13" t="s">
        <v>65</v>
      </c>
      <c r="C99" s="129"/>
      <c r="D99" s="17" t="s">
        <v>12</v>
      </c>
      <c r="E99" s="57" t="s">
        <v>12</v>
      </c>
      <c r="F99" s="204"/>
      <c r="G99" s="207"/>
      <c r="H99" s="204"/>
      <c r="I99" s="204"/>
      <c r="J99" s="204"/>
      <c r="K99" s="204"/>
      <c r="L99" s="204"/>
      <c r="M99" s="207"/>
      <c r="N99" s="204" t="s">
        <v>12</v>
      </c>
      <c r="O99" s="469"/>
    </row>
    <row r="100" spans="1:19" x14ac:dyDescent="0.2">
      <c r="A100" s="28" t="s">
        <v>58</v>
      </c>
      <c r="B100" s="15" t="s">
        <v>66</v>
      </c>
      <c r="C100" s="129">
        <v>65</v>
      </c>
      <c r="D100" s="17">
        <v>70</v>
      </c>
      <c r="E100" s="57">
        <v>50</v>
      </c>
      <c r="F100" s="204">
        <f>SUM(E100-(E100*14/114))</f>
        <v>43.859649122807014</v>
      </c>
      <c r="G100" s="207">
        <v>47.587719298245609</v>
      </c>
      <c r="H100" s="204">
        <v>52.63</v>
      </c>
      <c r="I100" s="204">
        <v>70.180000000000007</v>
      </c>
      <c r="J100" s="789">
        <v>74.56</v>
      </c>
      <c r="K100" s="204">
        <f t="shared" ref="K100:K101" si="8">SUM(N100/114*100)</f>
        <v>79.824561403508781</v>
      </c>
      <c r="L100" s="204">
        <f>K100*'Table of % increases'!$C$19</f>
        <v>11.175438596491231</v>
      </c>
      <c r="M100" s="207">
        <f t="shared" ref="M100:M101" si="9">K100+L100</f>
        <v>91.000000000000014</v>
      </c>
      <c r="N100" s="204">
        <v>91</v>
      </c>
      <c r="O100" s="469">
        <f>ROUND((K100-J100)/J100*100,2)</f>
        <v>7.06</v>
      </c>
      <c r="R100" s="590" t="s">
        <v>12</v>
      </c>
      <c r="S100" s="590" t="s">
        <v>12</v>
      </c>
    </row>
    <row r="101" spans="1:19" x14ac:dyDescent="0.2">
      <c r="A101" s="28" t="s">
        <v>59</v>
      </c>
      <c r="B101" s="15" t="s">
        <v>67</v>
      </c>
      <c r="C101" s="129">
        <v>120</v>
      </c>
      <c r="D101" s="17">
        <v>130</v>
      </c>
      <c r="E101" s="57">
        <v>100</v>
      </c>
      <c r="F101" s="204">
        <f>SUM(E101-(E101*14/114))</f>
        <v>87.719298245614027</v>
      </c>
      <c r="G101" s="207">
        <v>95.175438596491219</v>
      </c>
      <c r="H101" s="204">
        <v>105.26</v>
      </c>
      <c r="I101" s="204">
        <v>135.96</v>
      </c>
      <c r="J101" s="789">
        <v>144.74</v>
      </c>
      <c r="K101" s="204">
        <f t="shared" si="8"/>
        <v>154.38596491228068</v>
      </c>
      <c r="L101" s="204">
        <f>K101*'Table of % increases'!$C$19</f>
        <v>21.614035087719298</v>
      </c>
      <c r="M101" s="207">
        <f t="shared" si="9"/>
        <v>175.99999999999997</v>
      </c>
      <c r="N101" s="204">
        <v>176</v>
      </c>
      <c r="O101" s="469">
        <f>ROUND((K101-J101)/J101*100,2)</f>
        <v>6.66</v>
      </c>
      <c r="R101" s="590" t="s">
        <v>12</v>
      </c>
      <c r="S101" s="590" t="s">
        <v>12</v>
      </c>
    </row>
    <row r="102" spans="1:19" x14ac:dyDescent="0.2">
      <c r="A102" s="28"/>
      <c r="B102" s="15"/>
      <c r="C102" s="129"/>
      <c r="D102" s="17"/>
      <c r="E102" s="57"/>
      <c r="F102" s="204"/>
      <c r="G102" s="207"/>
      <c r="H102" s="204"/>
      <c r="I102" s="204"/>
      <c r="J102" s="204"/>
      <c r="K102" s="204"/>
      <c r="L102" s="204"/>
      <c r="M102" s="207"/>
      <c r="N102" s="204" t="s">
        <v>12</v>
      </c>
      <c r="O102" s="469"/>
      <c r="R102" s="590" t="s">
        <v>12</v>
      </c>
      <c r="S102" s="590" t="s">
        <v>12</v>
      </c>
    </row>
    <row r="103" spans="1:19" x14ac:dyDescent="0.2">
      <c r="A103" s="28">
        <v>2.4</v>
      </c>
      <c r="B103" s="54" t="s">
        <v>1615</v>
      </c>
      <c r="C103" s="129"/>
      <c r="D103" s="17"/>
      <c r="E103" s="57"/>
      <c r="F103" s="204"/>
      <c r="G103" s="207"/>
      <c r="H103" s="204"/>
      <c r="I103" s="204"/>
      <c r="J103" s="204"/>
      <c r="K103" s="204"/>
      <c r="L103" s="204"/>
      <c r="M103" s="207"/>
      <c r="N103" s="204" t="s">
        <v>12</v>
      </c>
      <c r="O103" s="469"/>
    </row>
    <row r="104" spans="1:19" x14ac:dyDescent="0.2">
      <c r="A104" s="28"/>
      <c r="B104" s="54"/>
      <c r="C104" s="129"/>
      <c r="D104" s="17"/>
      <c r="E104" s="57"/>
      <c r="F104" s="204"/>
      <c r="G104" s="207"/>
      <c r="H104" s="204"/>
      <c r="I104" s="204"/>
      <c r="J104" s="204"/>
      <c r="K104" s="204"/>
      <c r="L104" s="204"/>
      <c r="M104" s="207"/>
      <c r="N104" s="204" t="s">
        <v>12</v>
      </c>
      <c r="O104" s="469"/>
    </row>
    <row r="105" spans="1:19" x14ac:dyDescent="0.2">
      <c r="A105" s="28" t="s">
        <v>199</v>
      </c>
      <c r="B105" s="54" t="s">
        <v>136</v>
      </c>
      <c r="C105" s="129"/>
      <c r="D105" s="17" t="s">
        <v>12</v>
      </c>
      <c r="E105" s="57" t="s">
        <v>12</v>
      </c>
      <c r="F105" s="204"/>
      <c r="G105" s="207"/>
      <c r="H105" s="204"/>
      <c r="I105" s="204"/>
      <c r="J105" s="204"/>
      <c r="K105" s="204"/>
      <c r="L105" s="204"/>
      <c r="M105" s="207"/>
      <c r="N105" s="204" t="s">
        <v>12</v>
      </c>
      <c r="O105" s="469"/>
    </row>
    <row r="106" spans="1:19" x14ac:dyDescent="0.2">
      <c r="A106" s="28" t="s">
        <v>12</v>
      </c>
      <c r="B106" s="7" t="s">
        <v>1836</v>
      </c>
      <c r="C106" s="130">
        <v>4.0373099999999997</v>
      </c>
      <c r="D106" s="25">
        <v>4.36029</v>
      </c>
      <c r="E106" s="126">
        <v>4.6219099999999997</v>
      </c>
      <c r="F106" s="204">
        <f t="shared" ref="F106:F114" si="10">SUM(E106-(E106*14/114))</f>
        <v>4.0543070175438594</v>
      </c>
      <c r="G106" s="207">
        <v>4.4000000000000004</v>
      </c>
      <c r="H106" s="204">
        <v>4.7300000000000004</v>
      </c>
      <c r="I106" s="204">
        <v>5.44</v>
      </c>
      <c r="J106" s="204">
        <v>5.77</v>
      </c>
      <c r="K106" s="204">
        <f>J106*'Table of % increases'!$C$10+J106</f>
        <v>6.1623599999999996</v>
      </c>
      <c r="L106" s="204">
        <f>K106*'Table of % increases'!$C$19</f>
        <v>0.86273040000000001</v>
      </c>
      <c r="M106" s="207">
        <f t="shared" ref="M106:M114" si="11">K106+L106</f>
        <v>7.0250903999999998</v>
      </c>
      <c r="N106" s="204">
        <f t="shared" ref="N106:N114" si="12">M106</f>
        <v>7.0250903999999998</v>
      </c>
      <c r="O106" s="469">
        <f t="shared" ref="O106:O114" si="13">ROUND((K106-J106)/J106*100,2)</f>
        <v>6.8</v>
      </c>
    </row>
    <row r="107" spans="1:19" x14ac:dyDescent="0.2">
      <c r="A107" s="28" t="s">
        <v>12</v>
      </c>
      <c r="B107" s="7" t="s">
        <v>1838</v>
      </c>
      <c r="C107" s="130">
        <v>4.0373099999999997</v>
      </c>
      <c r="D107" s="25">
        <v>4.36029</v>
      </c>
      <c r="E107" s="126">
        <v>4.6219099999999997</v>
      </c>
      <c r="F107" s="204">
        <f t="shared" si="10"/>
        <v>4.0543070175438594</v>
      </c>
      <c r="G107" s="207">
        <v>4.4000000000000004</v>
      </c>
      <c r="H107" s="204">
        <v>4.7300000000000004</v>
      </c>
      <c r="I107" s="204">
        <v>5.44</v>
      </c>
      <c r="J107" s="204">
        <v>5.77</v>
      </c>
      <c r="K107" s="204">
        <f>J107*'Table of % increases'!$C$10+J107</f>
        <v>6.1623599999999996</v>
      </c>
      <c r="L107" s="204">
        <f>K107*'Table of % increases'!$C$19</f>
        <v>0.86273040000000001</v>
      </c>
      <c r="M107" s="207">
        <f t="shared" si="11"/>
        <v>7.0250903999999998</v>
      </c>
      <c r="N107" s="204">
        <f t="shared" si="12"/>
        <v>7.0250903999999998</v>
      </c>
      <c r="O107" s="469">
        <f t="shared" si="13"/>
        <v>6.8</v>
      </c>
    </row>
    <row r="108" spans="1:19" x14ac:dyDescent="0.2">
      <c r="A108" s="28" t="s">
        <v>12</v>
      </c>
      <c r="B108" s="7" t="s">
        <v>124</v>
      </c>
      <c r="C108" s="130">
        <v>4.4410299999999996</v>
      </c>
      <c r="D108" s="25">
        <v>4.7963100000000001</v>
      </c>
      <c r="E108" s="126">
        <v>5.0840899999999998</v>
      </c>
      <c r="F108" s="204">
        <f t="shared" si="10"/>
        <v>4.4597280701754389</v>
      </c>
      <c r="G108" s="207">
        <v>4.8388049561403514</v>
      </c>
      <c r="H108" s="204">
        <v>5.38</v>
      </c>
      <c r="I108" s="204">
        <v>6.19</v>
      </c>
      <c r="J108" s="204">
        <v>6.56</v>
      </c>
      <c r="K108" s="204">
        <f>J108*'Table of % increases'!$C$10+J108</f>
        <v>7.0060799999999999</v>
      </c>
      <c r="L108" s="204">
        <f>K108*'Table of % increases'!$C$19</f>
        <v>0.98085120000000003</v>
      </c>
      <c r="M108" s="207">
        <f t="shared" si="11"/>
        <v>7.9869311999999999</v>
      </c>
      <c r="N108" s="204">
        <f t="shared" si="12"/>
        <v>7.9869311999999999</v>
      </c>
      <c r="O108" s="469">
        <f t="shared" si="13"/>
        <v>6.8</v>
      </c>
    </row>
    <row r="109" spans="1:19" x14ac:dyDescent="0.2">
      <c r="A109" s="28" t="s">
        <v>12</v>
      </c>
      <c r="B109" s="7" t="s">
        <v>125</v>
      </c>
      <c r="C109" s="130">
        <v>4.8851300000000002</v>
      </c>
      <c r="D109" s="25">
        <v>5.2759400000000003</v>
      </c>
      <c r="E109" s="126">
        <v>5.5925000000000002</v>
      </c>
      <c r="F109" s="204">
        <f t="shared" si="10"/>
        <v>4.9057017543859649</v>
      </c>
      <c r="G109" s="207">
        <v>5.3226864035087722</v>
      </c>
      <c r="H109" s="204">
        <v>5.92</v>
      </c>
      <c r="I109" s="204">
        <v>6.81</v>
      </c>
      <c r="J109" s="204">
        <v>7.22</v>
      </c>
      <c r="K109" s="204">
        <f>J109*'Table of % increases'!$C$10+J109</f>
        <v>7.71096</v>
      </c>
      <c r="L109" s="204">
        <f>K109*'Table of % increases'!$C$19</f>
        <v>1.0795344</v>
      </c>
      <c r="M109" s="207">
        <f t="shared" si="11"/>
        <v>8.7904944</v>
      </c>
      <c r="N109" s="204">
        <f t="shared" si="12"/>
        <v>8.7904944</v>
      </c>
      <c r="O109" s="469">
        <f t="shared" si="13"/>
        <v>6.8</v>
      </c>
    </row>
    <row r="110" spans="1:19" x14ac:dyDescent="0.2">
      <c r="A110" s="28" t="s">
        <v>12</v>
      </c>
      <c r="B110" s="7" t="s">
        <v>126</v>
      </c>
      <c r="C110" s="130">
        <v>5.37364</v>
      </c>
      <c r="D110" s="25">
        <v>5.8035300000000003</v>
      </c>
      <c r="E110" s="126">
        <v>6.3838800000000004</v>
      </c>
      <c r="F110" s="204">
        <f t="shared" si="10"/>
        <v>5.5998947368421055</v>
      </c>
      <c r="G110" s="207">
        <v>6.0758857894736842</v>
      </c>
      <c r="H110" s="204">
        <v>6.76</v>
      </c>
      <c r="I110" s="204">
        <v>7.77</v>
      </c>
      <c r="J110" s="204">
        <v>8.24</v>
      </c>
      <c r="K110" s="204">
        <f>J110*'Table of % increases'!$C$10+J110</f>
        <v>8.800320000000001</v>
      </c>
      <c r="L110" s="204">
        <f>K110*'Table of % increases'!$C$19</f>
        <v>1.2320448000000002</v>
      </c>
      <c r="M110" s="207">
        <f t="shared" si="11"/>
        <v>10.032364800000002</v>
      </c>
      <c r="N110" s="204">
        <f t="shared" si="12"/>
        <v>10.032364800000002</v>
      </c>
      <c r="O110" s="469">
        <f t="shared" si="13"/>
        <v>6.8</v>
      </c>
    </row>
    <row r="111" spans="1:19" x14ac:dyDescent="0.2">
      <c r="A111" s="28" t="s">
        <v>12</v>
      </c>
      <c r="B111" s="7" t="s">
        <v>127</v>
      </c>
      <c r="C111" s="130">
        <v>5.9109999999999996</v>
      </c>
      <c r="D111" s="25">
        <v>6.3838800000000004</v>
      </c>
      <c r="E111" s="126">
        <v>7.0222699999999998</v>
      </c>
      <c r="F111" s="204">
        <f t="shared" si="10"/>
        <v>6.1598859649122808</v>
      </c>
      <c r="G111" s="207">
        <v>6.6834762719298251</v>
      </c>
      <c r="H111" s="204">
        <v>7.44</v>
      </c>
      <c r="I111" s="204">
        <v>8.56</v>
      </c>
      <c r="J111" s="204">
        <v>9.07</v>
      </c>
      <c r="K111" s="204">
        <f>J111*'Table of % increases'!$C$10+J111</f>
        <v>9.6867599999999996</v>
      </c>
      <c r="L111" s="204">
        <f>K111*'Table of % increases'!$C$19</f>
        <v>1.3561464000000001</v>
      </c>
      <c r="M111" s="207">
        <f t="shared" si="11"/>
        <v>11.0429064</v>
      </c>
      <c r="N111" s="204">
        <f t="shared" si="12"/>
        <v>11.0429064</v>
      </c>
      <c r="O111" s="469">
        <f t="shared" si="13"/>
        <v>6.8</v>
      </c>
    </row>
    <row r="112" spans="1:19" x14ac:dyDescent="0.2">
      <c r="A112" s="28" t="s">
        <v>12</v>
      </c>
      <c r="B112" s="7" t="s">
        <v>128</v>
      </c>
      <c r="C112" s="130">
        <v>6.5021000000000004</v>
      </c>
      <c r="D112" s="25">
        <v>7.0222699999999998</v>
      </c>
      <c r="E112" s="126">
        <v>7.7244999999999999</v>
      </c>
      <c r="F112" s="204">
        <f t="shared" si="10"/>
        <v>6.7758771929824562</v>
      </c>
      <c r="G112" s="207">
        <v>7.3518267543859652</v>
      </c>
      <c r="H112" s="204">
        <v>8.18</v>
      </c>
      <c r="I112" s="204">
        <v>9.41</v>
      </c>
      <c r="J112" s="204">
        <v>9.9700000000000006</v>
      </c>
      <c r="K112" s="204">
        <f>J112*'Table of % increases'!$C$10+J112</f>
        <v>10.647960000000001</v>
      </c>
      <c r="L112" s="204">
        <f>K112*'Table of % increases'!$C$19</f>
        <v>1.4907144000000003</v>
      </c>
      <c r="M112" s="207">
        <f t="shared" si="11"/>
        <v>12.138674400000001</v>
      </c>
      <c r="N112" s="204">
        <f t="shared" si="12"/>
        <v>12.138674400000001</v>
      </c>
      <c r="O112" s="469">
        <f t="shared" si="13"/>
        <v>6.8</v>
      </c>
    </row>
    <row r="113" spans="1:15" x14ac:dyDescent="0.2">
      <c r="A113" s="28" t="s">
        <v>12</v>
      </c>
      <c r="B113" s="7" t="s">
        <v>129</v>
      </c>
      <c r="C113" s="130">
        <v>7.1523099999999999</v>
      </c>
      <c r="D113" s="25">
        <v>7.7244900000000003</v>
      </c>
      <c r="E113" s="126">
        <v>8.4969400000000004</v>
      </c>
      <c r="F113" s="204">
        <f t="shared" si="10"/>
        <v>7.4534561403508777</v>
      </c>
      <c r="G113" s="207">
        <v>8.086999912280703</v>
      </c>
      <c r="H113" s="204">
        <v>9</v>
      </c>
      <c r="I113" s="204">
        <v>10.35</v>
      </c>
      <c r="J113" s="204">
        <v>10.97</v>
      </c>
      <c r="K113" s="204">
        <f>J113*'Table of % increases'!$C$10+J113</f>
        <v>11.715960000000001</v>
      </c>
      <c r="L113" s="204">
        <f>K113*'Table of % increases'!$C$19</f>
        <v>1.6402344000000002</v>
      </c>
      <c r="M113" s="207">
        <f t="shared" si="11"/>
        <v>13.356194400000001</v>
      </c>
      <c r="N113" s="204">
        <f t="shared" si="12"/>
        <v>13.356194400000001</v>
      </c>
      <c r="O113" s="469">
        <f t="shared" si="13"/>
        <v>6.8</v>
      </c>
    </row>
    <row r="114" spans="1:15" x14ac:dyDescent="0.2">
      <c r="A114" s="28" t="s">
        <v>12</v>
      </c>
      <c r="B114" s="7" t="s">
        <v>130</v>
      </c>
      <c r="C114" s="130">
        <v>7.86754</v>
      </c>
      <c r="D114" s="25">
        <v>8.4969400000000004</v>
      </c>
      <c r="E114" s="126">
        <v>9.3466299999999993</v>
      </c>
      <c r="F114" s="204">
        <f t="shared" si="10"/>
        <v>8.198798245614034</v>
      </c>
      <c r="G114" s="207">
        <v>8.8956960964912266</v>
      </c>
      <c r="H114" s="204">
        <v>9.9</v>
      </c>
      <c r="I114" s="204">
        <v>11.39</v>
      </c>
      <c r="J114" s="204">
        <v>12.07</v>
      </c>
      <c r="K114" s="204">
        <f>J114*'Table of % increases'!$C$10+J114</f>
        <v>12.89076</v>
      </c>
      <c r="L114" s="204">
        <f>K114*'Table of % increases'!$C$19</f>
        <v>1.8047064000000002</v>
      </c>
      <c r="M114" s="207">
        <f t="shared" si="11"/>
        <v>14.695466400000001</v>
      </c>
      <c r="N114" s="204">
        <f t="shared" si="12"/>
        <v>14.695466400000001</v>
      </c>
      <c r="O114" s="469">
        <f t="shared" si="13"/>
        <v>6.8</v>
      </c>
    </row>
    <row r="115" spans="1:15" x14ac:dyDescent="0.2">
      <c r="A115" s="28" t="s">
        <v>200</v>
      </c>
      <c r="B115" s="7" t="s">
        <v>116</v>
      </c>
      <c r="C115" s="130"/>
      <c r="D115" s="25" t="s">
        <v>12</v>
      </c>
      <c r="E115" s="126" t="s">
        <v>12</v>
      </c>
      <c r="F115" s="204"/>
      <c r="G115" s="207"/>
      <c r="H115" s="204"/>
      <c r="I115" s="204"/>
      <c r="J115" s="204"/>
      <c r="K115" s="204"/>
      <c r="L115" s="204"/>
      <c r="M115" s="207"/>
      <c r="N115" s="204" t="s">
        <v>12</v>
      </c>
      <c r="O115" s="469"/>
    </row>
    <row r="116" spans="1:15" x14ac:dyDescent="0.2">
      <c r="A116" s="28" t="s">
        <v>58</v>
      </c>
      <c r="B116" s="19" t="s">
        <v>134</v>
      </c>
      <c r="C116" s="728" t="s">
        <v>12</v>
      </c>
      <c r="D116" s="729" t="s">
        <v>131</v>
      </c>
      <c r="E116" s="730" t="s">
        <v>131</v>
      </c>
      <c r="F116" s="731"/>
      <c r="G116" s="732"/>
      <c r="H116" s="204"/>
      <c r="I116" s="204"/>
      <c r="J116" s="204"/>
      <c r="K116" s="204"/>
      <c r="L116" s="204"/>
      <c r="M116" s="207" t="s">
        <v>131</v>
      </c>
      <c r="N116" s="204" t="str">
        <f>M116</f>
        <v>6 Kl</v>
      </c>
      <c r="O116" s="469"/>
    </row>
    <row r="117" spans="1:15" x14ac:dyDescent="0.2">
      <c r="A117" s="3" t="s">
        <v>59</v>
      </c>
      <c r="B117" s="19" t="s">
        <v>133</v>
      </c>
      <c r="C117" s="130" t="s">
        <v>12</v>
      </c>
      <c r="D117" s="22" t="s">
        <v>132</v>
      </c>
      <c r="E117" s="127" t="s">
        <v>132</v>
      </c>
      <c r="F117" s="204"/>
      <c r="G117" s="207"/>
      <c r="H117" s="204"/>
      <c r="I117" s="204"/>
      <c r="J117" s="204"/>
      <c r="K117" s="204"/>
      <c r="L117" s="204"/>
      <c r="M117" s="207" t="s">
        <v>132</v>
      </c>
      <c r="N117" s="204" t="str">
        <f>M117</f>
        <v>4 Kl</v>
      </c>
      <c r="O117" s="469"/>
    </row>
    <row r="118" spans="1:15" x14ac:dyDescent="0.2">
      <c r="A118" s="413" t="s">
        <v>40</v>
      </c>
      <c r="B118" s="400" t="s">
        <v>139</v>
      </c>
      <c r="C118" s="97"/>
      <c r="D118" s="86"/>
      <c r="E118" s="103"/>
      <c r="F118" s="204"/>
      <c r="G118" s="207" t="s">
        <v>12</v>
      </c>
      <c r="H118" s="204" t="s">
        <v>12</v>
      </c>
      <c r="I118" s="204"/>
      <c r="J118" s="204"/>
      <c r="K118" s="204"/>
      <c r="L118" s="204"/>
      <c r="M118" s="207"/>
      <c r="N118" s="204" t="s">
        <v>12</v>
      </c>
      <c r="O118" s="469"/>
    </row>
    <row r="119" spans="1:15" x14ac:dyDescent="0.2">
      <c r="A119" s="144"/>
      <c r="B119" s="86"/>
      <c r="C119" s="97"/>
      <c r="D119" s="86"/>
      <c r="E119" s="103"/>
      <c r="F119" s="204"/>
      <c r="G119" s="207"/>
      <c r="H119" s="204"/>
      <c r="I119" s="204"/>
      <c r="J119" s="204"/>
      <c r="K119" s="204"/>
      <c r="L119" s="204"/>
      <c r="M119" s="207"/>
      <c r="N119" s="204" t="s">
        <v>12</v>
      </c>
      <c r="O119" s="469"/>
    </row>
    <row r="120" spans="1:15" x14ac:dyDescent="0.2">
      <c r="A120" s="28" t="s">
        <v>1611</v>
      </c>
      <c r="B120" s="54" t="s">
        <v>138</v>
      </c>
      <c r="C120" s="10"/>
      <c r="D120" s="17" t="s">
        <v>12</v>
      </c>
      <c r="E120" s="16" t="s">
        <v>12</v>
      </c>
      <c r="F120" s="204"/>
      <c r="G120" s="207"/>
      <c r="H120" s="204"/>
      <c r="I120" s="204"/>
      <c r="J120" s="204"/>
      <c r="K120" s="204"/>
      <c r="L120" s="204"/>
      <c r="M120" s="207"/>
      <c r="N120" s="204" t="s">
        <v>12</v>
      </c>
      <c r="O120" s="469"/>
    </row>
    <row r="121" spans="1:15" x14ac:dyDescent="0.2">
      <c r="A121" s="28" t="s">
        <v>12</v>
      </c>
      <c r="B121" s="7" t="s">
        <v>135</v>
      </c>
      <c r="C121" s="130">
        <v>4.5098900000000004</v>
      </c>
      <c r="D121" s="25">
        <v>4.8706800000000001</v>
      </c>
      <c r="E121" s="126">
        <v>5.2603299999999997</v>
      </c>
      <c r="F121" s="204">
        <f t="shared" ref="F121:F129" si="14">SUM(E121-(E121*14/114))</f>
        <v>4.6143245614035084</v>
      </c>
      <c r="G121" s="592">
        <v>5.006542149122807</v>
      </c>
      <c r="H121" s="204">
        <v>5.38</v>
      </c>
      <c r="I121" s="204">
        <v>6.46</v>
      </c>
      <c r="J121" s="204">
        <v>6.85</v>
      </c>
      <c r="K121" s="204">
        <f>J121*'Table of % increases'!$C$10+J121</f>
        <v>7.3157999999999994</v>
      </c>
      <c r="L121" s="204">
        <f>K121*'Table of % increases'!$C$19</f>
        <v>1.0242120000000001</v>
      </c>
      <c r="M121" s="207">
        <f t="shared" ref="M121:M129" si="15">K121+L121</f>
        <v>8.3400119999999998</v>
      </c>
      <c r="N121" s="204">
        <f t="shared" ref="N121:N129" si="16">M121</f>
        <v>8.3400119999999998</v>
      </c>
      <c r="O121" s="469">
        <f t="shared" ref="O121:O129" si="17">ROUND((K121-J121)/J121*100,2)</f>
        <v>6.8</v>
      </c>
    </row>
    <row r="122" spans="1:15" x14ac:dyDescent="0.2">
      <c r="A122" s="28" t="s">
        <v>12</v>
      </c>
      <c r="B122" s="7" t="s">
        <v>124</v>
      </c>
      <c r="C122" s="130">
        <v>4.8890900000000004</v>
      </c>
      <c r="D122" s="25">
        <v>5.2802199999999999</v>
      </c>
      <c r="E122" s="126">
        <v>5.7026399999999997</v>
      </c>
      <c r="F122" s="204">
        <f t="shared" si="14"/>
        <v>5.002315789473684</v>
      </c>
      <c r="G122" s="207">
        <v>5.4275126315789475</v>
      </c>
      <c r="H122" s="204">
        <v>5.83</v>
      </c>
      <c r="I122" s="204">
        <v>7</v>
      </c>
      <c r="J122" s="204">
        <v>7.42</v>
      </c>
      <c r="K122" s="204">
        <f>J122*'Table of % increases'!$C$10+J122</f>
        <v>7.9245599999999996</v>
      </c>
      <c r="L122" s="204">
        <f>K122*'Table of % increases'!$C$19</f>
        <v>1.1094384000000002</v>
      </c>
      <c r="M122" s="207">
        <f t="shared" si="15"/>
        <v>9.0339983999999998</v>
      </c>
      <c r="N122" s="204">
        <f t="shared" si="16"/>
        <v>9.0339983999999998</v>
      </c>
      <c r="O122" s="469">
        <f t="shared" si="17"/>
        <v>6.8</v>
      </c>
    </row>
    <row r="123" spans="1:15" x14ac:dyDescent="0.2">
      <c r="A123" s="28" t="s">
        <v>12</v>
      </c>
      <c r="B123" s="7" t="s">
        <v>125</v>
      </c>
      <c r="C123" s="130">
        <v>5.3725899999999998</v>
      </c>
      <c r="D123" s="25">
        <v>5.8023999999999996</v>
      </c>
      <c r="E123" s="126">
        <v>6.2665899999999999</v>
      </c>
      <c r="F123" s="204">
        <f t="shared" si="14"/>
        <v>5.4970087719298242</v>
      </c>
      <c r="G123" s="207">
        <v>5.9642545175438588</v>
      </c>
      <c r="H123" s="204">
        <v>6.41</v>
      </c>
      <c r="I123" s="204">
        <v>7.69</v>
      </c>
      <c r="J123" s="204">
        <v>8.15</v>
      </c>
      <c r="K123" s="204">
        <f>J123*'Table of % increases'!$C$10+J123</f>
        <v>8.7042000000000002</v>
      </c>
      <c r="L123" s="204">
        <f>K123*'Table of % increases'!$C$19</f>
        <v>1.2185880000000002</v>
      </c>
      <c r="M123" s="207">
        <f t="shared" si="15"/>
        <v>9.9227880000000006</v>
      </c>
      <c r="N123" s="204">
        <f t="shared" si="16"/>
        <v>9.9227880000000006</v>
      </c>
      <c r="O123" s="469">
        <f t="shared" si="17"/>
        <v>6.8</v>
      </c>
    </row>
    <row r="124" spans="1:15" x14ac:dyDescent="0.2">
      <c r="A124" s="28" t="s">
        <v>12</v>
      </c>
      <c r="B124" s="7" t="s">
        <v>140</v>
      </c>
      <c r="C124" s="130">
        <v>6.0073499999999997</v>
      </c>
      <c r="D124" s="25">
        <v>6.48794</v>
      </c>
      <c r="E124" s="126">
        <v>7.0069800000000004</v>
      </c>
      <c r="F124" s="204">
        <f t="shared" si="14"/>
        <v>6.1464736842105268</v>
      </c>
      <c r="G124" s="207">
        <v>6.6689239473684214</v>
      </c>
      <c r="H124" s="204">
        <v>7.42</v>
      </c>
      <c r="I124" s="204">
        <v>8.9</v>
      </c>
      <c r="J124" s="204">
        <v>9.43</v>
      </c>
      <c r="K124" s="204">
        <f>J124*'Table of % increases'!$C$10+J124</f>
        <v>10.07124</v>
      </c>
      <c r="L124" s="204">
        <f>K124*'Table of % increases'!$C$19</f>
        <v>1.4099736</v>
      </c>
      <c r="M124" s="207">
        <f t="shared" si="15"/>
        <v>11.4812136</v>
      </c>
      <c r="N124" s="204">
        <f t="shared" si="16"/>
        <v>11.4812136</v>
      </c>
      <c r="O124" s="469">
        <f t="shared" si="17"/>
        <v>6.8</v>
      </c>
    </row>
    <row r="125" spans="1:15" x14ac:dyDescent="0.2">
      <c r="A125" s="28" t="s">
        <v>12</v>
      </c>
      <c r="B125" s="7" t="s">
        <v>141</v>
      </c>
      <c r="C125" s="130">
        <v>6.2486800000000002</v>
      </c>
      <c r="D125" s="25">
        <v>6.74857</v>
      </c>
      <c r="E125" s="126">
        <v>7.2884599999999997</v>
      </c>
      <c r="F125" s="204">
        <f t="shared" si="14"/>
        <v>6.3933859649122802</v>
      </c>
      <c r="G125" s="207">
        <v>6.9368237719298236</v>
      </c>
      <c r="H125" s="204">
        <v>7.72</v>
      </c>
      <c r="I125" s="204">
        <v>9.26</v>
      </c>
      <c r="J125" s="204">
        <v>9.82</v>
      </c>
      <c r="K125" s="204">
        <f>J125*'Table of % increases'!$C$10+J125</f>
        <v>10.48776</v>
      </c>
      <c r="L125" s="204">
        <f>K125*'Table of % increases'!$C$19</f>
        <v>1.4682864000000002</v>
      </c>
      <c r="M125" s="207">
        <f t="shared" si="15"/>
        <v>11.9560464</v>
      </c>
      <c r="N125" s="204">
        <f t="shared" si="16"/>
        <v>11.9560464</v>
      </c>
      <c r="O125" s="469">
        <f t="shared" si="17"/>
        <v>6.8</v>
      </c>
    </row>
    <row r="126" spans="1:15" x14ac:dyDescent="0.2">
      <c r="A126" s="28" t="s">
        <v>12</v>
      </c>
      <c r="B126" s="7" t="s">
        <v>142</v>
      </c>
      <c r="C126" s="21">
        <v>5.4069599999999998</v>
      </c>
      <c r="D126" s="25">
        <v>5.8395200000000003</v>
      </c>
      <c r="E126" s="123">
        <v>6.3066800000000001</v>
      </c>
      <c r="F126" s="204">
        <f t="shared" si="14"/>
        <v>5.5321754385964912</v>
      </c>
      <c r="G126" s="207">
        <v>6.0024103508771933</v>
      </c>
      <c r="H126" s="204">
        <v>6.68</v>
      </c>
      <c r="I126" s="204">
        <v>8.02</v>
      </c>
      <c r="J126" s="204">
        <v>8.5</v>
      </c>
      <c r="K126" s="204">
        <f>J126*'Table of % increases'!$C$10+J126</f>
        <v>9.0779999999999994</v>
      </c>
      <c r="L126" s="204">
        <f>K126*'Table of % increases'!$C$19</f>
        <v>1.27092</v>
      </c>
      <c r="M126" s="207">
        <f t="shared" si="15"/>
        <v>10.34892</v>
      </c>
      <c r="N126" s="204">
        <f t="shared" si="16"/>
        <v>10.34892</v>
      </c>
      <c r="O126" s="469">
        <f t="shared" si="17"/>
        <v>6.8</v>
      </c>
    </row>
    <row r="127" spans="1:15" x14ac:dyDescent="0.2">
      <c r="A127" s="28" t="s">
        <v>12</v>
      </c>
      <c r="B127" s="7" t="s">
        <v>143</v>
      </c>
      <c r="C127" s="21">
        <v>4.6395400000000002</v>
      </c>
      <c r="D127" s="25">
        <v>5.0106999999999999</v>
      </c>
      <c r="E127" s="123">
        <v>5.4115599999999997</v>
      </c>
      <c r="F127" s="204">
        <f t="shared" si="14"/>
        <v>4.7469824561403504</v>
      </c>
      <c r="G127" s="207">
        <v>5.15047596491228</v>
      </c>
      <c r="H127" s="204">
        <v>5.73</v>
      </c>
      <c r="I127" s="204">
        <v>6.88</v>
      </c>
      <c r="J127" s="204">
        <v>7.29</v>
      </c>
      <c r="K127" s="204">
        <f>J127*'Table of % increases'!$C$10+J127</f>
        <v>7.7857200000000004</v>
      </c>
      <c r="L127" s="204">
        <f>K127*'Table of % increases'!$C$19</f>
        <v>1.0900008000000001</v>
      </c>
      <c r="M127" s="207">
        <f t="shared" si="15"/>
        <v>8.8757207999999999</v>
      </c>
      <c r="N127" s="204">
        <f t="shared" si="16"/>
        <v>8.8757207999999999</v>
      </c>
      <c r="O127" s="469">
        <f t="shared" si="17"/>
        <v>6.8</v>
      </c>
    </row>
    <row r="128" spans="1:15" x14ac:dyDescent="0.2">
      <c r="A128" s="28" t="s">
        <v>12</v>
      </c>
      <c r="B128" s="7" t="s">
        <v>144</v>
      </c>
      <c r="C128" s="21">
        <v>4.0603100000000003</v>
      </c>
      <c r="D128" s="25">
        <v>4.3851300000000002</v>
      </c>
      <c r="E128" s="123">
        <v>4.7359400000000003</v>
      </c>
      <c r="F128" s="204">
        <f t="shared" si="14"/>
        <v>4.1543333333333337</v>
      </c>
      <c r="G128" s="207">
        <v>4.5074516666666673</v>
      </c>
      <c r="H128" s="204">
        <v>5.01</v>
      </c>
      <c r="I128" s="204">
        <v>6.01</v>
      </c>
      <c r="J128" s="204">
        <v>6.37</v>
      </c>
      <c r="K128" s="204">
        <f>J128*'Table of % increases'!$C$10+J128</f>
        <v>6.8031600000000001</v>
      </c>
      <c r="L128" s="204">
        <f>K128*'Table of % increases'!$C$19</f>
        <v>0.95244240000000013</v>
      </c>
      <c r="M128" s="207">
        <f t="shared" si="15"/>
        <v>7.7556023999999999</v>
      </c>
      <c r="N128" s="204">
        <f t="shared" si="16"/>
        <v>7.7556023999999999</v>
      </c>
      <c r="O128" s="469">
        <f t="shared" si="17"/>
        <v>6.8</v>
      </c>
    </row>
    <row r="129" spans="1:19" x14ac:dyDescent="0.2">
      <c r="A129" s="28" t="s">
        <v>12</v>
      </c>
      <c r="B129" s="7" t="s">
        <v>145</v>
      </c>
      <c r="C129" s="21">
        <v>3.7473800000000002</v>
      </c>
      <c r="D129" s="25">
        <v>4.0471700000000004</v>
      </c>
      <c r="E129" s="123">
        <v>4.37094</v>
      </c>
      <c r="F129" s="204">
        <f t="shared" si="14"/>
        <v>3.8341578947368422</v>
      </c>
      <c r="G129" s="207">
        <v>4.1600613157894735</v>
      </c>
      <c r="H129" s="204">
        <v>4.63</v>
      </c>
      <c r="I129" s="204">
        <v>5.55</v>
      </c>
      <c r="J129" s="204">
        <v>5.88</v>
      </c>
      <c r="K129" s="204">
        <f>J129*'Table of % increases'!$C$10+J129</f>
        <v>6.2798400000000001</v>
      </c>
      <c r="L129" s="204">
        <f>K129*'Table of % increases'!$C$19</f>
        <v>0.87917760000000011</v>
      </c>
      <c r="M129" s="207">
        <f t="shared" si="15"/>
        <v>7.1590176000000003</v>
      </c>
      <c r="N129" s="204">
        <f t="shared" si="16"/>
        <v>7.1590176000000003</v>
      </c>
      <c r="O129" s="469">
        <f t="shared" si="17"/>
        <v>6.8</v>
      </c>
    </row>
    <row r="130" spans="1:19" x14ac:dyDescent="0.2">
      <c r="A130" s="412" t="s">
        <v>40</v>
      </c>
      <c r="B130" s="400" t="s">
        <v>139</v>
      </c>
      <c r="C130" s="97"/>
      <c r="D130" s="86"/>
      <c r="E130" s="103"/>
      <c r="F130" s="204"/>
      <c r="G130" s="207"/>
      <c r="H130" s="204"/>
      <c r="I130" s="204"/>
      <c r="J130" s="204"/>
      <c r="K130" s="204"/>
      <c r="L130" s="204"/>
      <c r="M130" s="207"/>
      <c r="N130" s="204" t="s">
        <v>12</v>
      </c>
      <c r="O130" s="469"/>
    </row>
    <row r="131" spans="1:19" x14ac:dyDescent="0.2">
      <c r="A131" s="28"/>
      <c r="B131" s="15"/>
      <c r="C131" s="129"/>
      <c r="D131" s="17"/>
      <c r="E131" s="57"/>
      <c r="F131" s="204"/>
      <c r="G131" s="207"/>
      <c r="H131" s="204"/>
      <c r="I131" s="204"/>
      <c r="J131" s="204"/>
      <c r="K131" s="204"/>
      <c r="L131" s="204"/>
      <c r="M131" s="207"/>
      <c r="N131" s="204"/>
      <c r="O131" s="469"/>
    </row>
    <row r="132" spans="1:19" x14ac:dyDescent="0.2">
      <c r="A132" s="28" t="s">
        <v>1612</v>
      </c>
      <c r="B132" s="15" t="s">
        <v>1613</v>
      </c>
      <c r="C132" s="129"/>
      <c r="D132" s="17"/>
      <c r="E132" s="57"/>
      <c r="F132" s="204"/>
      <c r="G132" s="207"/>
      <c r="H132" s="204"/>
      <c r="I132" s="204"/>
      <c r="J132" s="204"/>
      <c r="K132" s="204"/>
      <c r="L132" s="204"/>
      <c r="M132" s="207" t="s">
        <v>1614</v>
      </c>
      <c r="N132" s="204"/>
      <c r="O132" s="469"/>
    </row>
    <row r="133" spans="1:19" x14ac:dyDescent="0.2">
      <c r="A133" s="28"/>
      <c r="B133" s="15"/>
      <c r="C133" s="129"/>
      <c r="D133" s="17"/>
      <c r="E133" s="57"/>
      <c r="F133" s="204"/>
      <c r="G133" s="207"/>
      <c r="H133" s="204"/>
      <c r="I133" s="204"/>
      <c r="J133" s="204"/>
      <c r="K133" s="204"/>
      <c r="L133" s="204"/>
      <c r="M133" s="207"/>
      <c r="N133" s="204"/>
      <c r="O133" s="469"/>
    </row>
    <row r="134" spans="1:19" ht="16.5" customHeight="1" x14ac:dyDescent="0.2">
      <c r="A134" s="28">
        <v>2.5</v>
      </c>
      <c r="B134" s="54" t="s">
        <v>198</v>
      </c>
      <c r="C134" s="129"/>
      <c r="D134" s="11"/>
      <c r="E134" s="57"/>
      <c r="F134" s="210"/>
      <c r="G134" s="211"/>
      <c r="H134" s="210"/>
      <c r="I134" s="210"/>
      <c r="J134" s="210"/>
      <c r="K134" s="210"/>
      <c r="L134" s="212"/>
      <c r="M134" s="369"/>
      <c r="N134" s="419" t="s">
        <v>12</v>
      </c>
      <c r="O134" s="468"/>
      <c r="R134" s="590" t="s">
        <v>12</v>
      </c>
      <c r="S134" s="590" t="s">
        <v>12</v>
      </c>
    </row>
    <row r="135" spans="1:19" ht="16.5" customHeight="1" x14ac:dyDescent="0.2">
      <c r="A135" s="28"/>
      <c r="B135" s="54"/>
      <c r="C135" s="129"/>
      <c r="D135" s="11"/>
      <c r="E135" s="57"/>
      <c r="F135" s="210"/>
      <c r="G135" s="211"/>
      <c r="H135" s="210"/>
      <c r="I135" s="210"/>
      <c r="J135" s="210"/>
      <c r="K135" s="210"/>
      <c r="L135" s="212"/>
      <c r="M135" s="369"/>
      <c r="N135" s="419" t="s">
        <v>12</v>
      </c>
      <c r="O135" s="468"/>
      <c r="R135" s="590" t="s">
        <v>12</v>
      </c>
      <c r="S135" s="590" t="s">
        <v>12</v>
      </c>
    </row>
    <row r="136" spans="1:19" ht="16.5" customHeight="1" x14ac:dyDescent="0.2">
      <c r="A136" s="28" t="s">
        <v>219</v>
      </c>
      <c r="B136" s="54" t="s">
        <v>197</v>
      </c>
      <c r="C136" s="129"/>
      <c r="D136" s="11"/>
      <c r="E136" s="57"/>
      <c r="F136" s="210"/>
      <c r="G136" s="211"/>
      <c r="H136" s="210"/>
      <c r="I136" s="210"/>
      <c r="J136" s="210"/>
      <c r="K136" s="210"/>
      <c r="L136" s="212"/>
      <c r="M136" s="369"/>
      <c r="N136" s="419" t="s">
        <v>12</v>
      </c>
      <c r="O136" s="468"/>
      <c r="R136" s="590" t="s">
        <v>12</v>
      </c>
      <c r="S136" s="590" t="s">
        <v>12</v>
      </c>
    </row>
    <row r="137" spans="1:19" ht="16.5" customHeight="1" x14ac:dyDescent="0.2">
      <c r="A137" s="28"/>
      <c r="B137" s="59" t="s">
        <v>196</v>
      </c>
      <c r="C137" s="129"/>
      <c r="D137" s="11"/>
      <c r="E137" s="57"/>
      <c r="F137" s="210"/>
      <c r="G137" s="211"/>
      <c r="H137" s="210"/>
      <c r="I137" s="210"/>
      <c r="J137" s="210"/>
      <c r="K137" s="210"/>
      <c r="L137" s="212"/>
      <c r="M137" s="369"/>
      <c r="N137" s="419" t="s">
        <v>12</v>
      </c>
      <c r="O137" s="468"/>
    </row>
    <row r="138" spans="1:19" ht="16.5" customHeight="1" x14ac:dyDescent="0.2">
      <c r="A138" s="28"/>
      <c r="B138" s="59"/>
      <c r="C138" s="129"/>
      <c r="D138" s="11"/>
      <c r="E138" s="57"/>
      <c r="F138" s="210"/>
      <c r="G138" s="211"/>
      <c r="H138" s="210"/>
      <c r="I138" s="210"/>
      <c r="J138" s="210"/>
      <c r="K138" s="210"/>
      <c r="L138" s="212"/>
      <c r="M138" s="369"/>
      <c r="N138" s="419" t="s">
        <v>12</v>
      </c>
      <c r="O138" s="468"/>
    </row>
    <row r="139" spans="1:19" ht="16.5" customHeight="1" x14ac:dyDescent="0.2">
      <c r="A139" s="28" t="s">
        <v>1603</v>
      </c>
      <c r="B139" s="54" t="s">
        <v>195</v>
      </c>
      <c r="C139" s="129"/>
      <c r="D139" s="11"/>
      <c r="E139" s="57"/>
      <c r="F139" s="210"/>
      <c r="G139" s="211"/>
      <c r="H139" s="210"/>
      <c r="I139" s="210"/>
      <c r="J139" s="210"/>
      <c r="K139" s="210"/>
      <c r="L139" s="212"/>
      <c r="M139" s="369"/>
      <c r="N139" s="419" t="s">
        <v>12</v>
      </c>
      <c r="O139" s="468"/>
    </row>
    <row r="140" spans="1:19" ht="16.5" customHeight="1" x14ac:dyDescent="0.2">
      <c r="A140" s="28" t="s">
        <v>58</v>
      </c>
      <c r="B140" s="7" t="s">
        <v>191</v>
      </c>
      <c r="C140" s="129">
        <v>2150</v>
      </c>
      <c r="D140" s="17">
        <v>2320</v>
      </c>
      <c r="E140" s="57">
        <v>2460</v>
      </c>
      <c r="F140" s="204">
        <f t="shared" ref="F140:F161" si="18">SUM(E140-(E140*14/114))</f>
        <v>2157.8947368421054</v>
      </c>
      <c r="G140" s="207">
        <v>2341.3157894736846</v>
      </c>
      <c r="H140" s="204">
        <v>2517.54</v>
      </c>
      <c r="I140" s="204">
        <v>3245.61</v>
      </c>
      <c r="J140" s="204">
        <v>3438.6</v>
      </c>
      <c r="K140" s="204">
        <f t="shared" ref="K140:K143" si="19">SUM(N140/114*100)</f>
        <v>3672.8070175438597</v>
      </c>
      <c r="L140" s="204">
        <f>K140*'Table of % increases'!$C$19</f>
        <v>514.19298245614038</v>
      </c>
      <c r="M140" s="207">
        <f t="shared" ref="M140:M143" si="20">K140+L140</f>
        <v>4187</v>
      </c>
      <c r="N140" s="204">
        <v>4187</v>
      </c>
      <c r="O140" s="469">
        <f>ROUND((K140-J140)/J140*100,2)</f>
        <v>6.81</v>
      </c>
    </row>
    <row r="141" spans="1:19" ht="16.5" customHeight="1" x14ac:dyDescent="0.2">
      <c r="A141" s="28" t="s">
        <v>59</v>
      </c>
      <c r="B141" s="7" t="s">
        <v>190</v>
      </c>
      <c r="C141" s="129">
        <v>2290</v>
      </c>
      <c r="D141" s="17">
        <v>2470</v>
      </c>
      <c r="E141" s="57">
        <v>2620</v>
      </c>
      <c r="F141" s="204">
        <f t="shared" si="18"/>
        <v>2298.2456140350878</v>
      </c>
      <c r="G141" s="207">
        <v>2493.5964912280701</v>
      </c>
      <c r="H141" s="204">
        <v>2684.21</v>
      </c>
      <c r="I141" s="204">
        <v>3464.91</v>
      </c>
      <c r="J141" s="204">
        <v>3675.44</v>
      </c>
      <c r="K141" s="204">
        <f t="shared" si="19"/>
        <v>3929.8245614035091</v>
      </c>
      <c r="L141" s="204">
        <f>K141*'Table of % increases'!$C$19</f>
        <v>550.17543859649129</v>
      </c>
      <c r="M141" s="207">
        <f t="shared" si="20"/>
        <v>4480</v>
      </c>
      <c r="N141" s="204">
        <v>4480</v>
      </c>
      <c r="O141" s="469">
        <f>ROUND((K141-J141)/J141*100,2)</f>
        <v>6.92</v>
      </c>
    </row>
    <row r="142" spans="1:19" ht="16.5" customHeight="1" x14ac:dyDescent="0.2">
      <c r="A142" s="28" t="s">
        <v>60</v>
      </c>
      <c r="B142" s="7" t="s">
        <v>189</v>
      </c>
      <c r="C142" s="129">
        <v>3170</v>
      </c>
      <c r="D142" s="17">
        <v>3420</v>
      </c>
      <c r="E142" s="57">
        <v>3630</v>
      </c>
      <c r="F142" s="204">
        <f t="shared" si="18"/>
        <v>3184.2105263157896</v>
      </c>
      <c r="G142" s="207">
        <v>3454.8684210526317</v>
      </c>
      <c r="H142" s="204">
        <v>3714.91</v>
      </c>
      <c r="I142" s="204">
        <v>4789.47</v>
      </c>
      <c r="J142" s="204">
        <v>5078.95</v>
      </c>
      <c r="K142" s="204">
        <f t="shared" si="19"/>
        <v>5425.4385964912281</v>
      </c>
      <c r="L142" s="204">
        <f>K142*'Table of % increases'!$C$19</f>
        <v>759.56140350877195</v>
      </c>
      <c r="M142" s="207">
        <f t="shared" si="20"/>
        <v>6185</v>
      </c>
      <c r="N142" s="204">
        <v>6185</v>
      </c>
      <c r="O142" s="469">
        <f>ROUND((K142-J142)/J142*100,2)</f>
        <v>6.82</v>
      </c>
    </row>
    <row r="143" spans="1:19" ht="16.5" customHeight="1" x14ac:dyDescent="0.2">
      <c r="A143" s="28" t="s">
        <v>62</v>
      </c>
      <c r="B143" s="7" t="s">
        <v>188</v>
      </c>
      <c r="C143" s="129">
        <v>3380</v>
      </c>
      <c r="D143" s="17">
        <v>3650</v>
      </c>
      <c r="E143" s="57">
        <v>3870</v>
      </c>
      <c r="F143" s="204">
        <f t="shared" si="18"/>
        <v>3394.7368421052633</v>
      </c>
      <c r="G143" s="207">
        <v>3683.2894736842109</v>
      </c>
      <c r="H143" s="204">
        <v>3960.53</v>
      </c>
      <c r="I143" s="204">
        <v>5109.6499999999996</v>
      </c>
      <c r="J143" s="204">
        <v>5416.67</v>
      </c>
      <c r="K143" s="204">
        <f t="shared" si="19"/>
        <v>5789.4736842105258</v>
      </c>
      <c r="L143" s="204">
        <f>K143*'Table of % increases'!$C$19</f>
        <v>810.52631578947364</v>
      </c>
      <c r="M143" s="207">
        <f t="shared" si="20"/>
        <v>6599.9999999999991</v>
      </c>
      <c r="N143" s="204">
        <v>6600</v>
      </c>
      <c r="O143" s="469">
        <f>ROUND((K143-J143)/J143*100,2)</f>
        <v>6.88</v>
      </c>
    </row>
    <row r="144" spans="1:19" ht="16.5" customHeight="1" x14ac:dyDescent="0.2">
      <c r="A144" s="28" t="s">
        <v>64</v>
      </c>
      <c r="B144" s="7" t="s">
        <v>194</v>
      </c>
      <c r="C144" s="129"/>
      <c r="D144" s="17" t="s">
        <v>12</v>
      </c>
      <c r="E144" s="57" t="s">
        <v>12</v>
      </c>
      <c r="F144" s="204"/>
      <c r="G144" s="207"/>
      <c r="H144" s="204" t="s">
        <v>12</v>
      </c>
      <c r="I144" s="204" t="s">
        <v>12</v>
      </c>
      <c r="J144" s="204"/>
      <c r="K144" s="204"/>
      <c r="L144" s="204" t="s">
        <v>12</v>
      </c>
      <c r="M144" s="207"/>
      <c r="N144" s="204" t="s">
        <v>12</v>
      </c>
      <c r="O144" s="469" t="s">
        <v>12</v>
      </c>
    </row>
    <row r="145" spans="1:15" ht="16.5" customHeight="1" x14ac:dyDescent="0.2">
      <c r="A145" s="28"/>
      <c r="B145" s="7" t="s">
        <v>184</v>
      </c>
      <c r="C145" s="129">
        <v>4230</v>
      </c>
      <c r="D145" s="17">
        <v>4570</v>
      </c>
      <c r="E145" s="57">
        <v>4840</v>
      </c>
      <c r="F145" s="204">
        <f t="shared" si="18"/>
        <v>4245.6140350877195</v>
      </c>
      <c r="G145" s="207">
        <v>4606.4912280701756</v>
      </c>
      <c r="H145" s="204">
        <v>4956.1400000000003</v>
      </c>
      <c r="I145" s="204">
        <v>6403.51</v>
      </c>
      <c r="J145" s="204">
        <v>6789.47</v>
      </c>
      <c r="K145" s="204">
        <f t="shared" ref="K145" si="21">SUM(N145/114*100)</f>
        <v>7250.8771929824561</v>
      </c>
      <c r="L145" s="204">
        <f>K145*'Table of % increases'!$C$19</f>
        <v>1015.122807017544</v>
      </c>
      <c r="M145" s="207">
        <f>K145+L145</f>
        <v>8266</v>
      </c>
      <c r="N145" s="204">
        <v>8266</v>
      </c>
      <c r="O145" s="469">
        <f>ROUND((K145-J145)/J145*100,2)</f>
        <v>6.8</v>
      </c>
    </row>
    <row r="146" spans="1:15" ht="16.5" customHeight="1" x14ac:dyDescent="0.2">
      <c r="A146" s="28"/>
      <c r="B146" s="7" t="s">
        <v>186</v>
      </c>
      <c r="C146" s="132">
        <v>0.1</v>
      </c>
      <c r="D146" s="68">
        <v>0.1</v>
      </c>
      <c r="E146" s="113">
        <v>0.1</v>
      </c>
      <c r="F146" s="204" t="s">
        <v>12</v>
      </c>
      <c r="G146" s="207" t="s">
        <v>12</v>
      </c>
      <c r="H146" s="204" t="s">
        <v>12</v>
      </c>
      <c r="I146" s="204"/>
      <c r="J146" s="204"/>
      <c r="K146" s="204"/>
      <c r="L146" s="204" t="s">
        <v>12</v>
      </c>
      <c r="M146" s="597">
        <v>0.1</v>
      </c>
      <c r="N146" s="68">
        <f>M146</f>
        <v>0.1</v>
      </c>
      <c r="O146" s="469" t="s">
        <v>12</v>
      </c>
    </row>
    <row r="147" spans="1:15" ht="16.5" customHeight="1" x14ac:dyDescent="0.2">
      <c r="A147" s="67"/>
      <c r="B147" s="88"/>
      <c r="C147" s="734"/>
      <c r="D147" s="735"/>
      <c r="E147" s="766"/>
      <c r="F147" s="215"/>
      <c r="G147" s="254"/>
      <c r="H147" s="215"/>
      <c r="I147" s="215"/>
      <c r="J147" s="215"/>
      <c r="K147" s="215"/>
      <c r="L147" s="215"/>
      <c r="M147" s="374"/>
      <c r="N147" s="224" t="s">
        <v>12</v>
      </c>
      <c r="O147" s="470"/>
    </row>
    <row r="148" spans="1:15" ht="16.5" customHeight="1" x14ac:dyDescent="0.2">
      <c r="A148" s="28" t="s">
        <v>1604</v>
      </c>
      <c r="B148" s="54" t="s">
        <v>193</v>
      </c>
      <c r="C148" s="129"/>
      <c r="D148" s="17" t="s">
        <v>12</v>
      </c>
      <c r="E148" s="57" t="s">
        <v>12</v>
      </c>
      <c r="F148" s="204"/>
      <c r="G148" s="207"/>
      <c r="H148" s="204"/>
      <c r="I148" s="204"/>
      <c r="J148" s="204"/>
      <c r="K148" s="204"/>
      <c r="L148" s="204"/>
      <c r="M148" s="207"/>
      <c r="N148" s="204" t="s">
        <v>12</v>
      </c>
      <c r="O148" s="469"/>
    </row>
    <row r="149" spans="1:15" ht="16.5" customHeight="1" x14ac:dyDescent="0.2">
      <c r="A149" s="28"/>
      <c r="B149" s="7" t="s">
        <v>192</v>
      </c>
      <c r="C149" s="129"/>
      <c r="D149" s="17" t="s">
        <v>12</v>
      </c>
      <c r="E149" s="57" t="s">
        <v>12</v>
      </c>
      <c r="F149" s="204"/>
      <c r="G149" s="207"/>
      <c r="H149" s="204"/>
      <c r="I149" s="204"/>
      <c r="J149" s="204"/>
      <c r="K149" s="204"/>
      <c r="L149" s="204"/>
      <c r="M149" s="207"/>
      <c r="N149" s="204" t="s">
        <v>12</v>
      </c>
      <c r="O149" s="469"/>
    </row>
    <row r="150" spans="1:15" ht="16.5" customHeight="1" x14ac:dyDescent="0.2">
      <c r="A150" s="28" t="s">
        <v>58</v>
      </c>
      <c r="B150" s="7" t="s">
        <v>191</v>
      </c>
      <c r="C150" s="129">
        <v>970</v>
      </c>
      <c r="D150" s="17">
        <v>1050</v>
      </c>
      <c r="E150" s="57">
        <v>1110</v>
      </c>
      <c r="F150" s="204">
        <f t="shared" si="18"/>
        <v>973.68421052631584</v>
      </c>
      <c r="G150" s="207">
        <v>1056.4473684210527</v>
      </c>
      <c r="H150" s="204">
        <v>1135.96</v>
      </c>
      <c r="I150" s="204">
        <v>1464.91</v>
      </c>
      <c r="J150" s="204">
        <v>1552.63</v>
      </c>
      <c r="K150" s="204">
        <f t="shared" ref="K150:K153" si="22">SUM(N150/114*100)</f>
        <v>1658.7719298245613</v>
      </c>
      <c r="L150" s="204">
        <f>K150*'Table of % increases'!$C$19</f>
        <v>232.2280701754386</v>
      </c>
      <c r="M150" s="207">
        <f t="shared" ref="M150:M153" si="23">K150+L150</f>
        <v>1891</v>
      </c>
      <c r="N150" s="204">
        <v>1891</v>
      </c>
      <c r="O150" s="469">
        <f>ROUND((K150-J150)/J150*100,2)</f>
        <v>6.84</v>
      </c>
    </row>
    <row r="151" spans="1:15" ht="16.5" customHeight="1" x14ac:dyDescent="0.2">
      <c r="A151" s="28" t="s">
        <v>59</v>
      </c>
      <c r="B151" s="7" t="s">
        <v>190</v>
      </c>
      <c r="C151" s="129">
        <v>1070</v>
      </c>
      <c r="D151" s="17">
        <v>1160</v>
      </c>
      <c r="E151" s="57">
        <v>1230</v>
      </c>
      <c r="F151" s="204">
        <f t="shared" si="18"/>
        <v>1078.9473684210527</v>
      </c>
      <c r="G151" s="207">
        <v>1170.6578947368423</v>
      </c>
      <c r="H151" s="204">
        <v>1258.77</v>
      </c>
      <c r="I151" s="204">
        <v>1622.81</v>
      </c>
      <c r="J151" s="204">
        <v>1719.3</v>
      </c>
      <c r="K151" s="204">
        <f t="shared" si="22"/>
        <v>1837.719298245614</v>
      </c>
      <c r="L151" s="204">
        <f>K151*'Table of % increases'!$C$19</f>
        <v>257.28070175438597</v>
      </c>
      <c r="M151" s="207">
        <f t="shared" si="23"/>
        <v>2095</v>
      </c>
      <c r="N151" s="204">
        <v>2095</v>
      </c>
      <c r="O151" s="469">
        <f>ROUND((K151-J151)/J151*100,2)</f>
        <v>6.89</v>
      </c>
    </row>
    <row r="152" spans="1:15" ht="16.5" customHeight="1" x14ac:dyDescent="0.2">
      <c r="A152" s="28" t="s">
        <v>60</v>
      </c>
      <c r="B152" s="7" t="s">
        <v>189</v>
      </c>
      <c r="C152" s="129">
        <v>1350</v>
      </c>
      <c r="D152" s="17">
        <v>1460</v>
      </c>
      <c r="E152" s="57">
        <v>1550</v>
      </c>
      <c r="F152" s="204">
        <f t="shared" si="18"/>
        <v>1359.6491228070176</v>
      </c>
      <c r="G152" s="207">
        <v>1475.2192982456143</v>
      </c>
      <c r="H152" s="204">
        <v>1587.72</v>
      </c>
      <c r="I152" s="204">
        <v>2048.25</v>
      </c>
      <c r="J152" s="204">
        <v>2171.0500000000002</v>
      </c>
      <c r="K152" s="204">
        <f t="shared" si="22"/>
        <v>2320.1754385964909</v>
      </c>
      <c r="L152" s="204">
        <f>K152*'Table of % increases'!$C$19</f>
        <v>324.82456140350877</v>
      </c>
      <c r="M152" s="207">
        <f t="shared" si="23"/>
        <v>2644.9999999999995</v>
      </c>
      <c r="N152" s="204">
        <v>2645</v>
      </c>
      <c r="O152" s="469">
        <f>ROUND((K152-J152)/J152*100,2)</f>
        <v>6.87</v>
      </c>
    </row>
    <row r="153" spans="1:15" ht="16.5" customHeight="1" x14ac:dyDescent="0.2">
      <c r="A153" s="28" t="s">
        <v>62</v>
      </c>
      <c r="B153" s="7" t="s">
        <v>188</v>
      </c>
      <c r="C153" s="129">
        <v>2190</v>
      </c>
      <c r="D153" s="17">
        <v>2370</v>
      </c>
      <c r="E153" s="57">
        <v>2510</v>
      </c>
      <c r="F153" s="204">
        <f t="shared" si="18"/>
        <v>2201.7543859649122</v>
      </c>
      <c r="G153" s="207">
        <v>2388.9035087719299</v>
      </c>
      <c r="H153" s="204">
        <v>2570.1799999999998</v>
      </c>
      <c r="I153" s="204">
        <v>3315.79</v>
      </c>
      <c r="J153" s="204">
        <v>3517.54</v>
      </c>
      <c r="K153" s="204">
        <f t="shared" si="22"/>
        <v>3758.7719298245615</v>
      </c>
      <c r="L153" s="204">
        <f>K153*'Table of % increases'!$C$19</f>
        <v>526.22807017543869</v>
      </c>
      <c r="M153" s="207">
        <f t="shared" si="23"/>
        <v>4285</v>
      </c>
      <c r="N153" s="204">
        <v>4285</v>
      </c>
      <c r="O153" s="469">
        <f>ROUND((K153-J153)/J153*100,2)</f>
        <v>6.86</v>
      </c>
    </row>
    <row r="154" spans="1:15" ht="16.5" customHeight="1" x14ac:dyDescent="0.2">
      <c r="A154" s="28" t="s">
        <v>64</v>
      </c>
      <c r="B154" s="7" t="s">
        <v>187</v>
      </c>
      <c r="C154" s="129"/>
      <c r="D154" s="17" t="s">
        <v>12</v>
      </c>
      <c r="E154" s="57" t="s">
        <v>12</v>
      </c>
      <c r="F154" s="204"/>
      <c r="G154" s="207"/>
      <c r="H154" s="204" t="s">
        <v>12</v>
      </c>
      <c r="I154" s="204" t="s">
        <v>12</v>
      </c>
      <c r="J154" s="204"/>
      <c r="K154" s="204"/>
      <c r="L154" s="204" t="s">
        <v>12</v>
      </c>
      <c r="M154" s="207"/>
      <c r="N154" s="204" t="s">
        <v>12</v>
      </c>
      <c r="O154" s="469" t="s">
        <v>12</v>
      </c>
    </row>
    <row r="155" spans="1:15" ht="16.5" customHeight="1" x14ac:dyDescent="0.2">
      <c r="A155" s="28" t="s">
        <v>12</v>
      </c>
      <c r="B155" s="7" t="s">
        <v>184</v>
      </c>
      <c r="C155" s="129">
        <v>4230</v>
      </c>
      <c r="D155" s="17">
        <v>4570</v>
      </c>
      <c r="E155" s="57">
        <v>4840</v>
      </c>
      <c r="F155" s="204">
        <f t="shared" si="18"/>
        <v>4245.6140350877195</v>
      </c>
      <c r="G155" s="207">
        <v>4606.4912280701756</v>
      </c>
      <c r="H155" s="204">
        <v>4956.1400000000003</v>
      </c>
      <c r="I155" s="204">
        <v>6403.51</v>
      </c>
      <c r="J155" s="204">
        <v>6789.47</v>
      </c>
      <c r="K155" s="204">
        <f t="shared" ref="K155" si="24">SUM(N155/114*100)</f>
        <v>7250.8771929824561</v>
      </c>
      <c r="L155" s="204">
        <f>K155*'Table of % increases'!$C$19</f>
        <v>1015.122807017544</v>
      </c>
      <c r="M155" s="207">
        <f>K155+L155</f>
        <v>8266</v>
      </c>
      <c r="N155" s="204">
        <v>8266</v>
      </c>
      <c r="O155" s="469">
        <f>ROUND((K155-J155)/J155*100,2)</f>
        <v>6.8</v>
      </c>
    </row>
    <row r="156" spans="1:15" ht="16.5" customHeight="1" x14ac:dyDescent="0.2">
      <c r="A156" s="28" t="s">
        <v>12</v>
      </c>
      <c r="B156" s="7" t="s">
        <v>186</v>
      </c>
      <c r="C156" s="132">
        <v>0.1</v>
      </c>
      <c r="D156" s="68">
        <v>0.1</v>
      </c>
      <c r="E156" s="113">
        <v>0.1</v>
      </c>
      <c r="F156" s="204" t="s">
        <v>12</v>
      </c>
      <c r="G156" s="207" t="s">
        <v>12</v>
      </c>
      <c r="H156" s="204" t="s">
        <v>12</v>
      </c>
      <c r="I156" s="204"/>
      <c r="J156" s="204"/>
      <c r="K156" s="204"/>
      <c r="L156" s="204" t="s">
        <v>12</v>
      </c>
      <c r="M156" s="597">
        <v>0.1</v>
      </c>
      <c r="N156" s="68">
        <v>0.1</v>
      </c>
      <c r="O156" s="469" t="s">
        <v>12</v>
      </c>
    </row>
    <row r="157" spans="1:15" ht="16.5" customHeight="1" x14ac:dyDescent="0.2">
      <c r="A157" s="28"/>
      <c r="B157" s="7"/>
      <c r="C157" s="132"/>
      <c r="D157" s="68"/>
      <c r="E157" s="82"/>
      <c r="F157" s="204"/>
      <c r="G157" s="207"/>
      <c r="H157" s="204"/>
      <c r="I157" s="204"/>
      <c r="J157" s="204"/>
      <c r="K157" s="204"/>
      <c r="L157" s="204"/>
      <c r="M157" s="169"/>
      <c r="N157" s="68"/>
      <c r="O157" s="469"/>
    </row>
    <row r="158" spans="1:15" ht="16.5" customHeight="1" x14ac:dyDescent="0.2">
      <c r="A158" s="28" t="s">
        <v>1605</v>
      </c>
      <c r="B158" s="54" t="s">
        <v>185</v>
      </c>
      <c r="C158" s="129"/>
      <c r="D158" s="17" t="s">
        <v>12</v>
      </c>
      <c r="E158" s="57" t="s">
        <v>12</v>
      </c>
      <c r="F158" s="204"/>
      <c r="G158" s="207"/>
      <c r="H158" s="204"/>
      <c r="I158" s="204"/>
      <c r="J158" s="204"/>
      <c r="K158" s="204"/>
      <c r="L158" s="204"/>
      <c r="M158" s="207"/>
      <c r="N158" s="204" t="s">
        <v>12</v>
      </c>
      <c r="O158" s="469"/>
    </row>
    <row r="159" spans="1:15" ht="16.5" customHeight="1" x14ac:dyDescent="0.2">
      <c r="A159" s="28" t="s">
        <v>58</v>
      </c>
      <c r="B159" s="7" t="s">
        <v>184</v>
      </c>
      <c r="C159" s="129">
        <v>3080</v>
      </c>
      <c r="D159" s="17">
        <v>3330</v>
      </c>
      <c r="E159" s="57">
        <v>3530</v>
      </c>
      <c r="F159" s="204">
        <f t="shared" si="18"/>
        <v>3096.4912280701756</v>
      </c>
      <c r="G159" s="207">
        <v>3359.6929824561403</v>
      </c>
      <c r="H159" s="204">
        <v>3614.04</v>
      </c>
      <c r="I159" s="204">
        <v>4662.28</v>
      </c>
      <c r="J159" s="204">
        <v>4942.9799999999996</v>
      </c>
      <c r="K159" s="204">
        <f t="shared" ref="K159" si="25">SUM(N159/114*100)</f>
        <v>5280.7017543859647</v>
      </c>
      <c r="L159" s="204">
        <f>K159*'Table of % increases'!$C$19</f>
        <v>739.29824561403518</v>
      </c>
      <c r="M159" s="207">
        <f>K159+L159</f>
        <v>6020</v>
      </c>
      <c r="N159" s="204">
        <v>6020</v>
      </c>
      <c r="O159" s="469">
        <f>ROUND((K159-J159)/J159*100,2)</f>
        <v>6.83</v>
      </c>
    </row>
    <row r="160" spans="1:15" ht="16.5" customHeight="1" x14ac:dyDescent="0.2">
      <c r="A160" s="28" t="s">
        <v>59</v>
      </c>
      <c r="B160" s="7" t="s">
        <v>183</v>
      </c>
      <c r="C160" s="132">
        <v>0.1</v>
      </c>
      <c r="D160" s="68">
        <v>0.1</v>
      </c>
      <c r="E160" s="82">
        <v>0.1</v>
      </c>
      <c r="F160" s="204" t="s">
        <v>12</v>
      </c>
      <c r="G160" s="207" t="s">
        <v>12</v>
      </c>
      <c r="H160" s="204" t="s">
        <v>12</v>
      </c>
      <c r="I160" s="204" t="s">
        <v>12</v>
      </c>
      <c r="J160" s="204"/>
      <c r="K160" s="204"/>
      <c r="L160" s="204" t="s">
        <v>12</v>
      </c>
      <c r="M160" s="597">
        <v>0.1</v>
      </c>
      <c r="N160" s="68">
        <v>0.1</v>
      </c>
      <c r="O160" s="469" t="s">
        <v>12</v>
      </c>
    </row>
    <row r="161" spans="1:15" ht="16.5" customHeight="1" x14ac:dyDescent="0.2">
      <c r="A161" s="28" t="s">
        <v>60</v>
      </c>
      <c r="B161" s="7" t="s">
        <v>182</v>
      </c>
      <c r="C161" s="129">
        <v>1190</v>
      </c>
      <c r="D161" s="17">
        <v>1290</v>
      </c>
      <c r="E161" s="57">
        <v>1370</v>
      </c>
      <c r="F161" s="204">
        <f t="shared" si="18"/>
        <v>1201.7543859649122</v>
      </c>
      <c r="G161" s="207">
        <v>1303.9035087719299</v>
      </c>
      <c r="H161" s="204">
        <v>1403.51</v>
      </c>
      <c r="I161" s="204">
        <v>1811.4</v>
      </c>
      <c r="J161" s="204">
        <v>1921.05</v>
      </c>
      <c r="K161" s="204">
        <f t="shared" ref="K161" si="26">SUM(N161/114*100)</f>
        <v>2052.6315789473683</v>
      </c>
      <c r="L161" s="204">
        <f>K161*'Table of % increases'!$C$19</f>
        <v>287.36842105263162</v>
      </c>
      <c r="M161" s="207">
        <f>K161+L161</f>
        <v>2340</v>
      </c>
      <c r="N161" s="204">
        <v>2340</v>
      </c>
      <c r="O161" s="469">
        <f>ROUND((K161-J161)/J161*100,2)</f>
        <v>6.85</v>
      </c>
    </row>
    <row r="162" spans="1:15" ht="16.5" customHeight="1" x14ac:dyDescent="0.2">
      <c r="A162" s="28"/>
      <c r="B162" s="7"/>
      <c r="C162" s="129"/>
      <c r="D162" s="17"/>
      <c r="E162" s="57"/>
      <c r="F162" s="204"/>
      <c r="G162" s="207"/>
      <c r="H162" s="204"/>
      <c r="I162" s="204"/>
      <c r="J162" s="204"/>
      <c r="K162" s="204"/>
      <c r="L162" s="204"/>
      <c r="M162" s="207"/>
      <c r="N162" s="204" t="s">
        <v>12</v>
      </c>
      <c r="O162" s="469" t="s">
        <v>12</v>
      </c>
    </row>
    <row r="163" spans="1:15" ht="16.5" customHeight="1" x14ac:dyDescent="0.2">
      <c r="A163" s="28">
        <v>2.6</v>
      </c>
      <c r="B163" s="54" t="s">
        <v>216</v>
      </c>
      <c r="C163" s="129"/>
      <c r="D163" s="17" t="s">
        <v>12</v>
      </c>
      <c r="E163" s="57" t="s">
        <v>12</v>
      </c>
      <c r="F163" s="210" t="s">
        <v>12</v>
      </c>
      <c r="G163" s="213"/>
      <c r="H163" s="380"/>
      <c r="I163" s="380"/>
      <c r="J163" s="380"/>
      <c r="K163" s="380"/>
      <c r="L163" s="214"/>
      <c r="M163" s="218"/>
      <c r="N163" s="249" t="s">
        <v>12</v>
      </c>
      <c r="O163" s="468" t="s">
        <v>12</v>
      </c>
    </row>
    <row r="164" spans="1:15" ht="16.5" customHeight="1" x14ac:dyDescent="0.2">
      <c r="A164" s="28"/>
      <c r="B164" s="54"/>
      <c r="C164" s="129"/>
      <c r="D164" s="17"/>
      <c r="E164" s="57"/>
      <c r="F164" s="210"/>
      <c r="G164" s="213"/>
      <c r="H164" s="380"/>
      <c r="I164" s="380"/>
      <c r="J164" s="380"/>
      <c r="K164" s="380"/>
      <c r="L164" s="214"/>
      <c r="M164" s="218"/>
      <c r="N164" s="249" t="s">
        <v>12</v>
      </c>
      <c r="O164" s="468" t="s">
        <v>12</v>
      </c>
    </row>
    <row r="165" spans="1:15" ht="16.5" customHeight="1" x14ac:dyDescent="0.2">
      <c r="A165" s="28" t="s">
        <v>1606</v>
      </c>
      <c r="B165" s="54" t="s">
        <v>215</v>
      </c>
      <c r="C165" s="129">
        <v>230</v>
      </c>
      <c r="D165" s="17">
        <v>250</v>
      </c>
      <c r="E165" s="57">
        <v>270</v>
      </c>
      <c r="F165" s="204">
        <f t="shared" ref="F165:F195" si="27">SUM(E165-(E165*14/114))</f>
        <v>236.84210526315789</v>
      </c>
      <c r="G165" s="207">
        <v>256.9736842105263</v>
      </c>
      <c r="H165" s="204">
        <v>276.32</v>
      </c>
      <c r="I165" s="204">
        <v>315.79000000000002</v>
      </c>
      <c r="J165" s="204">
        <v>337.72</v>
      </c>
      <c r="K165" s="204">
        <f t="shared" ref="K165" si="28">SUM(N165/114*100)</f>
        <v>360.5263157894737</v>
      </c>
      <c r="L165" s="204">
        <f>K165*'Table of % increases'!$C$19</f>
        <v>50.473684210526322</v>
      </c>
      <c r="M165" s="207">
        <f>K165+L165</f>
        <v>411</v>
      </c>
      <c r="N165" s="204">
        <v>411</v>
      </c>
      <c r="O165" s="469">
        <f>ROUND((K165-J165)/J165*100,2)</f>
        <v>6.75</v>
      </c>
    </row>
    <row r="166" spans="1:15" ht="16.5" customHeight="1" x14ac:dyDescent="0.2">
      <c r="A166" s="411" t="s">
        <v>40</v>
      </c>
      <c r="B166" s="59" t="s">
        <v>214</v>
      </c>
      <c r="C166" s="129"/>
      <c r="D166" s="17" t="s">
        <v>12</v>
      </c>
      <c r="E166" s="57" t="s">
        <v>12</v>
      </c>
      <c r="F166" s="204"/>
      <c r="G166" s="207"/>
      <c r="H166" s="204"/>
      <c r="I166" s="204"/>
      <c r="J166" s="204"/>
      <c r="K166" s="204"/>
      <c r="L166" s="204"/>
      <c r="M166" s="207"/>
      <c r="N166" s="204" t="s">
        <v>12</v>
      </c>
      <c r="O166" s="469" t="s">
        <v>12</v>
      </c>
    </row>
    <row r="167" spans="1:15" ht="16.5" customHeight="1" x14ac:dyDescent="0.2">
      <c r="A167" s="28"/>
      <c r="B167" s="59" t="s">
        <v>218</v>
      </c>
      <c r="C167" s="129"/>
      <c r="D167" s="17" t="s">
        <v>12</v>
      </c>
      <c r="E167" s="57" t="s">
        <v>12</v>
      </c>
      <c r="F167" s="204"/>
      <c r="G167" s="207"/>
      <c r="H167" s="204"/>
      <c r="I167" s="204"/>
      <c r="J167" s="204"/>
      <c r="K167" s="204"/>
      <c r="L167" s="204"/>
      <c r="M167" s="207"/>
      <c r="N167" s="204" t="s">
        <v>12</v>
      </c>
      <c r="O167" s="469" t="s">
        <v>12</v>
      </c>
    </row>
    <row r="168" spans="1:15" ht="16.5" customHeight="1" x14ac:dyDescent="0.2">
      <c r="A168" s="28"/>
      <c r="B168" s="59" t="s">
        <v>213</v>
      </c>
      <c r="C168" s="129"/>
      <c r="D168" s="17" t="s">
        <v>12</v>
      </c>
      <c r="E168" s="57" t="s">
        <v>12</v>
      </c>
      <c r="F168" s="204"/>
      <c r="G168" s="207"/>
      <c r="H168" s="204"/>
      <c r="I168" s="204"/>
      <c r="J168" s="204"/>
      <c r="K168" s="204"/>
      <c r="L168" s="204"/>
      <c r="M168" s="207"/>
      <c r="N168" s="204" t="s">
        <v>12</v>
      </c>
      <c r="O168" s="469" t="s">
        <v>12</v>
      </c>
    </row>
    <row r="169" spans="1:15" ht="16.5" customHeight="1" x14ac:dyDescent="0.2">
      <c r="A169" s="28"/>
      <c r="B169" s="59" t="s">
        <v>217</v>
      </c>
      <c r="C169" s="129"/>
      <c r="D169" s="17" t="s">
        <v>12</v>
      </c>
      <c r="E169" s="57" t="s">
        <v>12</v>
      </c>
      <c r="F169" s="204"/>
      <c r="G169" s="207"/>
      <c r="H169" s="204"/>
      <c r="I169" s="204"/>
      <c r="J169" s="204"/>
      <c r="K169" s="204"/>
      <c r="L169" s="204"/>
      <c r="M169" s="207"/>
      <c r="N169" s="204" t="s">
        <v>12</v>
      </c>
      <c r="O169" s="469" t="s">
        <v>12</v>
      </c>
    </row>
    <row r="170" spans="1:15" ht="16.5" customHeight="1" x14ac:dyDescent="0.2">
      <c r="A170" s="28"/>
      <c r="B170" s="59"/>
      <c r="C170" s="129"/>
      <c r="D170" s="17"/>
      <c r="E170" s="57"/>
      <c r="F170" s="204"/>
      <c r="G170" s="207"/>
      <c r="H170" s="204"/>
      <c r="I170" s="204"/>
      <c r="J170" s="204"/>
      <c r="K170" s="204"/>
      <c r="L170" s="204"/>
      <c r="M170" s="207"/>
      <c r="N170" s="204" t="s">
        <v>12</v>
      </c>
      <c r="O170" s="469" t="s">
        <v>12</v>
      </c>
    </row>
    <row r="171" spans="1:15" ht="16.5" customHeight="1" x14ac:dyDescent="0.2">
      <c r="A171" s="28" t="s">
        <v>1607</v>
      </c>
      <c r="B171" s="54" t="s">
        <v>212</v>
      </c>
      <c r="C171" s="129">
        <v>260</v>
      </c>
      <c r="D171" s="17">
        <v>280</v>
      </c>
      <c r="E171" s="57">
        <v>300</v>
      </c>
      <c r="F171" s="204">
        <f t="shared" si="27"/>
        <v>263.15789473684208</v>
      </c>
      <c r="G171" s="207">
        <v>285.52631578947364</v>
      </c>
      <c r="H171" s="204">
        <v>307.02</v>
      </c>
      <c r="I171" s="204">
        <v>350.88</v>
      </c>
      <c r="J171" s="204">
        <v>372.81</v>
      </c>
      <c r="K171" s="204">
        <f t="shared" ref="K171" si="29">SUM(N171/114*100)</f>
        <v>398.24561403508773</v>
      </c>
      <c r="L171" s="204">
        <f>K171*'Table of % increases'!$C$19</f>
        <v>55.754385964912288</v>
      </c>
      <c r="M171" s="207">
        <f>K171+L171</f>
        <v>454</v>
      </c>
      <c r="N171" s="204">
        <v>454</v>
      </c>
      <c r="O171" s="469">
        <f>ROUND((K171-J171)/J171*100,2)</f>
        <v>6.82</v>
      </c>
    </row>
    <row r="172" spans="1:15" ht="16.5" customHeight="1" x14ac:dyDescent="0.2">
      <c r="A172" s="28"/>
      <c r="B172" s="7"/>
      <c r="C172" s="129"/>
      <c r="D172" s="17"/>
      <c r="E172" s="57"/>
      <c r="F172" s="204"/>
      <c r="G172" s="207"/>
      <c r="H172" s="204" t="s">
        <v>12</v>
      </c>
      <c r="I172" s="204" t="s">
        <v>12</v>
      </c>
      <c r="J172" s="204"/>
      <c r="K172" s="204"/>
      <c r="L172" s="204" t="s">
        <v>12</v>
      </c>
      <c r="M172" s="207"/>
      <c r="N172" s="204" t="s">
        <v>12</v>
      </c>
      <c r="O172" s="469" t="s">
        <v>12</v>
      </c>
    </row>
    <row r="173" spans="1:15" ht="16.5" customHeight="1" x14ac:dyDescent="0.2">
      <c r="A173" s="28" t="s">
        <v>1608</v>
      </c>
      <c r="B173" s="54" t="s">
        <v>211</v>
      </c>
      <c r="C173" s="129"/>
      <c r="D173" s="17" t="s">
        <v>12</v>
      </c>
      <c r="E173" s="57" t="s">
        <v>12</v>
      </c>
      <c r="F173" s="204"/>
      <c r="G173" s="207"/>
      <c r="H173" s="204" t="s">
        <v>12</v>
      </c>
      <c r="I173" s="204" t="s">
        <v>12</v>
      </c>
      <c r="J173" s="204"/>
      <c r="K173" s="204"/>
      <c r="L173" s="204" t="s">
        <v>12</v>
      </c>
      <c r="M173" s="207"/>
      <c r="N173" s="204" t="s">
        <v>12</v>
      </c>
      <c r="O173" s="469" t="s">
        <v>12</v>
      </c>
    </row>
    <row r="174" spans="1:15" ht="16.5" customHeight="1" x14ac:dyDescent="0.2">
      <c r="A174" s="28" t="s">
        <v>58</v>
      </c>
      <c r="B174" s="7" t="s">
        <v>210</v>
      </c>
      <c r="C174" s="129">
        <v>260</v>
      </c>
      <c r="D174" s="17">
        <v>280</v>
      </c>
      <c r="E174" s="57">
        <v>300</v>
      </c>
      <c r="F174" s="204">
        <f t="shared" si="27"/>
        <v>263.15789473684208</v>
      </c>
      <c r="G174" s="207">
        <v>285.52631578947364</v>
      </c>
      <c r="H174" s="204">
        <v>307.02</v>
      </c>
      <c r="I174" s="204">
        <v>350.88</v>
      </c>
      <c r="J174" s="204">
        <v>372.81</v>
      </c>
      <c r="K174" s="204">
        <f t="shared" ref="K174:K175" si="30">SUM(N174/114*100)</f>
        <v>398.24561403508773</v>
      </c>
      <c r="L174" s="204">
        <f>K174*'Table of % increases'!$C$19</f>
        <v>55.754385964912288</v>
      </c>
      <c r="M174" s="207">
        <f t="shared" ref="M174:M175" si="31">K174+L174</f>
        <v>454</v>
      </c>
      <c r="N174" s="204">
        <v>454</v>
      </c>
      <c r="O174" s="469">
        <f>ROUND((K174-J174)/J174*100,2)</f>
        <v>6.82</v>
      </c>
    </row>
    <row r="175" spans="1:15" ht="16.5" customHeight="1" x14ac:dyDescent="0.2">
      <c r="A175" s="28" t="s">
        <v>59</v>
      </c>
      <c r="B175" s="7" t="s">
        <v>209</v>
      </c>
      <c r="C175" s="129">
        <v>440</v>
      </c>
      <c r="D175" s="17">
        <v>480</v>
      </c>
      <c r="E175" s="57">
        <v>510</v>
      </c>
      <c r="F175" s="204">
        <f t="shared" si="27"/>
        <v>447.36842105263156</v>
      </c>
      <c r="G175" s="207">
        <v>485.39473684210526</v>
      </c>
      <c r="H175" s="204">
        <v>521.92999999999995</v>
      </c>
      <c r="I175" s="204">
        <v>596.49</v>
      </c>
      <c r="J175" s="204">
        <v>631.58000000000004</v>
      </c>
      <c r="K175" s="204">
        <f t="shared" si="30"/>
        <v>675.43859649122805</v>
      </c>
      <c r="L175" s="204">
        <f>K175*'Table of % increases'!$C$19</f>
        <v>94.561403508771932</v>
      </c>
      <c r="M175" s="207">
        <f t="shared" si="31"/>
        <v>770</v>
      </c>
      <c r="N175" s="204">
        <v>770</v>
      </c>
      <c r="O175" s="469">
        <f>ROUND((K175-J175)/J175*100,2)</f>
        <v>6.94</v>
      </c>
    </row>
    <row r="176" spans="1:15" ht="16.5" customHeight="1" x14ac:dyDescent="0.2">
      <c r="A176" s="28"/>
      <c r="B176" s="7"/>
      <c r="C176" s="129"/>
      <c r="D176" s="17"/>
      <c r="E176" s="57"/>
      <c r="F176" s="204"/>
      <c r="G176" s="207"/>
      <c r="H176" s="204" t="s">
        <v>12</v>
      </c>
      <c r="I176" s="204" t="s">
        <v>12</v>
      </c>
      <c r="J176" s="204"/>
      <c r="K176" s="204"/>
      <c r="L176" s="204" t="s">
        <v>12</v>
      </c>
      <c r="M176" s="207"/>
      <c r="N176" s="204" t="s">
        <v>12</v>
      </c>
      <c r="O176" s="469" t="s">
        <v>12</v>
      </c>
    </row>
    <row r="177" spans="1:15" ht="16.5" customHeight="1" x14ac:dyDescent="0.2">
      <c r="A177" s="28" t="s">
        <v>1609</v>
      </c>
      <c r="B177" s="54" t="s">
        <v>220</v>
      </c>
      <c r="C177" s="129"/>
      <c r="D177" s="17" t="s">
        <v>12</v>
      </c>
      <c r="E177" s="57" t="s">
        <v>12</v>
      </c>
      <c r="F177" s="204"/>
      <c r="G177" s="207"/>
      <c r="H177" s="204" t="s">
        <v>12</v>
      </c>
      <c r="I177" s="204" t="s">
        <v>12</v>
      </c>
      <c r="J177" s="204"/>
      <c r="K177" s="204"/>
      <c r="L177" s="204" t="s">
        <v>12</v>
      </c>
      <c r="M177" s="207"/>
      <c r="N177" s="204" t="s">
        <v>12</v>
      </c>
      <c r="O177" s="469" t="s">
        <v>12</v>
      </c>
    </row>
    <row r="178" spans="1:15" ht="16.5" customHeight="1" x14ac:dyDescent="0.2">
      <c r="A178" s="28"/>
      <c r="B178" s="54" t="s">
        <v>208</v>
      </c>
      <c r="C178" s="129">
        <v>580</v>
      </c>
      <c r="D178" s="17">
        <v>630</v>
      </c>
      <c r="E178" s="57">
        <v>670</v>
      </c>
      <c r="F178" s="204">
        <f t="shared" si="27"/>
        <v>587.71929824561403</v>
      </c>
      <c r="G178" s="207">
        <v>637.67543859649118</v>
      </c>
      <c r="H178" s="204">
        <v>685.96</v>
      </c>
      <c r="I178" s="204">
        <v>789.47</v>
      </c>
      <c r="J178" s="204">
        <v>837.72</v>
      </c>
      <c r="K178" s="204">
        <f t="shared" ref="K178" si="32">SUM(N178/114*100)</f>
        <v>894.73684210526324</v>
      </c>
      <c r="L178" s="204">
        <f>K178*'Table of % increases'!$C$19</f>
        <v>125.26315789473686</v>
      </c>
      <c r="M178" s="207">
        <f>K178+L178</f>
        <v>1020.0000000000001</v>
      </c>
      <c r="N178" s="204">
        <v>1020</v>
      </c>
      <c r="O178" s="469">
        <f>ROUND((K178-J178)/J178*100,2)</f>
        <v>6.81</v>
      </c>
    </row>
    <row r="179" spans="1:15" ht="16.5" customHeight="1" x14ac:dyDescent="0.2">
      <c r="A179" s="28"/>
      <c r="B179" s="54"/>
      <c r="C179" s="129"/>
      <c r="D179" s="17"/>
      <c r="E179" s="57"/>
      <c r="F179" s="204"/>
      <c r="G179" s="207"/>
      <c r="H179" s="204"/>
      <c r="I179" s="204"/>
      <c r="J179" s="204"/>
      <c r="K179" s="204"/>
      <c r="L179" s="204"/>
      <c r="M179" s="207"/>
      <c r="N179" s="204" t="s">
        <v>12</v>
      </c>
      <c r="O179" s="469" t="s">
        <v>12</v>
      </c>
    </row>
    <row r="180" spans="1:15" ht="16.5" customHeight="1" x14ac:dyDescent="0.2">
      <c r="A180" s="28" t="s">
        <v>1610</v>
      </c>
      <c r="B180" s="54" t="s">
        <v>221</v>
      </c>
      <c r="C180" s="129"/>
      <c r="D180" s="17" t="s">
        <v>12</v>
      </c>
      <c r="E180" s="57" t="s">
        <v>12</v>
      </c>
      <c r="F180" s="204"/>
      <c r="G180" s="207"/>
      <c r="H180" s="204"/>
      <c r="I180" s="204"/>
      <c r="J180" s="204"/>
      <c r="K180" s="204"/>
      <c r="L180" s="204"/>
      <c r="M180" s="207"/>
      <c r="N180" s="204" t="s">
        <v>12</v>
      </c>
      <c r="O180" s="469" t="s">
        <v>12</v>
      </c>
    </row>
    <row r="181" spans="1:15" ht="16.5" customHeight="1" x14ac:dyDescent="0.2">
      <c r="A181" s="28"/>
      <c r="B181" s="54"/>
      <c r="C181" s="129"/>
      <c r="D181" s="17"/>
      <c r="E181" s="57"/>
      <c r="F181" s="204"/>
      <c r="G181" s="207"/>
      <c r="H181" s="204"/>
      <c r="I181" s="204"/>
      <c r="J181" s="204"/>
      <c r="K181" s="204"/>
      <c r="L181" s="204"/>
      <c r="M181" s="207"/>
      <c r="N181" s="204" t="s">
        <v>12</v>
      </c>
      <c r="O181" s="469" t="s">
        <v>12</v>
      </c>
    </row>
    <row r="182" spans="1:15" ht="16.5" customHeight="1" x14ac:dyDescent="0.2">
      <c r="A182" s="28" t="s">
        <v>58</v>
      </c>
      <c r="B182" s="7" t="s">
        <v>191</v>
      </c>
      <c r="C182" s="129">
        <v>440</v>
      </c>
      <c r="D182" s="17">
        <v>480</v>
      </c>
      <c r="E182" s="57">
        <v>510</v>
      </c>
      <c r="F182" s="204">
        <f t="shared" si="27"/>
        <v>447.36842105263156</v>
      </c>
      <c r="G182" s="207">
        <v>485.39473684210526</v>
      </c>
      <c r="H182" s="204">
        <v>521.92999999999995</v>
      </c>
      <c r="I182" s="204">
        <v>600.88</v>
      </c>
      <c r="J182" s="204">
        <v>636.84</v>
      </c>
      <c r="K182" s="204">
        <f t="shared" ref="K182:K185" si="33">SUM(N182/114*100)</f>
        <v>679.82456140350871</v>
      </c>
      <c r="L182" s="204">
        <f>K182*'Table of % increases'!$C$19</f>
        <v>95.175438596491233</v>
      </c>
      <c r="M182" s="207">
        <f t="shared" ref="M182:M185" si="34">K182+L182</f>
        <v>775</v>
      </c>
      <c r="N182" s="204">
        <v>775</v>
      </c>
      <c r="O182" s="469">
        <f>ROUND((K182-J182)/J182*100,2)</f>
        <v>6.75</v>
      </c>
    </row>
    <row r="183" spans="1:15" ht="16.5" customHeight="1" x14ac:dyDescent="0.2">
      <c r="A183" s="28" t="s">
        <v>59</v>
      </c>
      <c r="B183" s="7" t="s">
        <v>190</v>
      </c>
      <c r="C183" s="129">
        <v>540</v>
      </c>
      <c r="D183" s="17">
        <v>580</v>
      </c>
      <c r="E183" s="57">
        <v>610</v>
      </c>
      <c r="F183" s="204">
        <f t="shared" si="27"/>
        <v>535.08771929824559</v>
      </c>
      <c r="G183" s="207">
        <v>580.57017543859649</v>
      </c>
      <c r="H183" s="204">
        <v>624.55999999999995</v>
      </c>
      <c r="I183" s="204">
        <v>719.3</v>
      </c>
      <c r="J183" s="204">
        <v>763.16</v>
      </c>
      <c r="K183" s="204">
        <f t="shared" si="33"/>
        <v>815.78947368421041</v>
      </c>
      <c r="L183" s="204">
        <f>K183*'Table of % increases'!$C$19</f>
        <v>114.21052631578947</v>
      </c>
      <c r="M183" s="207">
        <f t="shared" si="34"/>
        <v>929.99999999999989</v>
      </c>
      <c r="N183" s="204">
        <v>930</v>
      </c>
      <c r="O183" s="469">
        <f>ROUND((K183-J183)/J183*100,2)</f>
        <v>6.9</v>
      </c>
    </row>
    <row r="184" spans="1:15" ht="16.5" customHeight="1" x14ac:dyDescent="0.2">
      <c r="A184" s="28" t="s">
        <v>60</v>
      </c>
      <c r="B184" s="7" t="s">
        <v>189</v>
      </c>
      <c r="C184" s="129">
        <v>1010</v>
      </c>
      <c r="D184" s="17">
        <v>1090</v>
      </c>
      <c r="E184" s="57">
        <v>1160</v>
      </c>
      <c r="F184" s="204">
        <f t="shared" si="27"/>
        <v>1017.5438596491229</v>
      </c>
      <c r="G184" s="207">
        <v>1104.0350877192982</v>
      </c>
      <c r="H184" s="204">
        <v>1188.5999999999999</v>
      </c>
      <c r="I184" s="204">
        <v>1368.42</v>
      </c>
      <c r="J184" s="204">
        <v>1451.75</v>
      </c>
      <c r="K184" s="204">
        <f t="shared" si="33"/>
        <v>1552.6315789473686</v>
      </c>
      <c r="L184" s="204">
        <f>K184*'Table of % increases'!$C$19</f>
        <v>217.36842105263162</v>
      </c>
      <c r="M184" s="207">
        <f t="shared" si="34"/>
        <v>1770.0000000000002</v>
      </c>
      <c r="N184" s="204">
        <v>1770</v>
      </c>
      <c r="O184" s="469">
        <f>ROUND((K184-J184)/J184*100,2)</f>
        <v>6.95</v>
      </c>
    </row>
    <row r="185" spans="1:15" ht="16.5" customHeight="1" x14ac:dyDescent="0.2">
      <c r="A185" s="28" t="s">
        <v>62</v>
      </c>
      <c r="B185" s="7" t="s">
        <v>188</v>
      </c>
      <c r="C185" s="129">
        <v>2440</v>
      </c>
      <c r="D185" s="17">
        <v>2640</v>
      </c>
      <c r="E185" s="57">
        <v>2800</v>
      </c>
      <c r="F185" s="204">
        <f t="shared" si="27"/>
        <v>2456.1403508771928</v>
      </c>
      <c r="G185" s="207">
        <v>2664.9122807017543</v>
      </c>
      <c r="H185" s="204">
        <v>2868.42</v>
      </c>
      <c r="I185" s="204">
        <v>3298.25</v>
      </c>
      <c r="J185" s="204">
        <v>3508.77</v>
      </c>
      <c r="K185" s="204">
        <f t="shared" si="33"/>
        <v>3750</v>
      </c>
      <c r="L185" s="204">
        <f>K185*'Table of % increases'!$C$19</f>
        <v>525</v>
      </c>
      <c r="M185" s="207">
        <f t="shared" si="34"/>
        <v>4275</v>
      </c>
      <c r="N185" s="204">
        <v>4275</v>
      </c>
      <c r="O185" s="469">
        <f>ROUND((K185-J185)/J185*100,2)</f>
        <v>6.88</v>
      </c>
    </row>
    <row r="186" spans="1:15" ht="16.5" customHeight="1" x14ac:dyDescent="0.2">
      <c r="A186" s="28" t="s">
        <v>64</v>
      </c>
      <c r="B186" s="7" t="s">
        <v>194</v>
      </c>
      <c r="C186" s="129"/>
      <c r="D186" s="17" t="s">
        <v>12</v>
      </c>
      <c r="E186" s="57" t="s">
        <v>12</v>
      </c>
      <c r="F186" s="204"/>
      <c r="G186" s="207"/>
      <c r="H186" s="204"/>
      <c r="I186" s="204"/>
      <c r="J186" s="204"/>
      <c r="K186" s="204"/>
      <c r="L186" s="204"/>
      <c r="M186" s="207"/>
      <c r="N186" s="204" t="s">
        <v>12</v>
      </c>
      <c r="O186" s="469" t="s">
        <v>12</v>
      </c>
    </row>
    <row r="187" spans="1:15" ht="16.5" customHeight="1" x14ac:dyDescent="0.2">
      <c r="A187" s="28" t="s">
        <v>12</v>
      </c>
      <c r="B187" s="7" t="s">
        <v>184</v>
      </c>
      <c r="C187" s="129">
        <v>3080</v>
      </c>
      <c r="D187" s="17">
        <v>3330</v>
      </c>
      <c r="E187" s="57">
        <v>3530</v>
      </c>
      <c r="F187" s="204">
        <f t="shared" si="27"/>
        <v>3096.4912280701756</v>
      </c>
      <c r="G187" s="207">
        <v>3359.6929824561403</v>
      </c>
      <c r="H187" s="204">
        <v>3614.04</v>
      </c>
      <c r="I187" s="204">
        <v>4157.8900000000003</v>
      </c>
      <c r="J187" s="204">
        <v>4385.96</v>
      </c>
      <c r="K187" s="204">
        <f t="shared" ref="K187" si="35">SUM(N187/114*100)</f>
        <v>4684.21052631579</v>
      </c>
      <c r="L187" s="204">
        <f>K187*'Table of % increases'!$C$19</f>
        <v>655.78947368421063</v>
      </c>
      <c r="M187" s="207">
        <f>K187+L187</f>
        <v>5340.0000000000009</v>
      </c>
      <c r="N187" s="204">
        <v>5340</v>
      </c>
      <c r="O187" s="469">
        <f>ROUND((K187-J187)/J187*100,2)</f>
        <v>6.8</v>
      </c>
    </row>
    <row r="188" spans="1:15" ht="16.5" customHeight="1" x14ac:dyDescent="0.2">
      <c r="A188" s="28" t="s">
        <v>12</v>
      </c>
      <c r="B188" s="7" t="s">
        <v>186</v>
      </c>
      <c r="C188" s="132">
        <v>0.1</v>
      </c>
      <c r="D188" s="68">
        <v>0.1</v>
      </c>
      <c r="E188" s="82">
        <v>0.1</v>
      </c>
      <c r="F188" s="204" t="s">
        <v>12</v>
      </c>
      <c r="G188" s="207" t="s">
        <v>12</v>
      </c>
      <c r="H188" s="204" t="s">
        <v>12</v>
      </c>
      <c r="I188" s="204" t="s">
        <v>12</v>
      </c>
      <c r="J188" s="204"/>
      <c r="K188" s="204"/>
      <c r="L188" s="204" t="s">
        <v>12</v>
      </c>
      <c r="M188" s="82">
        <v>0.1</v>
      </c>
      <c r="N188" s="113">
        <f>M188</f>
        <v>0.1</v>
      </c>
      <c r="O188" s="469" t="s">
        <v>12</v>
      </c>
    </row>
    <row r="189" spans="1:15" ht="16.5" customHeight="1" x14ac:dyDescent="0.2">
      <c r="A189" s="28" t="s">
        <v>68</v>
      </c>
      <c r="B189" s="7" t="s">
        <v>207</v>
      </c>
      <c r="C189" s="129">
        <v>200</v>
      </c>
      <c r="D189" s="17">
        <v>220</v>
      </c>
      <c r="E189" s="57">
        <v>230</v>
      </c>
      <c r="F189" s="204">
        <f t="shared" si="27"/>
        <v>201.75438596491227</v>
      </c>
      <c r="G189" s="207">
        <v>218.90350877192981</v>
      </c>
      <c r="H189" s="204">
        <v>236.84</v>
      </c>
      <c r="I189" s="204">
        <v>271.93</v>
      </c>
      <c r="J189" s="204">
        <v>289.47000000000003</v>
      </c>
      <c r="K189" s="204">
        <f t="shared" ref="K189" si="36">SUM(N189/114*100)</f>
        <v>309.64912280701753</v>
      </c>
      <c r="L189" s="204">
        <f>K189*'Table of % increases'!$C$19</f>
        <v>43.350877192982459</v>
      </c>
      <c r="M189" s="207">
        <f>K189+L189</f>
        <v>353</v>
      </c>
      <c r="N189" s="204">
        <v>353</v>
      </c>
      <c r="O189" s="469">
        <f>ROUND((K189-J189)/J189*100,2)</f>
        <v>6.97</v>
      </c>
    </row>
    <row r="190" spans="1:15" ht="16.5" customHeight="1" x14ac:dyDescent="0.2">
      <c r="A190" s="28" t="s">
        <v>222</v>
      </c>
      <c r="B190" s="7" t="s">
        <v>206</v>
      </c>
      <c r="C190" s="129"/>
      <c r="D190" s="17" t="s">
        <v>12</v>
      </c>
      <c r="E190" s="57" t="s">
        <v>12</v>
      </c>
      <c r="F190" s="204"/>
      <c r="G190" s="207"/>
      <c r="H190" s="204"/>
      <c r="I190" s="204" t="s">
        <v>12</v>
      </c>
      <c r="J190" s="204"/>
      <c r="K190" s="204"/>
      <c r="L190" s="204" t="s">
        <v>12</v>
      </c>
      <c r="M190" s="207"/>
      <c r="N190" s="204" t="s">
        <v>12</v>
      </c>
      <c r="O190" s="469" t="s">
        <v>12</v>
      </c>
    </row>
    <row r="191" spans="1:15" ht="16.5" customHeight="1" x14ac:dyDescent="0.2">
      <c r="A191" s="28" t="s">
        <v>223</v>
      </c>
      <c r="B191" s="7" t="s">
        <v>205</v>
      </c>
      <c r="C191" s="129">
        <v>400</v>
      </c>
      <c r="D191" s="17">
        <v>430</v>
      </c>
      <c r="E191" s="57">
        <v>460</v>
      </c>
      <c r="F191" s="204">
        <f t="shared" si="27"/>
        <v>403.50877192982455</v>
      </c>
      <c r="G191" s="207">
        <v>437.80701754385962</v>
      </c>
      <c r="H191" s="204">
        <v>469.3</v>
      </c>
      <c r="I191" s="204">
        <v>539.47</v>
      </c>
      <c r="J191" s="204">
        <v>570.17999999999995</v>
      </c>
      <c r="K191" s="204">
        <f t="shared" ref="K191:K195" si="37">SUM(N191/114*100)</f>
        <v>609.64912280701753</v>
      </c>
      <c r="L191" s="204">
        <f>K191*'Table of % increases'!$C$19</f>
        <v>85.350877192982466</v>
      </c>
      <c r="M191" s="207">
        <f t="shared" ref="M191:M195" si="38">K191+L191</f>
        <v>695</v>
      </c>
      <c r="N191" s="204">
        <v>695</v>
      </c>
      <c r="O191" s="469">
        <f>ROUND((K191-J191)/J191*100,2)</f>
        <v>6.92</v>
      </c>
    </row>
    <row r="192" spans="1:15" ht="16.5" customHeight="1" x14ac:dyDescent="0.2">
      <c r="A192" s="28" t="s">
        <v>224</v>
      </c>
      <c r="B192" s="7" t="s">
        <v>204</v>
      </c>
      <c r="C192" s="129">
        <v>440</v>
      </c>
      <c r="D192" s="17">
        <v>480</v>
      </c>
      <c r="E192" s="57">
        <v>510</v>
      </c>
      <c r="F192" s="204">
        <f t="shared" si="27"/>
        <v>447.36842105263156</v>
      </c>
      <c r="G192" s="207">
        <v>485.39473684210526</v>
      </c>
      <c r="H192" s="204">
        <v>521.92999999999995</v>
      </c>
      <c r="I192" s="204">
        <v>600.88</v>
      </c>
      <c r="J192" s="204">
        <v>636.84</v>
      </c>
      <c r="K192" s="204">
        <f t="shared" si="37"/>
        <v>679.82456140350871</v>
      </c>
      <c r="L192" s="204">
        <f>K192*'Table of % increases'!$C$19</f>
        <v>95.175438596491233</v>
      </c>
      <c r="M192" s="207">
        <f t="shared" si="38"/>
        <v>775</v>
      </c>
      <c r="N192" s="204">
        <v>775</v>
      </c>
      <c r="O192" s="469">
        <f>ROUND((K192-J192)/J192*100,2)</f>
        <v>6.75</v>
      </c>
    </row>
    <row r="193" spans="1:19" ht="16.5" customHeight="1" x14ac:dyDescent="0.2">
      <c r="A193" s="28" t="s">
        <v>225</v>
      </c>
      <c r="B193" s="7" t="s">
        <v>203</v>
      </c>
      <c r="C193" s="129">
        <v>620</v>
      </c>
      <c r="D193" s="17">
        <v>670</v>
      </c>
      <c r="E193" s="57">
        <v>710</v>
      </c>
      <c r="F193" s="204">
        <f t="shared" si="27"/>
        <v>622.80701754385962</v>
      </c>
      <c r="G193" s="207">
        <v>675.74561403508767</v>
      </c>
      <c r="H193" s="204">
        <v>728.07</v>
      </c>
      <c r="I193" s="204">
        <v>837.72</v>
      </c>
      <c r="J193" s="204">
        <v>885.96</v>
      </c>
      <c r="K193" s="204">
        <f t="shared" si="37"/>
        <v>947.36842105263145</v>
      </c>
      <c r="L193" s="204">
        <f>K193*'Table of % increases'!$C$19</f>
        <v>132.63157894736841</v>
      </c>
      <c r="M193" s="207">
        <f t="shared" si="38"/>
        <v>1079.9999999999998</v>
      </c>
      <c r="N193" s="204">
        <v>1080</v>
      </c>
      <c r="O193" s="469">
        <f>ROUND((K193-J193)/J193*100,2)</f>
        <v>6.93</v>
      </c>
    </row>
    <row r="194" spans="1:19" ht="16.5" customHeight="1" x14ac:dyDescent="0.2">
      <c r="A194" s="28" t="s">
        <v>226</v>
      </c>
      <c r="B194" s="7" t="s">
        <v>202</v>
      </c>
      <c r="C194" s="129">
        <v>1010</v>
      </c>
      <c r="D194" s="17">
        <v>1090</v>
      </c>
      <c r="E194" s="57">
        <v>1160</v>
      </c>
      <c r="F194" s="204">
        <f t="shared" si="27"/>
        <v>1017.5438596491229</v>
      </c>
      <c r="G194" s="207">
        <v>1104.0350877192982</v>
      </c>
      <c r="H194" s="204">
        <v>1186.8399999999999</v>
      </c>
      <c r="I194" s="204">
        <v>1364.04</v>
      </c>
      <c r="J194" s="204">
        <v>1447.37</v>
      </c>
      <c r="K194" s="204">
        <f t="shared" si="37"/>
        <v>1545.6140350877195</v>
      </c>
      <c r="L194" s="204">
        <f>K194*'Table of % increases'!$C$19</f>
        <v>216.38596491228074</v>
      </c>
      <c r="M194" s="207">
        <f t="shared" si="38"/>
        <v>1762.0000000000002</v>
      </c>
      <c r="N194" s="204">
        <v>1762</v>
      </c>
      <c r="O194" s="469">
        <f>ROUND((K194-J194)/J194*100,2)</f>
        <v>6.79</v>
      </c>
    </row>
    <row r="195" spans="1:19" ht="16.5" customHeight="1" x14ac:dyDescent="0.2">
      <c r="A195" s="28" t="s">
        <v>227</v>
      </c>
      <c r="B195" s="7" t="s">
        <v>201</v>
      </c>
      <c r="C195" s="129">
        <v>1130</v>
      </c>
      <c r="D195" s="17">
        <v>1220</v>
      </c>
      <c r="E195" s="57">
        <v>1290</v>
      </c>
      <c r="F195" s="204">
        <f t="shared" si="27"/>
        <v>1131.578947368421</v>
      </c>
      <c r="G195" s="207">
        <v>1227.7631578947369</v>
      </c>
      <c r="H195" s="204">
        <v>1320.18</v>
      </c>
      <c r="I195" s="204">
        <v>1517.54</v>
      </c>
      <c r="J195" s="204">
        <v>1609.65</v>
      </c>
      <c r="K195" s="204">
        <f t="shared" si="37"/>
        <v>1719.2982456140348</v>
      </c>
      <c r="L195" s="204">
        <f>K195*'Table of % increases'!$C$19</f>
        <v>240.7017543859649</v>
      </c>
      <c r="M195" s="207">
        <f t="shared" si="38"/>
        <v>1959.9999999999998</v>
      </c>
      <c r="N195" s="204">
        <v>1960</v>
      </c>
      <c r="O195" s="469">
        <f>ROUND((K195-J195)/J195*100,2)</f>
        <v>6.81</v>
      </c>
    </row>
    <row r="196" spans="1:19" x14ac:dyDescent="0.2">
      <c r="A196" s="144"/>
      <c r="B196" s="86"/>
      <c r="C196" s="97"/>
      <c r="D196" s="86"/>
      <c r="E196" s="103"/>
      <c r="F196" s="419"/>
      <c r="G196" s="369"/>
      <c r="H196" s="419"/>
      <c r="I196" s="204" t="s">
        <v>12</v>
      </c>
      <c r="J196" s="204"/>
      <c r="K196" s="204"/>
      <c r="L196" s="204" t="s">
        <v>12</v>
      </c>
      <c r="M196" s="369"/>
      <c r="N196" s="249" t="s">
        <v>12</v>
      </c>
      <c r="O196" s="471" t="s">
        <v>12</v>
      </c>
    </row>
    <row r="197" spans="1:19" s="97" customFormat="1" x14ac:dyDescent="0.2">
      <c r="A197" s="420">
        <v>2.7</v>
      </c>
      <c r="B197" s="9" t="s">
        <v>989</v>
      </c>
      <c r="D197" s="86"/>
      <c r="E197" s="103"/>
      <c r="F197" s="419"/>
      <c r="G197" s="369"/>
      <c r="H197" s="419"/>
      <c r="I197" s="618"/>
      <c r="J197" s="618"/>
      <c r="K197" s="618"/>
      <c r="L197" s="618"/>
      <c r="M197" s="618"/>
      <c r="N197" s="249" t="s">
        <v>12</v>
      </c>
      <c r="O197" s="471" t="s">
        <v>12</v>
      </c>
      <c r="P197" s="596"/>
      <c r="Q197" s="218"/>
      <c r="R197" s="218"/>
      <c r="S197" s="218"/>
    </row>
    <row r="198" spans="1:19" ht="16.5" customHeight="1" x14ac:dyDescent="0.2">
      <c r="A198" s="62" t="s">
        <v>58</v>
      </c>
      <c r="B198" s="103" t="s">
        <v>1571</v>
      </c>
      <c r="C198" s="107"/>
      <c r="D198" s="17" t="s">
        <v>12</v>
      </c>
      <c r="E198" s="16"/>
      <c r="F198" s="204" t="s">
        <v>12</v>
      </c>
      <c r="G198" s="213" t="s">
        <v>12</v>
      </c>
      <c r="H198" s="380" t="s">
        <v>12</v>
      </c>
      <c r="I198" s="688"/>
      <c r="J198" s="688"/>
      <c r="K198" s="688"/>
      <c r="L198" s="704" t="s">
        <v>12</v>
      </c>
      <c r="M198" s="618" t="s">
        <v>12</v>
      </c>
      <c r="N198" s="249" t="str">
        <f>M198</f>
        <v xml:space="preserve"> </v>
      </c>
      <c r="O198" s="463" t="s">
        <v>12</v>
      </c>
    </row>
    <row r="199" spans="1:19" ht="16.5" customHeight="1" x14ac:dyDescent="0.2">
      <c r="A199" s="133" t="s">
        <v>12</v>
      </c>
      <c r="B199" s="403" t="s">
        <v>990</v>
      </c>
      <c r="C199" s="138">
        <v>132</v>
      </c>
      <c r="D199" s="56">
        <v>143</v>
      </c>
      <c r="E199" s="135">
        <v>152</v>
      </c>
      <c r="F199" s="215">
        <f>SUM(E199-(E199*14/114))</f>
        <v>133.33333333333334</v>
      </c>
      <c r="G199" s="216">
        <v>144.66666666666669</v>
      </c>
      <c r="H199" s="591">
        <v>157.88999999999999</v>
      </c>
      <c r="I199" s="723">
        <v>184.21</v>
      </c>
      <c r="J199" s="723">
        <v>197.37</v>
      </c>
      <c r="K199" s="723">
        <f t="shared" ref="K199" si="39">SUM(N199/114*100)</f>
        <v>210.52631578947367</v>
      </c>
      <c r="L199" s="724">
        <f>K199*'Table of % increases'!$C$19</f>
        <v>29.473684210526315</v>
      </c>
      <c r="M199" s="215">
        <f>K199+L199</f>
        <v>240</v>
      </c>
      <c r="N199" s="250">
        <v>240</v>
      </c>
      <c r="O199" s="464">
        <f>ROUND((K199-J199)/J199*100,2)</f>
        <v>6.67</v>
      </c>
    </row>
    <row r="202" spans="1:19" x14ac:dyDescent="0.2">
      <c r="G202" s="91" t="s">
        <v>12</v>
      </c>
      <c r="H202" s="91" t="s">
        <v>12</v>
      </c>
    </row>
    <row r="204" spans="1:19" x14ac:dyDescent="0.2">
      <c r="G204" s="91" t="s">
        <v>12</v>
      </c>
      <c r="H204" s="91" t="s">
        <v>12</v>
      </c>
    </row>
  </sheetData>
  <mergeCells count="3">
    <mergeCell ref="A3:O3"/>
    <mergeCell ref="A1:N1"/>
    <mergeCell ref="A2:N2"/>
  </mergeCells>
  <pageMargins left="0.59055118110236227" right="0.19685039370078741" top="0.19685039370078741" bottom="0.19685039370078741" header="0.15748031496062992" footer="0.15748031496062992"/>
  <pageSetup paperSize="9" scale="72" orientation="portrait" r:id="rId1"/>
  <headerFooter>
    <oddFooter>Page &amp;P</oddFooter>
  </headerFooter>
  <rowBreaks count="2" manualBreakCount="2">
    <brk id="78" max="12" man="1"/>
    <brk id="147"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Q257"/>
  <sheetViews>
    <sheetView zoomScaleNormal="100" workbookViewId="0">
      <pane xSplit="2" ySplit="6" topLeftCell="I67" activePane="bottomRight" state="frozen"/>
      <selection pane="topRight" activeCell="C1" sqref="C1"/>
      <selection pane="bottomLeft" activeCell="A7" sqref="A7"/>
      <selection pane="bottomRight" activeCell="K79" sqref="K79"/>
    </sheetView>
  </sheetViews>
  <sheetFormatPr defaultRowHeight="12.75" x14ac:dyDescent="0.2"/>
  <cols>
    <col min="1" max="1" width="8.42578125" style="87" customWidth="1"/>
    <col min="2" max="2" width="73.140625" style="85" customWidth="1"/>
    <col min="3" max="4" width="12.7109375" style="85" hidden="1" customWidth="1"/>
    <col min="5" max="5" width="11" style="104" hidden="1" customWidth="1"/>
    <col min="6" max="6" width="11" style="91" hidden="1" customWidth="1"/>
    <col min="7" max="7" width="2.140625" style="92" hidden="1" customWidth="1"/>
    <col min="8" max="9" width="11" style="92" hidden="1" customWidth="1"/>
    <col min="10" max="11" width="11" style="92" customWidth="1"/>
    <col min="12" max="12" width="11" style="92" bestFit="1" customWidth="1"/>
    <col min="13" max="13" width="11" style="89" bestFit="1" customWidth="1"/>
    <col min="14" max="14" width="11" style="89" hidden="1" customWidth="1"/>
    <col min="15" max="15" width="7.140625" style="476" bestFit="1" customWidth="1"/>
    <col min="16" max="16384" width="9.140625" style="85"/>
  </cols>
  <sheetData>
    <row r="1" spans="1:17" s="1" customFormat="1" x14ac:dyDescent="0.2">
      <c r="A1" s="963" t="s">
        <v>5</v>
      </c>
      <c r="B1" s="963"/>
      <c r="C1" s="963"/>
      <c r="D1" s="963"/>
      <c r="E1" s="963"/>
      <c r="F1" s="963"/>
      <c r="G1" s="963"/>
      <c r="H1" s="963"/>
      <c r="I1" s="963"/>
      <c r="J1" s="963"/>
      <c r="K1" s="963"/>
      <c r="L1" s="963"/>
      <c r="M1" s="963"/>
      <c r="N1" s="963"/>
      <c r="O1" s="556"/>
      <c r="P1" s="556"/>
      <c r="Q1" s="556"/>
    </row>
    <row r="2" spans="1:17" s="1" customFormat="1" x14ac:dyDescent="0.2">
      <c r="A2" s="964" t="s">
        <v>1884</v>
      </c>
      <c r="B2" s="964"/>
      <c r="C2" s="964"/>
      <c r="D2" s="964"/>
      <c r="E2" s="964"/>
      <c r="F2" s="964"/>
      <c r="G2" s="964"/>
      <c r="H2" s="964"/>
      <c r="I2" s="964"/>
      <c r="J2" s="964"/>
      <c r="K2" s="964"/>
      <c r="L2" s="964"/>
      <c r="M2" s="964"/>
      <c r="N2" s="964"/>
      <c r="O2" s="556"/>
      <c r="P2" s="556"/>
      <c r="Q2" s="556"/>
    </row>
    <row r="3" spans="1:17" s="1" customFormat="1" x14ac:dyDescent="0.2">
      <c r="A3" s="968"/>
      <c r="B3" s="968"/>
      <c r="C3" s="968"/>
      <c r="D3" s="968"/>
      <c r="E3" s="968"/>
      <c r="F3" s="968"/>
      <c r="G3" s="968"/>
      <c r="H3" s="968"/>
      <c r="I3" s="968"/>
      <c r="J3" s="968"/>
      <c r="K3" s="968"/>
      <c r="L3" s="968"/>
      <c r="M3" s="968"/>
      <c r="N3" s="793"/>
      <c r="O3" s="793"/>
      <c r="P3" s="556"/>
      <c r="Q3" s="556"/>
    </row>
    <row r="4" spans="1:17" s="1" customFormat="1" x14ac:dyDescent="0.2">
      <c r="A4" s="387"/>
      <c r="B4" s="388"/>
      <c r="C4" s="389" t="s">
        <v>1</v>
      </c>
      <c r="D4" s="390" t="s">
        <v>2</v>
      </c>
      <c r="E4" s="391" t="s">
        <v>6</v>
      </c>
      <c r="F4" s="392" t="s">
        <v>6</v>
      </c>
      <c r="G4" s="393" t="s">
        <v>74</v>
      </c>
      <c r="H4" s="393" t="s">
        <v>1569</v>
      </c>
      <c r="I4" s="393" t="s">
        <v>1625</v>
      </c>
      <c r="J4" s="393" t="s">
        <v>1769</v>
      </c>
      <c r="K4" s="393" t="s">
        <v>1882</v>
      </c>
      <c r="L4" s="393" t="s">
        <v>1882</v>
      </c>
      <c r="M4" s="393" t="s">
        <v>1882</v>
      </c>
      <c r="N4" s="599" t="s">
        <v>1570</v>
      </c>
      <c r="O4" s="69" t="s">
        <v>7</v>
      </c>
    </row>
    <row r="5" spans="1:17" s="1" customFormat="1" x14ac:dyDescent="0.2">
      <c r="A5" s="259"/>
      <c r="B5" s="260"/>
      <c r="C5" s="394"/>
      <c r="D5" s="395" t="s">
        <v>97</v>
      </c>
      <c r="E5" s="396" t="s">
        <v>97</v>
      </c>
      <c r="F5" s="397" t="s">
        <v>1091</v>
      </c>
      <c r="G5" s="398" t="s">
        <v>1091</v>
      </c>
      <c r="H5" s="398" t="s">
        <v>1091</v>
      </c>
      <c r="I5" s="398" t="s">
        <v>1091</v>
      </c>
      <c r="J5" s="398" t="s">
        <v>1091</v>
      </c>
      <c r="K5" s="398" t="s">
        <v>1091</v>
      </c>
      <c r="L5" s="398" t="s">
        <v>4</v>
      </c>
      <c r="M5" s="395" t="s">
        <v>1092</v>
      </c>
      <c r="N5" s="395"/>
      <c r="O5" s="70" t="s">
        <v>10</v>
      </c>
    </row>
    <row r="6" spans="1:17" s="1" customFormat="1" x14ac:dyDescent="0.2">
      <c r="A6" s="404"/>
      <c r="B6" s="405" t="s">
        <v>8</v>
      </c>
      <c r="C6" s="406" t="s">
        <v>9</v>
      </c>
      <c r="D6" s="407" t="s">
        <v>9</v>
      </c>
      <c r="E6" s="408" t="s">
        <v>9</v>
      </c>
      <c r="F6" s="409" t="s">
        <v>9</v>
      </c>
      <c r="G6" s="410" t="s">
        <v>9</v>
      </c>
      <c r="H6" s="410" t="s">
        <v>9</v>
      </c>
      <c r="I6" s="410" t="s">
        <v>9</v>
      </c>
      <c r="J6" s="410" t="s">
        <v>9</v>
      </c>
      <c r="K6" s="410" t="s">
        <v>9</v>
      </c>
      <c r="L6" s="410" t="s">
        <v>9</v>
      </c>
      <c r="M6" s="407" t="s">
        <v>9</v>
      </c>
      <c r="N6" s="407"/>
      <c r="O6" s="156" t="s">
        <v>12</v>
      </c>
    </row>
    <row r="7" spans="1:17" x14ac:dyDescent="0.2">
      <c r="A7" s="141"/>
      <c r="B7" s="147"/>
      <c r="C7" s="142"/>
      <c r="D7" s="147"/>
      <c r="E7" s="155"/>
      <c r="F7" s="149"/>
      <c r="G7" s="600"/>
      <c r="H7" s="600"/>
      <c r="I7" s="600"/>
      <c r="J7" s="600"/>
      <c r="K7" s="600"/>
      <c r="L7" s="195"/>
      <c r="M7" s="143"/>
      <c r="N7" s="642"/>
      <c r="O7" s="473"/>
    </row>
    <row r="8" spans="1:17" ht="16.5" customHeight="1" x14ac:dyDescent="0.2">
      <c r="A8" s="28">
        <v>3</v>
      </c>
      <c r="B8" s="54" t="s">
        <v>228</v>
      </c>
      <c r="C8" s="10"/>
      <c r="D8" s="17"/>
      <c r="E8" s="16"/>
      <c r="F8" s="73"/>
      <c r="G8" s="601"/>
      <c r="H8" s="601"/>
      <c r="I8" s="601"/>
      <c r="J8" s="601"/>
      <c r="K8" s="601"/>
      <c r="L8" s="72"/>
      <c r="M8" s="90"/>
      <c r="N8" s="609"/>
      <c r="O8" s="463"/>
    </row>
    <row r="9" spans="1:17" ht="16.5" customHeight="1" x14ac:dyDescent="0.2">
      <c r="A9" s="28"/>
      <c r="B9" s="59" t="s">
        <v>326</v>
      </c>
      <c r="C9" s="10"/>
      <c r="D9" s="17"/>
      <c r="E9" s="16"/>
      <c r="F9" s="73"/>
      <c r="G9" s="601"/>
      <c r="H9" s="601"/>
      <c r="I9" s="601"/>
      <c r="J9" s="601"/>
      <c r="K9" s="601"/>
      <c r="L9" s="72"/>
      <c r="M9" s="90"/>
      <c r="N9" s="609"/>
      <c r="O9" s="463"/>
    </row>
    <row r="10" spans="1:17" ht="16.5" customHeight="1" x14ac:dyDescent="0.2">
      <c r="A10" s="28"/>
      <c r="B10" s="59" t="s">
        <v>327</v>
      </c>
      <c r="C10" s="10"/>
      <c r="D10" s="17"/>
      <c r="E10" s="16"/>
      <c r="F10" s="73"/>
      <c r="G10" s="601"/>
      <c r="H10" s="601"/>
      <c r="I10" s="601"/>
      <c r="J10" s="601"/>
      <c r="K10" s="601"/>
      <c r="L10" s="72"/>
      <c r="M10" s="90"/>
      <c r="N10" s="609"/>
      <c r="O10" s="463"/>
    </row>
    <row r="11" spans="1:17" ht="16.5" customHeight="1" x14ac:dyDescent="0.2">
      <c r="A11" s="28"/>
      <c r="B11" s="59"/>
      <c r="C11" s="10"/>
      <c r="D11" s="17"/>
      <c r="E11" s="16"/>
      <c r="F11" s="73"/>
      <c r="G11" s="601"/>
      <c r="H11" s="601"/>
      <c r="I11" s="601"/>
      <c r="J11" s="601"/>
      <c r="K11" s="601"/>
      <c r="L11" s="72"/>
      <c r="M11" s="90"/>
      <c r="N11" s="609"/>
      <c r="O11" s="463"/>
    </row>
    <row r="12" spans="1:17" ht="16.5" customHeight="1" x14ac:dyDescent="0.2">
      <c r="A12" s="28">
        <v>3.1</v>
      </c>
      <c r="B12" s="54" t="s">
        <v>233</v>
      </c>
      <c r="C12" s="10"/>
      <c r="D12" s="17"/>
      <c r="E12" s="16"/>
      <c r="F12" s="73"/>
      <c r="G12" s="601"/>
      <c r="H12" s="601"/>
      <c r="I12" s="601"/>
      <c r="J12" s="601"/>
      <c r="K12" s="601"/>
      <c r="L12" s="72"/>
      <c r="M12" s="90"/>
      <c r="N12" s="609"/>
      <c r="O12" s="463"/>
    </row>
    <row r="13" spans="1:17" x14ac:dyDescent="0.2">
      <c r="A13" s="28"/>
      <c r="B13" s="700" t="s">
        <v>1695</v>
      </c>
      <c r="C13" s="10"/>
      <c r="D13" s="17"/>
      <c r="E13" s="16"/>
      <c r="F13" s="73"/>
      <c r="G13" s="601"/>
      <c r="H13" s="601"/>
      <c r="I13" s="601"/>
      <c r="J13" s="601"/>
      <c r="K13" s="601"/>
      <c r="L13" s="72"/>
      <c r="M13" s="90"/>
      <c r="N13" s="609"/>
      <c r="O13" s="463"/>
    </row>
    <row r="14" spans="1:17" ht="12.75" customHeight="1" x14ac:dyDescent="0.2">
      <c r="A14" s="28"/>
      <c r="B14" s="118"/>
      <c r="C14" s="10"/>
      <c r="D14" s="17"/>
      <c r="E14" s="16"/>
      <c r="F14" s="73"/>
      <c r="G14" s="601"/>
      <c r="H14" s="601"/>
      <c r="I14" s="601"/>
      <c r="J14" s="601"/>
      <c r="K14" s="601"/>
      <c r="L14" s="72"/>
      <c r="M14" s="90" t="s">
        <v>12</v>
      </c>
      <c r="N14" s="609"/>
      <c r="O14" s="463"/>
    </row>
    <row r="15" spans="1:17" x14ac:dyDescent="0.2">
      <c r="A15" s="145" t="s">
        <v>58</v>
      </c>
      <c r="B15" s="86" t="s">
        <v>1577</v>
      </c>
      <c r="C15" s="10">
        <v>89</v>
      </c>
      <c r="D15" s="17">
        <v>97</v>
      </c>
      <c r="E15" s="16">
        <v>105</v>
      </c>
      <c r="F15" s="210">
        <f>SUM(E15-(E15*14/114))</f>
        <v>92.10526315789474</v>
      </c>
      <c r="G15" s="380">
        <v>100</v>
      </c>
      <c r="H15" s="625">
        <v>107.89</v>
      </c>
      <c r="I15" s="204">
        <v>114.91</v>
      </c>
      <c r="J15" s="204">
        <v>121.05</v>
      </c>
      <c r="K15" s="204">
        <f t="shared" ref="K15:K16" si="0">SUM(N15/114*100)</f>
        <v>129.38596491228068</v>
      </c>
      <c r="L15" s="208">
        <f>K15*'Table of % increases'!$C$19</f>
        <v>18.114035087719298</v>
      </c>
      <c r="M15" s="218">
        <f>K15+L15</f>
        <v>147.49999999999997</v>
      </c>
      <c r="N15" s="249">
        <v>147.5</v>
      </c>
      <c r="O15" s="463">
        <f>ROUND((K15-J15)/J15*100,2)</f>
        <v>6.89</v>
      </c>
      <c r="Q15" s="85" t="s">
        <v>12</v>
      </c>
    </row>
    <row r="16" spans="1:17" ht="12.75" customHeight="1" x14ac:dyDescent="0.2">
      <c r="A16" s="145" t="s">
        <v>59</v>
      </c>
      <c r="B16" s="83" t="s">
        <v>1578</v>
      </c>
      <c r="C16" s="10">
        <v>1068</v>
      </c>
      <c r="D16" s="17">
        <v>1164</v>
      </c>
      <c r="E16" s="16">
        <v>1260</v>
      </c>
      <c r="F16" s="210">
        <f>SUM(E16-(E16*14/114))</f>
        <v>1105.2631578947369</v>
      </c>
      <c r="G16" s="380">
        <v>1200</v>
      </c>
      <c r="H16" s="380">
        <v>1294.74</v>
      </c>
      <c r="I16" s="204">
        <v>1378.95</v>
      </c>
      <c r="J16" s="204">
        <v>1452.63</v>
      </c>
      <c r="K16" s="204">
        <f t="shared" si="0"/>
        <v>1552.6315789473686</v>
      </c>
      <c r="L16" s="208">
        <f>K16*'Table of % increases'!$C$19</f>
        <v>217.36842105263162</v>
      </c>
      <c r="M16" s="218">
        <f>K16+L16</f>
        <v>1770.0000000000002</v>
      </c>
      <c r="N16" s="249">
        <v>1770</v>
      </c>
      <c r="O16" s="463">
        <f>ROUND((K16-J16)/J16*100,2)</f>
        <v>6.88</v>
      </c>
    </row>
    <row r="17" spans="1:15" ht="12.75" customHeight="1" x14ac:dyDescent="0.2">
      <c r="A17" s="145"/>
      <c r="B17" s="440"/>
      <c r="C17" s="512"/>
      <c r="D17" s="513"/>
      <c r="E17" s="16"/>
      <c r="F17" s="150"/>
      <c r="G17" s="150"/>
      <c r="H17" s="150"/>
      <c r="I17" s="150"/>
      <c r="J17" s="150"/>
      <c r="K17" s="150"/>
      <c r="L17" s="24"/>
      <c r="M17" s="96"/>
      <c r="N17" s="603"/>
      <c r="O17" s="463"/>
    </row>
    <row r="18" spans="1:15" ht="12.75" customHeight="1" x14ac:dyDescent="0.2">
      <c r="A18" s="413" t="s">
        <v>40</v>
      </c>
      <c r="B18" s="59" t="s">
        <v>1916</v>
      </c>
      <c r="C18" s="512"/>
      <c r="D18" s="513"/>
      <c r="E18" s="16"/>
      <c r="F18" s="150"/>
      <c r="G18" s="150"/>
      <c r="H18" s="150"/>
      <c r="I18" s="150"/>
      <c r="J18" s="150"/>
      <c r="K18" s="150"/>
      <c r="L18" s="24"/>
      <c r="M18" s="96"/>
      <c r="N18" s="603"/>
      <c r="O18" s="463"/>
    </row>
    <row r="19" spans="1:15" s="58" customFormat="1" ht="16.5" customHeight="1" x14ac:dyDescent="0.2">
      <c r="A19" s="28"/>
      <c r="B19" s="125" t="s">
        <v>1968</v>
      </c>
      <c r="C19" s="10"/>
      <c r="D19" s="17"/>
      <c r="E19" s="16"/>
      <c r="F19" s="17"/>
      <c r="G19" s="150"/>
      <c r="H19" s="150"/>
      <c r="I19" s="677"/>
      <c r="J19" s="677"/>
      <c r="K19" s="677"/>
      <c r="L19" s="655"/>
      <c r="M19" s="606"/>
      <c r="N19" s="606"/>
      <c r="O19" s="478"/>
    </row>
    <row r="20" spans="1:15" ht="12.75" customHeight="1" x14ac:dyDescent="0.2">
      <c r="A20" s="145"/>
      <c r="B20" s="440"/>
      <c r="C20" s="512"/>
      <c r="D20" s="513"/>
      <c r="E20" s="16"/>
      <c r="F20" s="150"/>
      <c r="G20" s="150"/>
      <c r="H20" s="150"/>
      <c r="I20" s="150"/>
      <c r="J20" s="150"/>
      <c r="K20" s="150"/>
      <c r="L20" s="24"/>
      <c r="M20" s="96"/>
      <c r="N20" s="603"/>
      <c r="O20" s="463"/>
    </row>
    <row r="21" spans="1:15" ht="16.5" customHeight="1" x14ac:dyDescent="0.2">
      <c r="A21" s="28" t="s">
        <v>234</v>
      </c>
      <c r="B21" s="673" t="s">
        <v>1759</v>
      </c>
      <c r="C21" s="774"/>
      <c r="D21" s="775" t="s">
        <v>12</v>
      </c>
      <c r="E21" s="774"/>
      <c r="F21" s="776"/>
      <c r="G21" s="776" t="s">
        <v>12</v>
      </c>
      <c r="H21" s="776" t="s">
        <v>12</v>
      </c>
      <c r="I21" s="696"/>
      <c r="J21" s="601"/>
      <c r="K21" s="601"/>
      <c r="L21" s="72" t="s">
        <v>12</v>
      </c>
      <c r="M21" s="90"/>
      <c r="N21" s="609"/>
      <c r="O21" s="463"/>
    </row>
    <row r="22" spans="1:15" ht="16.5" customHeight="1" x14ac:dyDescent="0.2">
      <c r="A22" s="28" t="s">
        <v>12</v>
      </c>
      <c r="B22" s="84" t="s">
        <v>235</v>
      </c>
      <c r="C22" s="774"/>
      <c r="D22" s="775"/>
      <c r="E22" s="774"/>
      <c r="F22" s="776"/>
      <c r="G22" s="776"/>
      <c r="H22" s="776"/>
      <c r="I22" s="696"/>
      <c r="J22" s="601"/>
      <c r="K22" s="601"/>
      <c r="L22" s="72" t="s">
        <v>12</v>
      </c>
      <c r="M22" s="90"/>
      <c r="N22" s="609"/>
      <c r="O22" s="463"/>
    </row>
    <row r="23" spans="1:15" ht="16.5" customHeight="1" x14ac:dyDescent="0.2">
      <c r="A23" s="28"/>
      <c r="B23" s="84" t="s">
        <v>236</v>
      </c>
      <c r="C23" s="774" t="s">
        <v>12</v>
      </c>
      <c r="D23" s="775" t="s">
        <v>12</v>
      </c>
      <c r="E23" s="774" t="s">
        <v>12</v>
      </c>
      <c r="F23" s="776" t="s">
        <v>12</v>
      </c>
      <c r="G23" s="776" t="s">
        <v>12</v>
      </c>
      <c r="H23" s="776" t="s">
        <v>12</v>
      </c>
      <c r="I23" s="696"/>
      <c r="J23" s="601"/>
      <c r="K23" s="601"/>
      <c r="L23" s="72" t="s">
        <v>12</v>
      </c>
      <c r="M23" s="90" t="s">
        <v>12</v>
      </c>
      <c r="N23" s="609"/>
      <c r="O23" s="463" t="s">
        <v>12</v>
      </c>
    </row>
    <row r="24" spans="1:15" ht="16.5" customHeight="1" x14ac:dyDescent="0.2">
      <c r="A24" s="28" t="s">
        <v>58</v>
      </c>
      <c r="B24" s="764" t="s">
        <v>1766</v>
      </c>
      <c r="C24" s="774"/>
      <c r="D24" s="775"/>
      <c r="E24" s="774"/>
      <c r="F24" s="776"/>
      <c r="G24" s="776"/>
      <c r="H24" s="776"/>
      <c r="I24" s="696"/>
      <c r="J24" s="601"/>
      <c r="K24" s="601"/>
      <c r="L24" s="72"/>
      <c r="M24" s="90"/>
      <c r="N24" s="609"/>
      <c r="O24" s="463"/>
    </row>
    <row r="25" spans="1:15" ht="16.5" customHeight="1" x14ac:dyDescent="0.2">
      <c r="A25" s="28"/>
      <c r="B25" s="764" t="s">
        <v>1905</v>
      </c>
      <c r="C25" s="694"/>
      <c r="D25" s="695"/>
      <c r="E25" s="694"/>
      <c r="F25" s="696"/>
      <c r="G25" s="696"/>
      <c r="H25" s="696"/>
      <c r="I25" s="696"/>
      <c r="J25" s="73"/>
      <c r="K25" s="73"/>
      <c r="L25" s="71"/>
      <c r="M25" s="927">
        <v>1</v>
      </c>
      <c r="N25" s="610">
        <v>1</v>
      </c>
      <c r="O25" s="463"/>
    </row>
    <row r="26" spans="1:15" ht="16.5" customHeight="1" x14ac:dyDescent="0.2">
      <c r="A26" s="28"/>
      <c r="B26" s="84" t="s">
        <v>1906</v>
      </c>
      <c r="C26" s="694"/>
      <c r="D26" s="695"/>
      <c r="E26" s="694"/>
      <c r="F26" s="696"/>
      <c r="G26" s="696"/>
      <c r="H26" s="696"/>
      <c r="I26" s="696"/>
      <c r="J26" s="73"/>
      <c r="K26" s="73"/>
      <c r="L26" s="71"/>
      <c r="M26" s="927">
        <v>0.25</v>
      </c>
      <c r="N26" s="610">
        <v>0.25</v>
      </c>
      <c r="O26" s="463"/>
    </row>
    <row r="27" spans="1:15" ht="16.5" customHeight="1" x14ac:dyDescent="0.2">
      <c r="A27" s="28"/>
      <c r="B27" s="764"/>
      <c r="C27" s="694"/>
      <c r="D27" s="695"/>
      <c r="E27" s="694"/>
      <c r="F27" s="696"/>
      <c r="G27" s="696"/>
      <c r="H27" s="696"/>
      <c r="I27" s="696"/>
      <c r="J27" s="73"/>
      <c r="K27" s="73"/>
      <c r="L27" s="71"/>
      <c r="M27" s="101"/>
      <c r="N27" s="609"/>
      <c r="O27" s="463"/>
    </row>
    <row r="28" spans="1:15" ht="16.5" customHeight="1" x14ac:dyDescent="0.2">
      <c r="A28" s="28" t="s">
        <v>59</v>
      </c>
      <c r="B28" s="764" t="s">
        <v>1392</v>
      </c>
      <c r="C28" s="694"/>
      <c r="D28" s="695"/>
      <c r="E28" s="694"/>
      <c r="F28" s="696"/>
      <c r="G28" s="696"/>
      <c r="H28" s="696"/>
      <c r="I28" s="696"/>
      <c r="J28" s="73"/>
      <c r="K28" s="73"/>
      <c r="L28" s="71"/>
      <c r="M28" s="101"/>
      <c r="N28" s="609"/>
      <c r="O28" s="463"/>
    </row>
    <row r="29" spans="1:15" ht="16.5" customHeight="1" x14ac:dyDescent="0.2">
      <c r="A29" s="28" t="s">
        <v>12</v>
      </c>
      <c r="B29" s="764" t="s">
        <v>1904</v>
      </c>
      <c r="C29" s="694"/>
      <c r="D29" s="695"/>
      <c r="E29" s="694"/>
      <c r="F29" s="928" t="s">
        <v>12</v>
      </c>
      <c r="G29" s="696"/>
      <c r="H29" s="696"/>
      <c r="I29" s="696"/>
      <c r="J29" s="73"/>
      <c r="K29" s="73"/>
      <c r="L29" s="71"/>
      <c r="M29" s="927">
        <v>0.5</v>
      </c>
      <c r="N29" s="610">
        <v>0.5</v>
      </c>
      <c r="O29" s="463"/>
    </row>
    <row r="30" spans="1:15" ht="16.5" customHeight="1" x14ac:dyDescent="0.2">
      <c r="A30" s="28"/>
      <c r="B30" s="84"/>
      <c r="C30" s="694"/>
      <c r="D30" s="695"/>
      <c r="E30" s="694"/>
      <c r="F30" s="928"/>
      <c r="G30" s="696"/>
      <c r="H30" s="696"/>
      <c r="I30" s="696"/>
      <c r="J30" s="73"/>
      <c r="K30" s="73"/>
      <c r="L30" s="71"/>
      <c r="M30" s="927"/>
      <c r="N30" s="610"/>
      <c r="O30" s="463"/>
    </row>
    <row r="31" spans="1:15" ht="16.5" customHeight="1" x14ac:dyDescent="0.2">
      <c r="A31" s="28">
        <v>3.2</v>
      </c>
      <c r="B31" s="54" t="s">
        <v>230</v>
      </c>
      <c r="C31" s="10"/>
      <c r="D31" s="17"/>
      <c r="E31" s="16"/>
      <c r="F31" s="73"/>
      <c r="G31" s="601"/>
      <c r="H31" s="601"/>
      <c r="I31" s="601"/>
      <c r="J31" s="601"/>
      <c r="K31" s="601"/>
      <c r="L31" s="72"/>
      <c r="M31" s="90"/>
      <c r="N31" s="609"/>
      <c r="O31" s="463"/>
    </row>
    <row r="32" spans="1:15" ht="16.5" customHeight="1" x14ac:dyDescent="0.2">
      <c r="A32" s="28"/>
      <c r="B32" s="700" t="s">
        <v>12</v>
      </c>
      <c r="C32" s="10"/>
      <c r="D32" s="17"/>
      <c r="E32" s="16"/>
      <c r="F32" s="73"/>
      <c r="G32" s="601"/>
      <c r="H32" s="601"/>
      <c r="I32" s="601"/>
      <c r="J32" s="601"/>
      <c r="K32" s="601"/>
      <c r="L32" s="72"/>
      <c r="M32" s="90" t="s">
        <v>12</v>
      </c>
      <c r="N32" s="609"/>
      <c r="O32" s="463"/>
    </row>
    <row r="33" spans="1:15" x14ac:dyDescent="0.2">
      <c r="A33" s="145" t="s">
        <v>58</v>
      </c>
      <c r="B33" s="440" t="s">
        <v>1645</v>
      </c>
      <c r="C33" s="10">
        <v>75</v>
      </c>
      <c r="D33" s="17">
        <v>81</v>
      </c>
      <c r="E33" s="16">
        <v>87.5</v>
      </c>
      <c r="F33" s="210">
        <f>SUM(E33-(E33*14/114))</f>
        <v>76.754385964912274</v>
      </c>
      <c r="G33" s="380">
        <v>83.33</v>
      </c>
      <c r="H33" s="380">
        <v>89.91</v>
      </c>
      <c r="I33" s="204">
        <v>94.74</v>
      </c>
      <c r="J33" s="204">
        <v>99.56</v>
      </c>
      <c r="K33" s="204">
        <f t="shared" ref="K33:K34" si="1">SUM(N33/114*100)</f>
        <v>106.31578947368421</v>
      </c>
      <c r="L33" s="208">
        <f>K33*'Table of % increases'!$C$19</f>
        <v>14.88421052631579</v>
      </c>
      <c r="M33" s="218">
        <f t="shared" ref="M33:M34" si="2">K33+L33</f>
        <v>121.19999999999999</v>
      </c>
      <c r="N33" s="249">
        <v>121.2</v>
      </c>
      <c r="O33" s="463">
        <f>ROUND((K33-J33)/J33*100,2)</f>
        <v>6.79</v>
      </c>
    </row>
    <row r="34" spans="1:15" ht="12.75" customHeight="1" x14ac:dyDescent="0.2">
      <c r="A34" s="145" t="s">
        <v>59</v>
      </c>
      <c r="B34" s="19" t="s">
        <v>1578</v>
      </c>
      <c r="C34" s="10">
        <v>900</v>
      </c>
      <c r="D34" s="17">
        <v>972</v>
      </c>
      <c r="E34" s="16">
        <v>1050</v>
      </c>
      <c r="F34" s="210">
        <f>SUM(E34-(E34*14/114))</f>
        <v>921.0526315789474</v>
      </c>
      <c r="G34" s="380">
        <v>1000</v>
      </c>
      <c r="H34" s="380">
        <v>1078.95</v>
      </c>
      <c r="I34" s="204">
        <v>1136.8399999999999</v>
      </c>
      <c r="J34" s="204">
        <v>1194.74</v>
      </c>
      <c r="K34" s="204">
        <f t="shared" si="1"/>
        <v>1275.7894736842106</v>
      </c>
      <c r="L34" s="208">
        <f>K34*'Table of % increases'!$C$19</f>
        <v>178.61052631578951</v>
      </c>
      <c r="M34" s="218">
        <f t="shared" si="2"/>
        <v>1454.4</v>
      </c>
      <c r="N34" s="249">
        <v>1454.4</v>
      </c>
      <c r="O34" s="463">
        <f>ROUND((K34-J34)/J34*100,2)</f>
        <v>6.78</v>
      </c>
    </row>
    <row r="35" spans="1:15" x14ac:dyDescent="0.2">
      <c r="A35" s="145"/>
      <c r="B35" s="83"/>
      <c r="C35" s="10"/>
      <c r="D35" s="17"/>
      <c r="E35" s="16"/>
      <c r="F35" s="210"/>
      <c r="G35" s="380" t="s">
        <v>12</v>
      </c>
      <c r="H35" s="380" t="s">
        <v>12</v>
      </c>
      <c r="I35" s="380"/>
      <c r="J35" s="380"/>
      <c r="K35" s="380"/>
      <c r="L35" s="208" t="s">
        <v>12</v>
      </c>
      <c r="M35" s="218" t="s">
        <v>12</v>
      </c>
      <c r="N35" s="249"/>
      <c r="O35" s="463" t="s">
        <v>12</v>
      </c>
    </row>
    <row r="36" spans="1:15" ht="16.5" customHeight="1" x14ac:dyDescent="0.2">
      <c r="A36" s="28">
        <v>3.3</v>
      </c>
      <c r="B36" s="54" t="s">
        <v>1557</v>
      </c>
      <c r="C36" s="10"/>
      <c r="D36" s="17" t="s">
        <v>12</v>
      </c>
      <c r="E36" s="16" t="s">
        <v>12</v>
      </c>
      <c r="F36" s="210" t="s">
        <v>12</v>
      </c>
      <c r="G36" s="380" t="s">
        <v>12</v>
      </c>
      <c r="H36" s="380" t="s">
        <v>12</v>
      </c>
      <c r="I36" s="380"/>
      <c r="J36" s="380"/>
      <c r="K36" s="380"/>
      <c r="L36" s="208" t="s">
        <v>12</v>
      </c>
      <c r="M36" s="218" t="s">
        <v>12</v>
      </c>
      <c r="N36" s="249"/>
      <c r="O36" s="463" t="s">
        <v>12</v>
      </c>
    </row>
    <row r="37" spans="1:15" ht="16.5" customHeight="1" x14ac:dyDescent="0.2">
      <c r="A37" s="28"/>
      <c r="B37" s="54" t="s">
        <v>1558</v>
      </c>
      <c r="C37" s="10"/>
      <c r="D37" s="17" t="s">
        <v>12</v>
      </c>
      <c r="E37" s="16"/>
      <c r="F37" s="210"/>
      <c r="G37" s="380" t="s">
        <v>12</v>
      </c>
      <c r="H37" s="380" t="s">
        <v>12</v>
      </c>
      <c r="I37" s="380"/>
      <c r="J37" s="380"/>
      <c r="K37" s="380"/>
      <c r="L37" s="208" t="s">
        <v>12</v>
      </c>
      <c r="M37" s="218" t="s">
        <v>12</v>
      </c>
      <c r="N37" s="249"/>
      <c r="O37" s="463" t="s">
        <v>12</v>
      </c>
    </row>
    <row r="38" spans="1:15" ht="16.5" customHeight="1" x14ac:dyDescent="0.2">
      <c r="A38" s="28" t="s">
        <v>58</v>
      </c>
      <c r="B38" s="440" t="s">
        <v>1645</v>
      </c>
      <c r="C38" s="10">
        <v>115</v>
      </c>
      <c r="D38" s="17">
        <v>125</v>
      </c>
      <c r="E38" s="16">
        <v>135</v>
      </c>
      <c r="F38" s="210">
        <f>SUM(E38-(E38*14/114))</f>
        <v>118.42105263157895</v>
      </c>
      <c r="G38" s="380">
        <v>128.94999999999999</v>
      </c>
      <c r="H38" s="380">
        <v>138.6</v>
      </c>
      <c r="I38" s="204">
        <v>147.37</v>
      </c>
      <c r="J38" s="204">
        <v>154.82</v>
      </c>
      <c r="K38" s="204">
        <f t="shared" ref="K38:K39" si="3">SUM(N38/114*100)</f>
        <v>165.35087719298244</v>
      </c>
      <c r="L38" s="208">
        <f>K38*'Table of % increases'!$C$19</f>
        <v>23.149122807017545</v>
      </c>
      <c r="M38" s="218">
        <f t="shared" ref="M38:M39" si="4">K38+L38</f>
        <v>188.49999999999997</v>
      </c>
      <c r="N38" s="249">
        <v>188.5</v>
      </c>
      <c r="O38" s="463">
        <f>ROUND((K38-J38)/J38*100,2)</f>
        <v>6.8</v>
      </c>
    </row>
    <row r="39" spans="1:15" ht="16.5" customHeight="1" x14ac:dyDescent="0.2">
      <c r="A39" s="28" t="s">
        <v>59</v>
      </c>
      <c r="B39" s="19" t="s">
        <v>1578</v>
      </c>
      <c r="C39" s="10">
        <v>1380</v>
      </c>
      <c r="D39" s="17">
        <v>1500</v>
      </c>
      <c r="E39" s="16">
        <v>1620</v>
      </c>
      <c r="F39" s="210">
        <f>SUM(E39-(E39*14/114))</f>
        <v>1421.0526315789473</v>
      </c>
      <c r="G39" s="380">
        <v>1547.37</v>
      </c>
      <c r="H39" s="380">
        <v>1663.16</v>
      </c>
      <c r="I39" s="204">
        <v>1768.42</v>
      </c>
      <c r="J39" s="204">
        <v>1857.89</v>
      </c>
      <c r="K39" s="204">
        <f t="shared" si="3"/>
        <v>1984.2105263157894</v>
      </c>
      <c r="L39" s="208">
        <f>K39*'Table of % increases'!$C$19</f>
        <v>277.78947368421052</v>
      </c>
      <c r="M39" s="218">
        <f t="shared" si="4"/>
        <v>2262</v>
      </c>
      <c r="N39" s="249">
        <v>2262</v>
      </c>
      <c r="O39" s="463">
        <f>ROUND((K39-J39)/J39*100,2)</f>
        <v>6.8</v>
      </c>
    </row>
    <row r="40" spans="1:15" ht="16.5" customHeight="1" x14ac:dyDescent="0.2">
      <c r="A40" s="28"/>
      <c r="B40" s="83"/>
      <c r="C40" s="10"/>
      <c r="D40" s="17"/>
      <c r="E40" s="16"/>
      <c r="F40" s="150"/>
      <c r="G40" s="602" t="s">
        <v>12</v>
      </c>
      <c r="H40" s="602" t="s">
        <v>12</v>
      </c>
      <c r="I40" s="602"/>
      <c r="J40" s="602"/>
      <c r="K40" s="602"/>
      <c r="L40" s="193" t="s">
        <v>12</v>
      </c>
      <c r="M40" s="96" t="s">
        <v>12</v>
      </c>
      <c r="N40" s="603"/>
      <c r="O40" s="463" t="s">
        <v>12</v>
      </c>
    </row>
    <row r="41" spans="1:15" ht="16.5" customHeight="1" x14ac:dyDescent="0.2">
      <c r="A41" s="28">
        <v>3.4</v>
      </c>
      <c r="B41" s="54" t="s">
        <v>1628</v>
      </c>
      <c r="C41" s="10"/>
      <c r="D41" s="17" t="s">
        <v>12</v>
      </c>
      <c r="E41" s="16"/>
      <c r="F41" s="150" t="s">
        <v>12</v>
      </c>
      <c r="G41" s="602" t="s">
        <v>12</v>
      </c>
      <c r="H41" s="602" t="s">
        <v>12</v>
      </c>
      <c r="I41" s="602"/>
      <c r="J41" s="602"/>
      <c r="K41" s="602"/>
      <c r="L41" s="193" t="s">
        <v>12</v>
      </c>
      <c r="M41" s="96" t="s">
        <v>12</v>
      </c>
      <c r="N41" s="603"/>
      <c r="O41" s="463" t="s">
        <v>12</v>
      </c>
    </row>
    <row r="42" spans="1:15" ht="16.5" customHeight="1" x14ac:dyDescent="0.2">
      <c r="A42" s="28"/>
      <c r="B42" s="84" t="s">
        <v>12</v>
      </c>
      <c r="C42" s="10"/>
      <c r="D42" s="17" t="s">
        <v>12</v>
      </c>
      <c r="E42" s="16"/>
      <c r="F42" s="150" t="s">
        <v>12</v>
      </c>
      <c r="G42" s="602" t="s">
        <v>12</v>
      </c>
      <c r="H42" s="602" t="s">
        <v>12</v>
      </c>
      <c r="I42" s="602"/>
      <c r="J42" s="602"/>
      <c r="K42" s="602"/>
      <c r="L42" s="193" t="s">
        <v>12</v>
      </c>
      <c r="M42" s="96"/>
      <c r="N42" s="603"/>
      <c r="O42" s="463" t="s">
        <v>12</v>
      </c>
    </row>
    <row r="43" spans="1:15" ht="16.5" customHeight="1" x14ac:dyDescent="0.2">
      <c r="A43" s="28" t="s">
        <v>58</v>
      </c>
      <c r="B43" s="7" t="s">
        <v>237</v>
      </c>
      <c r="C43" s="10">
        <v>1680</v>
      </c>
      <c r="D43" s="17">
        <v>1820</v>
      </c>
      <c r="E43" s="16">
        <v>1968</v>
      </c>
      <c r="F43" s="210">
        <f t="shared" ref="F43:F65" si="5">SUM(E43-(E43*14/114))</f>
        <v>1726.3157894736842</v>
      </c>
      <c r="G43" s="380">
        <v>1872.81</v>
      </c>
      <c r="H43" s="380">
        <v>2013.16</v>
      </c>
      <c r="I43" s="204">
        <v>2134.21</v>
      </c>
      <c r="J43" s="204">
        <v>2241.23</v>
      </c>
      <c r="K43" s="204">
        <f t="shared" ref="K43:K49" si="6">SUM(N43/114*100)</f>
        <v>2393.6403508771932</v>
      </c>
      <c r="L43" s="208">
        <f>K43*'Table of % increases'!$C$19</f>
        <v>335.10964912280707</v>
      </c>
      <c r="M43" s="218">
        <f t="shared" ref="M43:M49" si="7">K43+L43</f>
        <v>2728.7500000000005</v>
      </c>
      <c r="N43" s="249">
        <v>2728.75</v>
      </c>
      <c r="O43" s="463">
        <f t="shared" ref="O43:O49" si="8">ROUND((K43-J43)/J43*100,2)</f>
        <v>6.8</v>
      </c>
    </row>
    <row r="44" spans="1:15" ht="16.5" customHeight="1" x14ac:dyDescent="0.2">
      <c r="A44" s="28" t="s">
        <v>59</v>
      </c>
      <c r="B44" s="7" t="s">
        <v>238</v>
      </c>
      <c r="C44" s="10">
        <v>2800</v>
      </c>
      <c r="D44" s="17">
        <v>3040</v>
      </c>
      <c r="E44" s="16">
        <v>3288</v>
      </c>
      <c r="F44" s="210">
        <f t="shared" si="5"/>
        <v>2884.2105263157896</v>
      </c>
      <c r="G44" s="380">
        <v>3131.58</v>
      </c>
      <c r="H44" s="380">
        <v>3366.67</v>
      </c>
      <c r="I44" s="204">
        <v>3568.42</v>
      </c>
      <c r="J44" s="204">
        <v>3746.49</v>
      </c>
      <c r="K44" s="204">
        <f t="shared" si="6"/>
        <v>4001.3157894736842</v>
      </c>
      <c r="L44" s="208">
        <f>K44*'Table of % increases'!$C$19</f>
        <v>560.18421052631584</v>
      </c>
      <c r="M44" s="218">
        <f t="shared" si="7"/>
        <v>4561.5</v>
      </c>
      <c r="N44" s="249">
        <v>4561.5</v>
      </c>
      <c r="O44" s="463">
        <f t="shared" si="8"/>
        <v>6.8</v>
      </c>
    </row>
    <row r="45" spans="1:15" ht="16.5" customHeight="1" x14ac:dyDescent="0.2">
      <c r="A45" s="28" t="s">
        <v>60</v>
      </c>
      <c r="B45" s="7" t="s">
        <v>239</v>
      </c>
      <c r="C45" s="10">
        <v>3920</v>
      </c>
      <c r="D45" s="17">
        <v>4250</v>
      </c>
      <c r="E45" s="16">
        <v>4596</v>
      </c>
      <c r="F45" s="210">
        <f t="shared" si="5"/>
        <v>4031.5789473684208</v>
      </c>
      <c r="G45" s="380">
        <v>4377.1899999999996</v>
      </c>
      <c r="H45" s="380">
        <v>4706.1400000000003</v>
      </c>
      <c r="I45" s="204">
        <v>4988.6000000000004</v>
      </c>
      <c r="J45" s="204">
        <v>5237.72</v>
      </c>
      <c r="K45" s="204">
        <f t="shared" si="6"/>
        <v>5593.8596491228072</v>
      </c>
      <c r="L45" s="208">
        <f>K45*'Table of % increases'!$C$19</f>
        <v>783.1403508771931</v>
      </c>
      <c r="M45" s="218">
        <f t="shared" si="7"/>
        <v>6377</v>
      </c>
      <c r="N45" s="249">
        <v>6377</v>
      </c>
      <c r="O45" s="463">
        <f t="shared" si="8"/>
        <v>6.8</v>
      </c>
    </row>
    <row r="46" spans="1:15" ht="16.5" customHeight="1" x14ac:dyDescent="0.2">
      <c r="A46" s="28" t="s">
        <v>62</v>
      </c>
      <c r="B46" s="7" t="s">
        <v>240</v>
      </c>
      <c r="C46" s="10">
        <v>5040</v>
      </c>
      <c r="D46" s="17">
        <v>5470</v>
      </c>
      <c r="E46" s="16">
        <v>5916</v>
      </c>
      <c r="F46" s="210">
        <f t="shared" si="5"/>
        <v>5189.4736842105267</v>
      </c>
      <c r="G46" s="380">
        <v>5631.5789473684208</v>
      </c>
      <c r="H46" s="380">
        <v>6053.51</v>
      </c>
      <c r="I46" s="204">
        <v>6416.67</v>
      </c>
      <c r="J46" s="204">
        <v>6736.84</v>
      </c>
      <c r="K46" s="204">
        <f t="shared" si="6"/>
        <v>7194.7368421052633</v>
      </c>
      <c r="L46" s="208">
        <f>K46*'Table of % increases'!$C$19</f>
        <v>1007.263157894737</v>
      </c>
      <c r="M46" s="218">
        <f t="shared" si="7"/>
        <v>8202</v>
      </c>
      <c r="N46" s="249">
        <v>8202</v>
      </c>
      <c r="O46" s="463">
        <f t="shared" si="8"/>
        <v>6.8</v>
      </c>
    </row>
    <row r="47" spans="1:15" ht="16.5" customHeight="1" x14ac:dyDescent="0.2">
      <c r="A47" s="28" t="s">
        <v>64</v>
      </c>
      <c r="B47" s="7" t="s">
        <v>241</v>
      </c>
      <c r="C47" s="10">
        <v>6160</v>
      </c>
      <c r="D47" s="17">
        <v>6680</v>
      </c>
      <c r="E47" s="16">
        <v>7224</v>
      </c>
      <c r="F47" s="210">
        <f t="shared" si="5"/>
        <v>6336.8421052631584</v>
      </c>
      <c r="G47" s="380">
        <v>6877.1929824561403</v>
      </c>
      <c r="H47" s="380">
        <v>7392.98</v>
      </c>
      <c r="I47" s="204">
        <v>7836.84</v>
      </c>
      <c r="J47" s="204">
        <v>8228.07</v>
      </c>
      <c r="K47" s="204">
        <f t="shared" si="6"/>
        <v>8787.7192982456145</v>
      </c>
      <c r="L47" s="208">
        <f>K47*'Table of % increases'!$C$19</f>
        <v>1230.2807017543862</v>
      </c>
      <c r="M47" s="218">
        <f t="shared" si="7"/>
        <v>10018</v>
      </c>
      <c r="N47" s="249">
        <v>10018</v>
      </c>
      <c r="O47" s="463">
        <f t="shared" si="8"/>
        <v>6.8</v>
      </c>
    </row>
    <row r="48" spans="1:15" ht="16.5" customHeight="1" x14ac:dyDescent="0.2">
      <c r="A48" s="28" t="s">
        <v>68</v>
      </c>
      <c r="B48" s="7" t="s">
        <v>242</v>
      </c>
      <c r="C48" s="10">
        <v>7280</v>
      </c>
      <c r="D48" s="17">
        <v>7900</v>
      </c>
      <c r="E48" s="16">
        <v>8532</v>
      </c>
      <c r="F48" s="210">
        <f t="shared" si="5"/>
        <v>7484.2105263157891</v>
      </c>
      <c r="G48" s="380">
        <v>8122.8070175438597</v>
      </c>
      <c r="H48" s="380">
        <v>8732.4599999999991</v>
      </c>
      <c r="I48" s="204">
        <v>9256.14</v>
      </c>
      <c r="J48" s="204">
        <v>9719.2999999999993</v>
      </c>
      <c r="K48" s="204">
        <f t="shared" si="6"/>
        <v>10380.701754385964</v>
      </c>
      <c r="L48" s="208">
        <f>K48*'Table of % increases'!$C$19</f>
        <v>1453.2982456140351</v>
      </c>
      <c r="M48" s="218">
        <f t="shared" si="7"/>
        <v>11833.999999999998</v>
      </c>
      <c r="N48" s="249">
        <v>11834</v>
      </c>
      <c r="O48" s="463">
        <f t="shared" si="8"/>
        <v>6.81</v>
      </c>
    </row>
    <row r="49" spans="1:17" ht="16.5" customHeight="1" x14ac:dyDescent="0.2">
      <c r="A49" s="28" t="s">
        <v>222</v>
      </c>
      <c r="B49" s="7" t="s">
        <v>243</v>
      </c>
      <c r="C49" s="10">
        <v>8400</v>
      </c>
      <c r="D49" s="17">
        <v>9110</v>
      </c>
      <c r="E49" s="16">
        <v>9840</v>
      </c>
      <c r="F49" s="210">
        <f t="shared" si="5"/>
        <v>8631.5789473684217</v>
      </c>
      <c r="G49" s="380">
        <v>9364.0350877192977</v>
      </c>
      <c r="H49" s="380">
        <v>10065.790000000001</v>
      </c>
      <c r="I49" s="204">
        <v>10670.18</v>
      </c>
      <c r="J49" s="204">
        <v>11203.51</v>
      </c>
      <c r="K49" s="204">
        <f t="shared" si="6"/>
        <v>11964.912280701756</v>
      </c>
      <c r="L49" s="208">
        <f>K49*'Table of % increases'!$C$19</f>
        <v>1675.0877192982459</v>
      </c>
      <c r="M49" s="218">
        <f t="shared" si="7"/>
        <v>13640.000000000002</v>
      </c>
      <c r="N49" s="249">
        <v>13640</v>
      </c>
      <c r="O49" s="463">
        <f t="shared" si="8"/>
        <v>6.8</v>
      </c>
    </row>
    <row r="50" spans="1:17" ht="16.5" customHeight="1" x14ac:dyDescent="0.2">
      <c r="A50" s="28"/>
      <c r="B50" s="7"/>
      <c r="C50" s="10"/>
      <c r="D50" s="17"/>
      <c r="E50" s="16"/>
      <c r="F50" s="210"/>
      <c r="G50" s="380"/>
      <c r="H50" s="380"/>
      <c r="I50" s="204"/>
      <c r="J50" s="204"/>
      <c r="K50" s="204"/>
      <c r="L50" s="208"/>
      <c r="M50" s="218"/>
      <c r="N50" s="249"/>
      <c r="O50" s="463"/>
    </row>
    <row r="51" spans="1:17" ht="16.5" customHeight="1" x14ac:dyDescent="0.2">
      <c r="A51" s="28">
        <v>3.5</v>
      </c>
      <c r="B51" s="54" t="s">
        <v>244</v>
      </c>
      <c r="C51" s="10"/>
      <c r="D51" s="17"/>
      <c r="E51" s="16"/>
      <c r="F51" s="150"/>
      <c r="G51" s="602"/>
      <c r="H51" s="602"/>
      <c r="I51" s="602"/>
      <c r="J51" s="602"/>
      <c r="K51" s="602"/>
      <c r="L51" s="193"/>
      <c r="M51" s="96"/>
      <c r="N51" s="603"/>
      <c r="O51" s="463"/>
    </row>
    <row r="52" spans="1:17" ht="16.5" customHeight="1" x14ac:dyDescent="0.2">
      <c r="A52" s="28"/>
      <c r="B52" s="59" t="s">
        <v>245</v>
      </c>
      <c r="C52" s="10"/>
      <c r="D52" s="17"/>
      <c r="E52" s="16"/>
      <c r="F52" s="150"/>
      <c r="G52" s="602"/>
      <c r="H52" s="602"/>
      <c r="I52" s="602"/>
      <c r="J52" s="602"/>
      <c r="K52" s="602"/>
      <c r="L52" s="193"/>
      <c r="M52" s="96"/>
      <c r="N52" s="603"/>
      <c r="O52" s="463"/>
    </row>
    <row r="53" spans="1:17" ht="16.5" customHeight="1" x14ac:dyDescent="0.2">
      <c r="A53" s="28"/>
      <c r="B53" s="59" t="s">
        <v>246</v>
      </c>
      <c r="C53" s="10"/>
      <c r="D53" s="17"/>
      <c r="E53" s="16"/>
      <c r="F53" s="150"/>
      <c r="G53" s="602"/>
      <c r="H53" s="602"/>
      <c r="I53" s="602"/>
      <c r="J53" s="602"/>
      <c r="K53" s="602"/>
      <c r="L53" s="193"/>
      <c r="M53" s="96"/>
      <c r="N53" s="603"/>
      <c r="O53" s="463"/>
    </row>
    <row r="54" spans="1:17" ht="16.5" customHeight="1" x14ac:dyDescent="0.2">
      <c r="A54" s="28"/>
      <c r="B54" s="59" t="s">
        <v>247</v>
      </c>
      <c r="C54" s="10"/>
      <c r="D54" s="17"/>
      <c r="E54" s="16"/>
      <c r="F54" s="150"/>
      <c r="G54" s="602"/>
      <c r="H54" s="602"/>
      <c r="I54" s="602"/>
      <c r="J54" s="602"/>
      <c r="K54" s="602"/>
      <c r="L54" s="193"/>
      <c r="M54" s="96"/>
      <c r="N54" s="603"/>
      <c r="O54" s="463"/>
    </row>
    <row r="55" spans="1:17" ht="16.5" customHeight="1" x14ac:dyDescent="0.2">
      <c r="A55" s="28"/>
      <c r="B55" s="7" t="s">
        <v>248</v>
      </c>
      <c r="C55" s="10"/>
      <c r="D55" s="17">
        <v>100</v>
      </c>
      <c r="E55" s="16">
        <v>108</v>
      </c>
      <c r="F55" s="210">
        <f t="shared" si="5"/>
        <v>94.73684210526315</v>
      </c>
      <c r="G55" s="380">
        <v>102.63</v>
      </c>
      <c r="H55" s="380">
        <v>138.6</v>
      </c>
      <c r="I55" s="204">
        <v>147.37</v>
      </c>
      <c r="J55" s="204">
        <v>154.82</v>
      </c>
      <c r="K55" s="204">
        <f t="shared" ref="K55:K56" si="9">SUM(N55/114*100)</f>
        <v>165.35087719298244</v>
      </c>
      <c r="L55" s="208">
        <f>K55*'Table of % increases'!$C$19</f>
        <v>23.149122807017545</v>
      </c>
      <c r="M55" s="218">
        <f t="shared" ref="M55:M56" si="10">K55+L55</f>
        <v>188.49999999999997</v>
      </c>
      <c r="N55" s="249">
        <v>188.5</v>
      </c>
      <c r="O55" s="463">
        <f>ROUND((K55-J55)/J55*100,2)</f>
        <v>6.8</v>
      </c>
    </row>
    <row r="56" spans="1:17" ht="16.5" customHeight="1" x14ac:dyDescent="0.2">
      <c r="A56" s="28"/>
      <c r="B56" s="7" t="s">
        <v>249</v>
      </c>
      <c r="C56" s="10"/>
      <c r="D56" s="17">
        <v>1200</v>
      </c>
      <c r="E56" s="16">
        <v>1296</v>
      </c>
      <c r="F56" s="210">
        <f t="shared" si="5"/>
        <v>1136.8421052631579</v>
      </c>
      <c r="G56" s="380">
        <v>1231.58</v>
      </c>
      <c r="H56" s="380">
        <v>1663.16</v>
      </c>
      <c r="I56" s="204">
        <v>1768.42</v>
      </c>
      <c r="J56" s="204">
        <v>1857.89</v>
      </c>
      <c r="K56" s="204">
        <f t="shared" si="9"/>
        <v>1984.2105263157894</v>
      </c>
      <c r="L56" s="208">
        <f>K56*'Table of % increases'!$C$19</f>
        <v>277.78947368421052</v>
      </c>
      <c r="M56" s="218">
        <f t="shared" si="10"/>
        <v>2262</v>
      </c>
      <c r="N56" s="249">
        <v>2262</v>
      </c>
      <c r="O56" s="463">
        <f>ROUND((K56-J56)/J56*100,2)</f>
        <v>6.8</v>
      </c>
      <c r="Q56" s="653" t="s">
        <v>1575</v>
      </c>
    </row>
    <row r="57" spans="1:17" ht="16.5" customHeight="1" x14ac:dyDescent="0.2">
      <c r="A57" s="411" t="s">
        <v>40</v>
      </c>
      <c r="B57" s="84" t="s">
        <v>250</v>
      </c>
      <c r="C57" s="10"/>
      <c r="D57" s="17"/>
      <c r="E57" s="16"/>
      <c r="F57" s="150"/>
      <c r="G57" s="602"/>
      <c r="H57" s="602"/>
      <c r="I57" s="602"/>
      <c r="J57" s="602"/>
      <c r="K57" s="602"/>
      <c r="L57" s="193"/>
      <c r="M57" s="96"/>
      <c r="N57" s="603"/>
      <c r="O57" s="463" t="s">
        <v>12</v>
      </c>
    </row>
    <row r="58" spans="1:17" ht="16.5" customHeight="1" x14ac:dyDescent="0.2">
      <c r="A58" s="28"/>
      <c r="B58" s="84" t="s">
        <v>251</v>
      </c>
      <c r="C58" s="10"/>
      <c r="D58" s="17"/>
      <c r="E58" s="16"/>
      <c r="F58" s="150" t="s">
        <v>12</v>
      </c>
      <c r="G58" s="602"/>
      <c r="H58" s="602"/>
      <c r="I58" s="602"/>
      <c r="J58" s="602"/>
      <c r="K58" s="602"/>
      <c r="L58" s="193"/>
      <c r="M58" s="96"/>
      <c r="N58" s="603"/>
      <c r="O58" s="463" t="s">
        <v>12</v>
      </c>
    </row>
    <row r="59" spans="1:17" ht="16.5" customHeight="1" x14ac:dyDescent="0.2">
      <c r="A59" s="28"/>
      <c r="B59" s="84"/>
      <c r="C59" s="10"/>
      <c r="D59" s="17"/>
      <c r="E59" s="16"/>
      <c r="F59" s="150"/>
      <c r="G59" s="602"/>
      <c r="H59" s="602"/>
      <c r="I59" s="602"/>
      <c r="J59" s="602"/>
      <c r="K59" s="602"/>
      <c r="L59" s="193"/>
      <c r="M59" s="96"/>
      <c r="N59" s="603"/>
      <c r="O59" s="463"/>
    </row>
    <row r="60" spans="1:17" ht="16.5" customHeight="1" x14ac:dyDescent="0.2">
      <c r="A60" s="28">
        <v>3.6</v>
      </c>
      <c r="B60" s="54" t="s">
        <v>252</v>
      </c>
      <c r="C60" s="10"/>
      <c r="D60" s="17" t="s">
        <v>12</v>
      </c>
      <c r="E60" s="16"/>
      <c r="F60" s="150" t="s">
        <v>12</v>
      </c>
      <c r="G60" s="602"/>
      <c r="H60" s="602"/>
      <c r="I60" s="602"/>
      <c r="J60" s="602"/>
      <c r="K60" s="602"/>
      <c r="L60" s="193"/>
      <c r="M60" s="96"/>
      <c r="N60" s="603"/>
      <c r="O60" s="463" t="s">
        <v>12</v>
      </c>
    </row>
    <row r="61" spans="1:17" ht="16.5" customHeight="1" x14ac:dyDescent="0.2">
      <c r="A61" s="28"/>
      <c r="B61" s="7" t="s">
        <v>253</v>
      </c>
      <c r="C61" s="10"/>
      <c r="D61" s="17" t="s">
        <v>12</v>
      </c>
      <c r="E61" s="16"/>
      <c r="F61" s="150"/>
      <c r="G61" s="602"/>
      <c r="H61" s="602"/>
      <c r="I61" s="602"/>
      <c r="J61" s="602"/>
      <c r="K61" s="602"/>
      <c r="L61" s="193"/>
      <c r="M61" s="96"/>
      <c r="N61" s="603"/>
      <c r="O61" s="463" t="s">
        <v>12</v>
      </c>
    </row>
    <row r="62" spans="1:17" ht="16.5" customHeight="1" x14ac:dyDescent="0.2">
      <c r="A62" s="28"/>
      <c r="B62" s="7" t="s">
        <v>254</v>
      </c>
      <c r="C62" s="10">
        <v>50</v>
      </c>
      <c r="D62" s="17">
        <v>55</v>
      </c>
      <c r="E62" s="16">
        <v>60</v>
      </c>
      <c r="F62" s="210">
        <f t="shared" si="5"/>
        <v>52.631578947368425</v>
      </c>
      <c r="G62" s="380">
        <v>57.02</v>
      </c>
      <c r="H62" s="380">
        <v>61.4</v>
      </c>
      <c r="I62" s="204">
        <v>65.790000000000006</v>
      </c>
      <c r="J62" s="204">
        <v>69.3</v>
      </c>
      <c r="K62" s="204">
        <f t="shared" ref="K62:K65" si="11">SUM(N62/114*100)</f>
        <v>74.035087719298247</v>
      </c>
      <c r="L62" s="208">
        <f>K62*'Table of % increases'!$C$19</f>
        <v>10.364912280701756</v>
      </c>
      <c r="M62" s="218">
        <f t="shared" ref="M62:M65" si="12">K62+L62</f>
        <v>84.4</v>
      </c>
      <c r="N62" s="249">
        <v>84.4</v>
      </c>
      <c r="O62" s="463">
        <f>ROUND((K62-J62)/J62*100,2)</f>
        <v>6.83</v>
      </c>
    </row>
    <row r="63" spans="1:17" ht="16.5" customHeight="1" x14ac:dyDescent="0.2">
      <c r="A63" s="28"/>
      <c r="B63" s="7" t="s">
        <v>255</v>
      </c>
      <c r="C63" s="10">
        <v>300</v>
      </c>
      <c r="D63" s="17">
        <v>330</v>
      </c>
      <c r="E63" s="16">
        <v>360</v>
      </c>
      <c r="F63" s="210">
        <f t="shared" si="5"/>
        <v>315.78947368421052</v>
      </c>
      <c r="G63" s="380">
        <v>342.11</v>
      </c>
      <c r="H63" s="380">
        <v>368.42</v>
      </c>
      <c r="I63" s="204">
        <v>390.35</v>
      </c>
      <c r="J63" s="204">
        <v>410.53</v>
      </c>
      <c r="K63" s="204">
        <f t="shared" si="11"/>
        <v>444.21052631578942</v>
      </c>
      <c r="L63" s="208">
        <f>K63*'Table of % increases'!$C$19</f>
        <v>62.189473684210526</v>
      </c>
      <c r="M63" s="218">
        <f t="shared" si="12"/>
        <v>506.4</v>
      </c>
      <c r="N63" s="249">
        <v>506.4</v>
      </c>
      <c r="O63" s="463">
        <f>ROUND((K63-J63)/J63*100,2)</f>
        <v>8.1999999999999993</v>
      </c>
    </row>
    <row r="64" spans="1:17" ht="16.5" customHeight="1" x14ac:dyDescent="0.2">
      <c r="A64" s="28"/>
      <c r="B64" s="7" t="s">
        <v>256</v>
      </c>
      <c r="C64" s="10">
        <v>150</v>
      </c>
      <c r="D64" s="17">
        <v>165</v>
      </c>
      <c r="E64" s="16">
        <v>180</v>
      </c>
      <c r="F64" s="210">
        <f t="shared" si="5"/>
        <v>157.89473684210526</v>
      </c>
      <c r="G64" s="380">
        <v>171.05</v>
      </c>
      <c r="H64" s="380">
        <v>184.21</v>
      </c>
      <c r="I64" s="204">
        <v>197.37</v>
      </c>
      <c r="J64" s="204">
        <v>207.89</v>
      </c>
      <c r="K64" s="204">
        <f t="shared" si="11"/>
        <v>221.92982456140351</v>
      </c>
      <c r="L64" s="208">
        <f>K64*'Table of % increases'!$C$19</f>
        <v>31.070175438596493</v>
      </c>
      <c r="M64" s="218">
        <f t="shared" si="12"/>
        <v>253</v>
      </c>
      <c r="N64" s="249">
        <v>253</v>
      </c>
      <c r="O64" s="463">
        <f>ROUND((K64-J64)/J64*100,2)</f>
        <v>6.75</v>
      </c>
    </row>
    <row r="65" spans="1:15" ht="16.5" customHeight="1" x14ac:dyDescent="0.2">
      <c r="A65" s="28"/>
      <c r="B65" s="7" t="s">
        <v>257</v>
      </c>
      <c r="C65" s="10">
        <v>300</v>
      </c>
      <c r="D65" s="17">
        <v>330</v>
      </c>
      <c r="E65" s="16">
        <v>360</v>
      </c>
      <c r="F65" s="210">
        <f t="shared" si="5"/>
        <v>315.78947368421052</v>
      </c>
      <c r="G65" s="380">
        <v>342.11</v>
      </c>
      <c r="H65" s="380">
        <v>368.42</v>
      </c>
      <c r="I65" s="204">
        <v>390.35</v>
      </c>
      <c r="J65" s="204">
        <v>410.53</v>
      </c>
      <c r="K65" s="204">
        <f t="shared" si="11"/>
        <v>443.85964912280701</v>
      </c>
      <c r="L65" s="208">
        <f>K65*'Table of % increases'!$C$19</f>
        <v>62.140350877192986</v>
      </c>
      <c r="M65" s="218">
        <f t="shared" si="12"/>
        <v>506</v>
      </c>
      <c r="N65" s="249">
        <v>506</v>
      </c>
      <c r="O65" s="463">
        <f>ROUND((K65-J65)/J65*100,2)</f>
        <v>8.1199999999999992</v>
      </c>
    </row>
    <row r="66" spans="1:15" x14ac:dyDescent="0.2">
      <c r="A66" s="780"/>
      <c r="B66" s="781"/>
      <c r="C66" s="403"/>
      <c r="D66" s="781"/>
      <c r="E66" s="438"/>
      <c r="F66" s="782"/>
      <c r="G66" s="622"/>
      <c r="H66" s="622"/>
      <c r="I66" s="622"/>
      <c r="J66" s="622"/>
      <c r="K66" s="622"/>
      <c r="L66" s="783"/>
      <c r="M66" s="226"/>
      <c r="N66" s="622"/>
      <c r="O66" s="464" t="s">
        <v>12</v>
      </c>
    </row>
    <row r="67" spans="1:15" ht="39" customHeight="1" x14ac:dyDescent="0.2">
      <c r="A67" s="145">
        <v>3.7</v>
      </c>
      <c r="B67" s="515" t="s">
        <v>258</v>
      </c>
      <c r="C67" s="10"/>
      <c r="D67" s="17" t="s">
        <v>12</v>
      </c>
      <c r="E67" s="16"/>
      <c r="F67" s="150"/>
      <c r="G67" s="602"/>
      <c r="H67" s="602"/>
      <c r="I67" s="602"/>
      <c r="J67" s="602"/>
      <c r="K67" s="602"/>
      <c r="L67" s="193"/>
      <c r="M67" s="96"/>
      <c r="N67" s="603"/>
      <c r="O67" s="471" t="s">
        <v>12</v>
      </c>
    </row>
    <row r="68" spans="1:15" ht="16.5" customHeight="1" x14ac:dyDescent="0.2">
      <c r="A68" s="28"/>
      <c r="B68" s="59" t="s">
        <v>259</v>
      </c>
      <c r="C68" s="10" t="s">
        <v>12</v>
      </c>
      <c r="D68" s="17" t="s">
        <v>12</v>
      </c>
      <c r="E68" s="16"/>
      <c r="F68" s="150"/>
      <c r="G68" s="602"/>
      <c r="H68" s="602"/>
      <c r="I68" s="602"/>
      <c r="J68" s="602"/>
      <c r="K68" s="602"/>
      <c r="L68" s="193"/>
      <c r="M68" s="96"/>
      <c r="N68" s="603"/>
      <c r="O68" s="471" t="s">
        <v>12</v>
      </c>
    </row>
    <row r="69" spans="1:15" ht="16.5" customHeight="1" x14ac:dyDescent="0.2">
      <c r="A69" s="28"/>
      <c r="B69" s="59" t="s">
        <v>260</v>
      </c>
      <c r="C69" s="10"/>
      <c r="D69" s="17" t="s">
        <v>12</v>
      </c>
      <c r="E69" s="16"/>
      <c r="F69" s="150"/>
      <c r="G69" s="602"/>
      <c r="H69" s="602"/>
      <c r="I69" s="602"/>
      <c r="J69" s="602"/>
      <c r="K69" s="602"/>
      <c r="L69" s="193"/>
      <c r="M69" s="96"/>
      <c r="N69" s="603"/>
      <c r="O69" s="471" t="s">
        <v>12</v>
      </c>
    </row>
    <row r="70" spans="1:15" ht="16.5" customHeight="1" x14ac:dyDescent="0.2">
      <c r="A70" s="28" t="s">
        <v>12</v>
      </c>
      <c r="B70" s="7" t="s">
        <v>1177</v>
      </c>
      <c r="C70" s="10"/>
      <c r="D70" s="17" t="s">
        <v>12</v>
      </c>
      <c r="E70" s="16"/>
      <c r="F70" s="150"/>
      <c r="G70" s="602"/>
      <c r="H70" s="602"/>
      <c r="I70" s="602"/>
      <c r="J70" s="602"/>
      <c r="K70" s="602"/>
      <c r="L70" s="193"/>
      <c r="M70" s="96"/>
      <c r="N70" s="603"/>
      <c r="O70" s="471" t="s">
        <v>12</v>
      </c>
    </row>
    <row r="71" spans="1:15" ht="16.5" customHeight="1" x14ac:dyDescent="0.2">
      <c r="A71" s="28" t="s">
        <v>58</v>
      </c>
      <c r="B71" s="7" t="s">
        <v>237</v>
      </c>
      <c r="C71" s="10">
        <v>624</v>
      </c>
      <c r="D71" s="17">
        <v>672</v>
      </c>
      <c r="E71" s="16">
        <v>726</v>
      </c>
      <c r="F71" s="210">
        <f t="shared" ref="F71:F77" si="13">SUM(E71-(E71*14/114))</f>
        <v>636.84210526315792</v>
      </c>
      <c r="G71" s="380">
        <v>689.47</v>
      </c>
      <c r="H71" s="380">
        <v>741.23</v>
      </c>
      <c r="I71" s="204">
        <v>785.96</v>
      </c>
      <c r="J71" s="204">
        <v>825.44</v>
      </c>
      <c r="K71" s="204">
        <f t="shared" ref="K71:K77" si="14">SUM(N71/114*100)</f>
        <v>881.57894736842104</v>
      </c>
      <c r="L71" s="208">
        <f>K71*'Table of % increases'!$C$19</f>
        <v>123.42105263157896</v>
      </c>
      <c r="M71" s="218">
        <f t="shared" ref="M71:M77" si="15">K71+L71</f>
        <v>1005</v>
      </c>
      <c r="N71" s="249">
        <v>1005</v>
      </c>
      <c r="O71" s="463">
        <f t="shared" ref="O71:O77" si="16">ROUND((K71-J71)/J71*100,2)</f>
        <v>6.8</v>
      </c>
    </row>
    <row r="72" spans="1:15" ht="16.5" customHeight="1" x14ac:dyDescent="0.2">
      <c r="A72" s="28" t="s">
        <v>59</v>
      </c>
      <c r="B72" s="7" t="s">
        <v>238</v>
      </c>
      <c r="C72" s="10">
        <v>996</v>
      </c>
      <c r="D72" s="17">
        <v>1080</v>
      </c>
      <c r="E72" s="16">
        <v>1166.4000000000001</v>
      </c>
      <c r="F72" s="210">
        <f t="shared" si="13"/>
        <v>1023.1578947368422</v>
      </c>
      <c r="G72" s="380">
        <v>1110.53</v>
      </c>
      <c r="H72" s="380">
        <v>1193.8599999999999</v>
      </c>
      <c r="I72" s="204">
        <v>1265.79</v>
      </c>
      <c r="J72" s="204">
        <v>1328.95</v>
      </c>
      <c r="K72" s="204">
        <f t="shared" si="14"/>
        <v>1419.2982456140351</v>
      </c>
      <c r="L72" s="208">
        <f>K72*'Table of % increases'!$C$19</f>
        <v>198.70175438596493</v>
      </c>
      <c r="M72" s="218">
        <f t="shared" si="15"/>
        <v>1618</v>
      </c>
      <c r="N72" s="249">
        <v>1618</v>
      </c>
      <c r="O72" s="463">
        <f t="shared" si="16"/>
        <v>6.8</v>
      </c>
    </row>
    <row r="73" spans="1:15" ht="16.5" customHeight="1" x14ac:dyDescent="0.2">
      <c r="A73" s="28" t="s">
        <v>60</v>
      </c>
      <c r="B73" s="7" t="s">
        <v>239</v>
      </c>
      <c r="C73" s="10"/>
      <c r="D73" s="17">
        <v>2160</v>
      </c>
      <c r="E73" s="16">
        <v>2334</v>
      </c>
      <c r="F73" s="210">
        <f t="shared" si="13"/>
        <v>2047.3684210526317</v>
      </c>
      <c r="G73" s="380">
        <v>2221.0500000000002</v>
      </c>
      <c r="H73" s="380">
        <v>2387.7199999999998</v>
      </c>
      <c r="I73" s="204">
        <v>2530.6999999999998</v>
      </c>
      <c r="J73" s="204">
        <v>2657.89</v>
      </c>
      <c r="K73" s="204">
        <f t="shared" si="14"/>
        <v>2838.5964912280701</v>
      </c>
      <c r="L73" s="208">
        <f>K73*'Table of % increases'!$C$19</f>
        <v>397.40350877192986</v>
      </c>
      <c r="M73" s="218">
        <f t="shared" si="15"/>
        <v>3236</v>
      </c>
      <c r="N73" s="249">
        <v>3236</v>
      </c>
      <c r="O73" s="463">
        <f t="shared" si="16"/>
        <v>6.8</v>
      </c>
    </row>
    <row r="74" spans="1:15" ht="16.5" customHeight="1" x14ac:dyDescent="0.2">
      <c r="A74" s="28" t="s">
        <v>62</v>
      </c>
      <c r="B74" s="7" t="s">
        <v>240</v>
      </c>
      <c r="C74" s="10"/>
      <c r="D74" s="17">
        <v>2880</v>
      </c>
      <c r="E74" s="16">
        <v>3110.4</v>
      </c>
      <c r="F74" s="210">
        <f t="shared" si="13"/>
        <v>2728.4210526315792</v>
      </c>
      <c r="G74" s="380">
        <v>2960.53</v>
      </c>
      <c r="H74" s="380">
        <v>3182.46</v>
      </c>
      <c r="I74" s="204">
        <v>3373.68</v>
      </c>
      <c r="J74" s="204">
        <v>3542.11</v>
      </c>
      <c r="K74" s="204">
        <f t="shared" si="14"/>
        <v>3783.3333333333335</v>
      </c>
      <c r="L74" s="208">
        <f>K74*'Table of % increases'!$C$19</f>
        <v>529.66666666666674</v>
      </c>
      <c r="M74" s="218">
        <f t="shared" si="15"/>
        <v>4313</v>
      </c>
      <c r="N74" s="249">
        <v>4313</v>
      </c>
      <c r="O74" s="463">
        <f t="shared" si="16"/>
        <v>6.81</v>
      </c>
    </row>
    <row r="75" spans="1:15" ht="16.5" customHeight="1" x14ac:dyDescent="0.2">
      <c r="A75" s="28" t="s">
        <v>64</v>
      </c>
      <c r="B75" s="7" t="s">
        <v>241</v>
      </c>
      <c r="C75" s="10"/>
      <c r="D75" s="17">
        <v>3600</v>
      </c>
      <c r="E75" s="16">
        <v>3870</v>
      </c>
      <c r="F75" s="210">
        <f t="shared" si="13"/>
        <v>3394.7368421052633</v>
      </c>
      <c r="G75" s="380">
        <v>3684.2105263157896</v>
      </c>
      <c r="H75" s="380">
        <v>3960.53</v>
      </c>
      <c r="I75" s="204">
        <v>4198.25</v>
      </c>
      <c r="J75" s="204">
        <v>4407.8900000000003</v>
      </c>
      <c r="K75" s="204">
        <f t="shared" si="14"/>
        <v>4707.8947368421059</v>
      </c>
      <c r="L75" s="208">
        <f>K75*'Table of % increases'!$C$19</f>
        <v>659.10526315789491</v>
      </c>
      <c r="M75" s="218">
        <f t="shared" si="15"/>
        <v>5367.0000000000009</v>
      </c>
      <c r="N75" s="249">
        <v>5367</v>
      </c>
      <c r="O75" s="463">
        <f t="shared" si="16"/>
        <v>6.81</v>
      </c>
    </row>
    <row r="76" spans="1:15" ht="16.5" customHeight="1" x14ac:dyDescent="0.2">
      <c r="A76" s="28" t="s">
        <v>68</v>
      </c>
      <c r="B76" s="7" t="s">
        <v>242</v>
      </c>
      <c r="C76" s="10"/>
      <c r="D76" s="17">
        <v>4320</v>
      </c>
      <c r="E76" s="16">
        <v>4644</v>
      </c>
      <c r="F76" s="210">
        <f t="shared" si="13"/>
        <v>4073.6842105263158</v>
      </c>
      <c r="G76" s="380">
        <v>4421.0526315789475</v>
      </c>
      <c r="H76" s="380">
        <v>4752.63</v>
      </c>
      <c r="I76" s="204">
        <v>5037.72</v>
      </c>
      <c r="J76" s="204">
        <v>5289.47</v>
      </c>
      <c r="K76" s="204">
        <f t="shared" si="14"/>
        <v>5649.1228070175439</v>
      </c>
      <c r="L76" s="208">
        <f>K76*'Table of % increases'!$C$19</f>
        <v>790.87719298245622</v>
      </c>
      <c r="M76" s="218">
        <f t="shared" si="15"/>
        <v>6440</v>
      </c>
      <c r="N76" s="249">
        <v>6440</v>
      </c>
      <c r="O76" s="463">
        <f t="shared" si="16"/>
        <v>6.8</v>
      </c>
    </row>
    <row r="77" spans="1:15" ht="16.5" customHeight="1" x14ac:dyDescent="0.2">
      <c r="A77" s="28" t="s">
        <v>222</v>
      </c>
      <c r="B77" s="7" t="s">
        <v>243</v>
      </c>
      <c r="C77" s="10"/>
      <c r="D77" s="17">
        <v>5040</v>
      </c>
      <c r="E77" s="16">
        <v>5418</v>
      </c>
      <c r="F77" s="210">
        <f t="shared" si="13"/>
        <v>4752.6315789473683</v>
      </c>
      <c r="G77" s="380">
        <v>5157.894736842105</v>
      </c>
      <c r="H77" s="380">
        <v>5544.74</v>
      </c>
      <c r="I77" s="204">
        <v>5877.19</v>
      </c>
      <c r="J77" s="204">
        <v>6171.05</v>
      </c>
      <c r="K77" s="204">
        <f t="shared" si="14"/>
        <v>6590.3508771929819</v>
      </c>
      <c r="L77" s="208">
        <f>K77*'Table of % increases'!$C$19</f>
        <v>922.64912280701753</v>
      </c>
      <c r="M77" s="218">
        <f t="shared" si="15"/>
        <v>7512.9999999999991</v>
      </c>
      <c r="N77" s="249">
        <v>7513</v>
      </c>
      <c r="O77" s="463">
        <f t="shared" si="16"/>
        <v>6.79</v>
      </c>
    </row>
    <row r="78" spans="1:15" x14ac:dyDescent="0.2">
      <c r="A78" s="144"/>
      <c r="B78" s="86"/>
      <c r="C78" s="97"/>
      <c r="D78" s="86"/>
      <c r="E78" s="103"/>
      <c r="F78" s="210"/>
      <c r="G78" s="380"/>
      <c r="H78" s="380" t="s">
        <v>12</v>
      </c>
      <c r="I78" s="380"/>
      <c r="J78" s="380"/>
      <c r="K78" s="380"/>
      <c r="L78" s="208"/>
      <c r="M78" s="218"/>
      <c r="N78" s="249"/>
      <c r="O78" s="463" t="s">
        <v>12</v>
      </c>
    </row>
    <row r="79" spans="1:15" ht="16.5" customHeight="1" x14ac:dyDescent="0.2">
      <c r="A79" s="28">
        <v>3.8</v>
      </c>
      <c r="B79" s="54" t="s">
        <v>261</v>
      </c>
      <c r="C79" s="10">
        <v>1116</v>
      </c>
      <c r="D79" s="17">
        <v>1212</v>
      </c>
      <c r="E79" s="16">
        <v>1303.2</v>
      </c>
      <c r="F79" s="210">
        <f t="shared" ref="F79:F84" si="17">SUM(E79-(E79*14/114))</f>
        <v>1143.1578947368421</v>
      </c>
      <c r="G79" s="380">
        <v>1236.8399999999999</v>
      </c>
      <c r="H79" s="380">
        <v>1329.82</v>
      </c>
      <c r="I79" s="204">
        <v>1407.89</v>
      </c>
      <c r="J79" s="204">
        <v>1478.07</v>
      </c>
      <c r="K79" s="204">
        <f t="shared" ref="K79" si="18">SUM(N79/114*100)</f>
        <v>1578.9473684210525</v>
      </c>
      <c r="L79" s="208">
        <f>K79*'Table of % increases'!$C$19</f>
        <v>221.05263157894737</v>
      </c>
      <c r="M79" s="218">
        <f>K79+L79</f>
        <v>1799.9999999999998</v>
      </c>
      <c r="N79" s="249">
        <v>1800</v>
      </c>
      <c r="O79" s="463">
        <f>ROUND((K79-J79)/J79*100,2)</f>
        <v>6.82</v>
      </c>
    </row>
    <row r="80" spans="1:15" ht="16.5" customHeight="1" x14ac:dyDescent="0.2">
      <c r="A80" s="28"/>
      <c r="B80" s="7"/>
      <c r="C80" s="10"/>
      <c r="D80" s="17"/>
      <c r="E80" s="16"/>
      <c r="F80" s="150"/>
      <c r="G80" s="602"/>
      <c r="H80" s="602"/>
      <c r="I80" s="602"/>
      <c r="J80" s="602"/>
      <c r="K80" s="602"/>
      <c r="L80" s="193"/>
      <c r="M80" s="96"/>
      <c r="N80" s="603"/>
      <c r="O80" s="463" t="s">
        <v>12</v>
      </c>
    </row>
    <row r="81" spans="1:15" ht="16.5" customHeight="1" x14ac:dyDescent="0.2">
      <c r="A81" s="28">
        <v>3.9</v>
      </c>
      <c r="B81" s="13" t="s">
        <v>65</v>
      </c>
      <c r="C81" s="10"/>
      <c r="D81" s="17" t="s">
        <v>12</v>
      </c>
      <c r="E81" s="16"/>
      <c r="F81" s="150"/>
      <c r="G81" s="602"/>
      <c r="H81" s="602"/>
      <c r="I81" s="602"/>
      <c r="J81" s="602"/>
      <c r="K81" s="602"/>
      <c r="L81" s="193"/>
      <c r="M81" s="96"/>
      <c r="N81" s="603"/>
      <c r="O81" s="463" t="s">
        <v>12</v>
      </c>
    </row>
    <row r="82" spans="1:15" ht="16.5" customHeight="1" x14ac:dyDescent="0.2">
      <c r="A82" s="144"/>
      <c r="B82" s="86"/>
      <c r="C82" s="97"/>
      <c r="D82" s="86"/>
      <c r="E82" s="103"/>
      <c r="F82" s="150"/>
      <c r="G82" s="602"/>
      <c r="H82" s="602"/>
      <c r="I82" s="602"/>
      <c r="J82" s="602"/>
      <c r="K82" s="602"/>
      <c r="L82" s="193"/>
      <c r="M82" s="96"/>
      <c r="N82" s="603"/>
      <c r="O82" s="463" t="s">
        <v>12</v>
      </c>
    </row>
    <row r="83" spans="1:15" ht="16.5" customHeight="1" x14ac:dyDescent="0.2">
      <c r="A83" s="28" t="s">
        <v>58</v>
      </c>
      <c r="B83" s="15" t="s">
        <v>66</v>
      </c>
      <c r="C83" s="10">
        <v>90</v>
      </c>
      <c r="D83" s="17">
        <v>100</v>
      </c>
      <c r="E83" s="16">
        <v>50</v>
      </c>
      <c r="F83" s="150">
        <f t="shared" si="17"/>
        <v>43.859649122807014</v>
      </c>
      <c r="G83" s="602">
        <v>47.59</v>
      </c>
      <c r="H83" s="602">
        <v>52.63</v>
      </c>
      <c r="I83" s="204">
        <v>56.14</v>
      </c>
      <c r="J83" s="204">
        <v>58.95</v>
      </c>
      <c r="K83" s="204">
        <f t="shared" ref="K83:K84" si="19">SUM(N83/114*100)</f>
        <v>62.982456140350877</v>
      </c>
      <c r="L83" s="208">
        <f>K83*'Table of % increases'!$C$19</f>
        <v>8.817543859649124</v>
      </c>
      <c r="M83" s="218">
        <f t="shared" ref="M83:M84" si="20">K83+L83</f>
        <v>71.8</v>
      </c>
      <c r="N83" s="249">
        <v>71.8</v>
      </c>
      <c r="O83" s="463">
        <f>ROUND((K83-J83)/J83*100,2)</f>
        <v>6.84</v>
      </c>
    </row>
    <row r="84" spans="1:15" x14ac:dyDescent="0.2">
      <c r="A84" s="28" t="s">
        <v>59</v>
      </c>
      <c r="B84" s="15" t="s">
        <v>67</v>
      </c>
      <c r="C84" s="10">
        <v>210</v>
      </c>
      <c r="D84" s="17">
        <v>230</v>
      </c>
      <c r="E84" s="16">
        <v>100</v>
      </c>
      <c r="F84" s="150">
        <f t="shared" si="17"/>
        <v>87.719298245614027</v>
      </c>
      <c r="G84" s="602">
        <v>95.18</v>
      </c>
      <c r="H84" s="602">
        <v>105.26</v>
      </c>
      <c r="I84" s="204">
        <v>112.28</v>
      </c>
      <c r="J84" s="204">
        <v>117.89</v>
      </c>
      <c r="K84" s="204">
        <f t="shared" si="19"/>
        <v>125.87719298245614</v>
      </c>
      <c r="L84" s="208">
        <f>K84*'Table of % increases'!$C$19</f>
        <v>17.62280701754386</v>
      </c>
      <c r="M84" s="218">
        <f t="shared" si="20"/>
        <v>143.5</v>
      </c>
      <c r="N84" s="249">
        <v>143.5</v>
      </c>
      <c r="O84" s="463">
        <f>ROUND((K84-J84)/J84*100,2)</f>
        <v>6.78</v>
      </c>
    </row>
    <row r="85" spans="1:15" x14ac:dyDescent="0.2">
      <c r="A85" s="144"/>
      <c r="B85" s="86"/>
      <c r="C85" s="97"/>
      <c r="D85" s="86"/>
      <c r="E85" s="103"/>
      <c r="F85" s="194"/>
      <c r="G85" s="194"/>
      <c r="H85" s="194"/>
      <c r="I85" s="194"/>
      <c r="J85" s="194"/>
      <c r="K85" s="194"/>
      <c r="L85" s="196"/>
      <c r="M85" s="102"/>
      <c r="N85" s="194"/>
      <c r="O85" s="463" t="s">
        <v>12</v>
      </c>
    </row>
    <row r="86" spans="1:15" ht="16.5" customHeight="1" x14ac:dyDescent="0.2">
      <c r="A86" s="152">
        <v>3.1</v>
      </c>
      <c r="B86" s="9" t="s">
        <v>263</v>
      </c>
      <c r="C86" s="10"/>
      <c r="D86" s="17" t="s">
        <v>12</v>
      </c>
      <c r="E86" s="16"/>
      <c r="F86" s="150"/>
      <c r="G86" s="602"/>
      <c r="H86" s="602"/>
      <c r="I86" s="602"/>
      <c r="J86" s="602"/>
      <c r="K86" s="602"/>
      <c r="L86" s="193"/>
      <c r="M86" s="96"/>
      <c r="N86" s="603"/>
      <c r="O86" s="471" t="s">
        <v>12</v>
      </c>
    </row>
    <row r="87" spans="1:15" ht="16.5" customHeight="1" x14ac:dyDescent="0.2">
      <c r="A87" s="28"/>
      <c r="B87" s="9"/>
      <c r="C87" s="10"/>
      <c r="D87" s="17"/>
      <c r="E87" s="16"/>
      <c r="F87" s="150"/>
      <c r="G87" s="602"/>
      <c r="H87" s="602"/>
      <c r="I87" s="602"/>
      <c r="J87" s="602"/>
      <c r="K87" s="602"/>
      <c r="L87" s="193"/>
      <c r="M87" s="96"/>
      <c r="N87" s="603"/>
      <c r="O87" s="471" t="s">
        <v>12</v>
      </c>
    </row>
    <row r="88" spans="1:15" ht="16.5" customHeight="1" x14ac:dyDescent="0.2">
      <c r="A88" s="28" t="s">
        <v>991</v>
      </c>
      <c r="B88" s="9" t="s">
        <v>264</v>
      </c>
      <c r="C88" s="10"/>
      <c r="D88" s="17" t="s">
        <v>12</v>
      </c>
      <c r="E88" s="16"/>
      <c r="F88" s="150"/>
      <c r="G88" s="602"/>
      <c r="H88" s="602"/>
      <c r="I88" s="602"/>
      <c r="J88" s="602"/>
      <c r="K88" s="602"/>
      <c r="L88" s="193"/>
      <c r="M88" s="96"/>
      <c r="N88" s="603"/>
      <c r="O88" s="471" t="s">
        <v>12</v>
      </c>
    </row>
    <row r="89" spans="1:15" ht="16.5" customHeight="1" x14ac:dyDescent="0.2">
      <c r="A89" s="28" t="s">
        <v>58</v>
      </c>
      <c r="B89" s="20" t="s">
        <v>265</v>
      </c>
      <c r="C89" s="10" t="s">
        <v>266</v>
      </c>
      <c r="D89" s="11" t="s">
        <v>266</v>
      </c>
      <c r="E89" s="16" t="s">
        <v>266</v>
      </c>
      <c r="F89" s="193" t="s">
        <v>266</v>
      </c>
      <c r="G89" s="193" t="s">
        <v>266</v>
      </c>
      <c r="H89" s="193" t="s">
        <v>266</v>
      </c>
      <c r="I89" s="193"/>
      <c r="J89" s="193"/>
      <c r="K89" s="193"/>
      <c r="L89" s="193" t="s">
        <v>266</v>
      </c>
      <c r="M89" s="188" t="s">
        <v>266</v>
      </c>
      <c r="N89" s="193"/>
      <c r="O89" s="471" t="s">
        <v>12</v>
      </c>
    </row>
    <row r="90" spans="1:15" ht="16.5" customHeight="1" x14ac:dyDescent="0.2">
      <c r="A90" s="28"/>
      <c r="B90" s="7" t="s">
        <v>267</v>
      </c>
      <c r="C90" s="10"/>
      <c r="D90" s="17" t="s">
        <v>12</v>
      </c>
      <c r="E90" s="16"/>
      <c r="F90" s="150"/>
      <c r="G90" s="602"/>
      <c r="H90" s="602"/>
      <c r="I90" s="602"/>
      <c r="J90" s="602"/>
      <c r="K90" s="602"/>
      <c r="L90" s="193"/>
      <c r="M90" s="96"/>
      <c r="N90" s="603"/>
      <c r="O90" s="471" t="s">
        <v>12</v>
      </c>
    </row>
    <row r="91" spans="1:15" ht="16.5" customHeight="1" x14ac:dyDescent="0.2">
      <c r="A91" s="28"/>
      <c r="B91" s="7" t="s">
        <v>268</v>
      </c>
      <c r="C91" s="10"/>
      <c r="D91" s="17" t="s">
        <v>12</v>
      </c>
      <c r="E91" s="16"/>
      <c r="F91" s="150"/>
      <c r="G91" s="602"/>
      <c r="H91" s="602"/>
      <c r="I91" s="602"/>
      <c r="J91" s="602"/>
      <c r="K91" s="602"/>
      <c r="L91" s="193"/>
      <c r="M91" s="96"/>
      <c r="N91" s="603"/>
      <c r="O91" s="471" t="s">
        <v>12</v>
      </c>
    </row>
    <row r="92" spans="1:15" ht="16.5" customHeight="1" x14ac:dyDescent="0.2">
      <c r="A92" s="28" t="s">
        <v>59</v>
      </c>
      <c r="B92" s="7" t="s">
        <v>269</v>
      </c>
      <c r="C92" s="10">
        <v>450</v>
      </c>
      <c r="D92" s="17">
        <v>486</v>
      </c>
      <c r="E92" s="16">
        <v>520</v>
      </c>
      <c r="F92" s="150">
        <f t="shared" ref="F92:F114" si="21">SUM(E92-(E92*14/114))</f>
        <v>456.14035087719299</v>
      </c>
      <c r="G92" s="602">
        <v>495.61</v>
      </c>
      <c r="H92" s="602">
        <v>535.09</v>
      </c>
      <c r="I92" s="204">
        <v>567.54</v>
      </c>
      <c r="J92" s="204">
        <v>596.49</v>
      </c>
      <c r="K92" s="204">
        <f t="shared" ref="K92:K98" si="22">SUM(N92/114*100)</f>
        <v>636.84210526315792</v>
      </c>
      <c r="L92" s="208">
        <f>K92*'Table of % increases'!$C$19</f>
        <v>89.157894736842124</v>
      </c>
      <c r="M92" s="218">
        <f t="shared" ref="M92:M98" si="23">K92+L92</f>
        <v>726</v>
      </c>
      <c r="N92" s="249">
        <v>726</v>
      </c>
      <c r="O92" s="463">
        <f t="shared" ref="O92:O98" si="24">ROUND((K92-J92)/J92*100,2)</f>
        <v>6.76</v>
      </c>
    </row>
    <row r="93" spans="1:15" ht="16.5" customHeight="1" x14ac:dyDescent="0.2">
      <c r="A93" s="28" t="s">
        <v>60</v>
      </c>
      <c r="B93" s="7" t="s">
        <v>270</v>
      </c>
      <c r="C93" s="10">
        <v>400</v>
      </c>
      <c r="D93" s="17">
        <v>432</v>
      </c>
      <c r="E93" s="16">
        <v>460</v>
      </c>
      <c r="F93" s="150">
        <f t="shared" si="21"/>
        <v>403.50877192982455</v>
      </c>
      <c r="G93" s="602">
        <v>438.59649122807019</v>
      </c>
      <c r="H93" s="602">
        <v>471.93</v>
      </c>
      <c r="I93" s="204">
        <v>500</v>
      </c>
      <c r="J93" s="204">
        <v>526.32000000000005</v>
      </c>
      <c r="K93" s="204">
        <f t="shared" si="22"/>
        <v>562.28070175438597</v>
      </c>
      <c r="L93" s="208">
        <f>K93*'Table of % increases'!$C$19</f>
        <v>78.719298245614041</v>
      </c>
      <c r="M93" s="218">
        <f t="shared" si="23"/>
        <v>641</v>
      </c>
      <c r="N93" s="249">
        <v>641</v>
      </c>
      <c r="O93" s="463">
        <f t="shared" si="24"/>
        <v>6.83</v>
      </c>
    </row>
    <row r="94" spans="1:15" ht="16.5" customHeight="1" x14ac:dyDescent="0.2">
      <c r="A94" s="28" t="s">
        <v>62</v>
      </c>
      <c r="B94" s="7" t="s">
        <v>271</v>
      </c>
      <c r="C94" s="10">
        <v>350</v>
      </c>
      <c r="D94" s="17">
        <v>378</v>
      </c>
      <c r="E94" s="16">
        <v>400</v>
      </c>
      <c r="F94" s="150">
        <f t="shared" si="21"/>
        <v>350.87719298245611</v>
      </c>
      <c r="G94" s="602">
        <v>381.57894736842104</v>
      </c>
      <c r="H94" s="602">
        <v>410.53</v>
      </c>
      <c r="I94" s="204">
        <v>435.09</v>
      </c>
      <c r="J94" s="204">
        <v>456.14</v>
      </c>
      <c r="K94" s="204">
        <f t="shared" si="22"/>
        <v>486.84210526315786</v>
      </c>
      <c r="L94" s="208">
        <f>K94*'Table of % increases'!$C$19</f>
        <v>68.15789473684211</v>
      </c>
      <c r="M94" s="218">
        <f t="shared" si="23"/>
        <v>555</v>
      </c>
      <c r="N94" s="249">
        <v>555</v>
      </c>
      <c r="O94" s="463">
        <f t="shared" si="24"/>
        <v>6.73</v>
      </c>
    </row>
    <row r="95" spans="1:15" ht="16.5" customHeight="1" x14ac:dyDescent="0.2">
      <c r="A95" s="28" t="s">
        <v>64</v>
      </c>
      <c r="B95" s="7" t="s">
        <v>272</v>
      </c>
      <c r="C95" s="10">
        <v>300</v>
      </c>
      <c r="D95" s="17">
        <v>324</v>
      </c>
      <c r="E95" s="16">
        <v>340</v>
      </c>
      <c r="F95" s="150">
        <f t="shared" si="21"/>
        <v>298.24561403508773</v>
      </c>
      <c r="G95" s="602">
        <v>324.56140350877195</v>
      </c>
      <c r="H95" s="602">
        <v>349.12</v>
      </c>
      <c r="I95" s="204">
        <v>370.18</v>
      </c>
      <c r="J95" s="204">
        <v>385.96</v>
      </c>
      <c r="K95" s="204">
        <f t="shared" si="22"/>
        <v>412.28070175438597</v>
      </c>
      <c r="L95" s="208">
        <f>K95*'Table of % increases'!$C$19</f>
        <v>57.719298245614041</v>
      </c>
      <c r="M95" s="218">
        <f t="shared" si="23"/>
        <v>470</v>
      </c>
      <c r="N95" s="249">
        <v>470</v>
      </c>
      <c r="O95" s="463">
        <f t="shared" si="24"/>
        <v>6.82</v>
      </c>
    </row>
    <row r="96" spans="1:15" ht="16.5" customHeight="1" x14ac:dyDescent="0.2">
      <c r="A96" s="28" t="s">
        <v>68</v>
      </c>
      <c r="B96" s="7" t="s">
        <v>273</v>
      </c>
      <c r="C96" s="10">
        <v>250</v>
      </c>
      <c r="D96" s="17">
        <v>270</v>
      </c>
      <c r="E96" s="16">
        <v>290</v>
      </c>
      <c r="F96" s="150">
        <f t="shared" si="21"/>
        <v>254.38596491228071</v>
      </c>
      <c r="G96" s="602">
        <v>276.31578947368422</v>
      </c>
      <c r="H96" s="602">
        <v>298.25</v>
      </c>
      <c r="I96" s="204">
        <v>315.79000000000002</v>
      </c>
      <c r="J96" s="204">
        <v>333.33</v>
      </c>
      <c r="K96" s="204">
        <f t="shared" si="22"/>
        <v>356.14035087719299</v>
      </c>
      <c r="L96" s="208">
        <f>K96*'Table of % increases'!$C$19</f>
        <v>49.859649122807021</v>
      </c>
      <c r="M96" s="218">
        <f t="shared" si="23"/>
        <v>406</v>
      </c>
      <c r="N96" s="249">
        <v>406</v>
      </c>
      <c r="O96" s="463">
        <f t="shared" si="24"/>
        <v>6.84</v>
      </c>
    </row>
    <row r="97" spans="1:15" ht="16.5" customHeight="1" x14ac:dyDescent="0.2">
      <c r="A97" s="28" t="s">
        <v>222</v>
      </c>
      <c r="B97" s="7" t="s">
        <v>274</v>
      </c>
      <c r="C97" s="10">
        <v>200</v>
      </c>
      <c r="D97" s="17">
        <v>216</v>
      </c>
      <c r="E97" s="16">
        <v>230</v>
      </c>
      <c r="F97" s="150">
        <f t="shared" si="21"/>
        <v>201.75438596491227</v>
      </c>
      <c r="G97" s="602">
        <v>219.2982456140351</v>
      </c>
      <c r="H97" s="602">
        <v>236.84</v>
      </c>
      <c r="I97" s="204">
        <v>250.88</v>
      </c>
      <c r="J97" s="204">
        <v>263.16000000000003</v>
      </c>
      <c r="K97" s="204">
        <f t="shared" si="22"/>
        <v>280.70175438596488</v>
      </c>
      <c r="L97" s="208">
        <f>K97*'Table of % increases'!$C$19</f>
        <v>39.298245614035089</v>
      </c>
      <c r="M97" s="218">
        <f t="shared" si="23"/>
        <v>319.99999999999994</v>
      </c>
      <c r="N97" s="249">
        <v>320</v>
      </c>
      <c r="O97" s="463">
        <f t="shared" si="24"/>
        <v>6.67</v>
      </c>
    </row>
    <row r="98" spans="1:15" ht="16.5" customHeight="1" x14ac:dyDescent="0.2">
      <c r="A98" s="28" t="s">
        <v>500</v>
      </c>
      <c r="B98" s="7" t="s">
        <v>275</v>
      </c>
      <c r="C98" s="10">
        <v>100</v>
      </c>
      <c r="D98" s="17">
        <v>108</v>
      </c>
      <c r="E98" s="16">
        <v>115</v>
      </c>
      <c r="F98" s="150">
        <f t="shared" si="21"/>
        <v>100.87719298245614</v>
      </c>
      <c r="G98" s="602">
        <v>109.64912280701755</v>
      </c>
      <c r="H98" s="602">
        <v>118.42</v>
      </c>
      <c r="I98" s="204">
        <v>125.44</v>
      </c>
      <c r="J98" s="204">
        <v>131.58000000000001</v>
      </c>
      <c r="K98" s="204">
        <f t="shared" si="22"/>
        <v>140.35087719298244</v>
      </c>
      <c r="L98" s="208">
        <f>K98*'Table of % increases'!$C$19</f>
        <v>19.649122807017545</v>
      </c>
      <c r="M98" s="218">
        <f t="shared" si="23"/>
        <v>159.99999999999997</v>
      </c>
      <c r="N98" s="249">
        <v>160</v>
      </c>
      <c r="O98" s="463">
        <f t="shared" si="24"/>
        <v>6.67</v>
      </c>
    </row>
    <row r="99" spans="1:15" ht="16.5" customHeight="1" x14ac:dyDescent="0.2">
      <c r="A99" s="28"/>
      <c r="B99" s="7" t="s">
        <v>276</v>
      </c>
      <c r="C99" s="10"/>
      <c r="D99" s="17" t="s">
        <v>12</v>
      </c>
      <c r="E99" s="16"/>
      <c r="F99" s="150"/>
      <c r="G99" s="602"/>
      <c r="H99" s="602"/>
      <c r="I99" s="602"/>
      <c r="J99" s="204" t="s">
        <v>12</v>
      </c>
      <c r="K99" s="204"/>
      <c r="L99" s="193"/>
      <c r="M99" s="96"/>
      <c r="N99" s="603"/>
      <c r="O99" s="463" t="s">
        <v>12</v>
      </c>
    </row>
    <row r="100" spans="1:15" ht="16.5" customHeight="1" x14ac:dyDescent="0.2">
      <c r="A100" s="28" t="s">
        <v>501</v>
      </c>
      <c r="B100" s="7" t="s">
        <v>275</v>
      </c>
      <c r="C100" s="10">
        <v>50</v>
      </c>
      <c r="D100" s="17">
        <v>54</v>
      </c>
      <c r="E100" s="16">
        <v>57</v>
      </c>
      <c r="F100" s="150">
        <f t="shared" si="21"/>
        <v>50</v>
      </c>
      <c r="G100" s="602">
        <v>54.39</v>
      </c>
      <c r="H100" s="602">
        <v>59.65</v>
      </c>
      <c r="I100" s="204">
        <v>63.16</v>
      </c>
      <c r="J100" s="204">
        <v>66.67</v>
      </c>
      <c r="K100" s="204">
        <f t="shared" ref="K100" si="25">SUM(N100/114*100)</f>
        <v>71.05263157894737</v>
      </c>
      <c r="L100" s="208">
        <f>K100*'Table of % increases'!$C$19</f>
        <v>9.9473684210526319</v>
      </c>
      <c r="M100" s="218">
        <f>K100+L100</f>
        <v>81</v>
      </c>
      <c r="N100" s="249">
        <v>81</v>
      </c>
      <c r="O100" s="463">
        <f>ROUND((K100-J100)/J100*100,2)</f>
        <v>6.57</v>
      </c>
    </row>
    <row r="101" spans="1:15" ht="16.5" customHeight="1" x14ac:dyDescent="0.2">
      <c r="A101" s="28" t="s">
        <v>502</v>
      </c>
      <c r="B101" s="7" t="s">
        <v>277</v>
      </c>
      <c r="C101" s="10" t="s">
        <v>266</v>
      </c>
      <c r="D101" s="11" t="s">
        <v>266</v>
      </c>
      <c r="E101" s="16" t="s">
        <v>266</v>
      </c>
      <c r="F101" s="193" t="s">
        <v>266</v>
      </c>
      <c r="G101" s="193" t="s">
        <v>266</v>
      </c>
      <c r="H101" s="193" t="s">
        <v>266</v>
      </c>
      <c r="I101" s="193"/>
      <c r="J101" s="193"/>
      <c r="K101" s="193"/>
      <c r="L101" s="193" t="s">
        <v>266</v>
      </c>
      <c r="M101" s="188" t="s">
        <v>266</v>
      </c>
      <c r="N101" s="193"/>
      <c r="O101" s="463" t="s">
        <v>12</v>
      </c>
    </row>
    <row r="102" spans="1:15" ht="16.5" customHeight="1" x14ac:dyDescent="0.2">
      <c r="A102" s="28" t="s">
        <v>992</v>
      </c>
      <c r="B102" s="54" t="s">
        <v>278</v>
      </c>
      <c r="C102" s="10"/>
      <c r="D102" s="17" t="s">
        <v>12</v>
      </c>
      <c r="E102" s="16" t="s">
        <v>12</v>
      </c>
      <c r="F102" s="24" t="s">
        <v>12</v>
      </c>
      <c r="G102" s="24" t="s">
        <v>12</v>
      </c>
      <c r="H102" s="24" t="s">
        <v>12</v>
      </c>
      <c r="I102" s="24"/>
      <c r="J102" s="24"/>
      <c r="K102" s="24"/>
      <c r="L102" s="24" t="s">
        <v>12</v>
      </c>
      <c r="M102" s="122" t="s">
        <v>12</v>
      </c>
      <c r="N102" s="24"/>
      <c r="O102" s="463" t="s">
        <v>12</v>
      </c>
    </row>
    <row r="103" spans="1:15" ht="16.5" customHeight="1" x14ac:dyDescent="0.2">
      <c r="A103" s="28" t="s">
        <v>58</v>
      </c>
      <c r="B103" s="7" t="s">
        <v>265</v>
      </c>
      <c r="C103" s="10" t="s">
        <v>266</v>
      </c>
      <c r="D103" s="11" t="s">
        <v>266</v>
      </c>
      <c r="E103" s="16" t="s">
        <v>266</v>
      </c>
      <c r="F103" s="193" t="s">
        <v>266</v>
      </c>
      <c r="G103" s="193" t="s">
        <v>266</v>
      </c>
      <c r="H103" s="193" t="s">
        <v>266</v>
      </c>
      <c r="I103" s="193"/>
      <c r="J103" s="193"/>
      <c r="K103" s="193"/>
      <c r="L103" s="193" t="s">
        <v>266</v>
      </c>
      <c r="M103" s="188" t="s">
        <v>266</v>
      </c>
      <c r="N103" s="193"/>
      <c r="O103" s="463" t="s">
        <v>12</v>
      </c>
    </row>
    <row r="104" spans="1:15" ht="16.5" customHeight="1" x14ac:dyDescent="0.2">
      <c r="A104" s="28"/>
      <c r="B104" s="7" t="s">
        <v>267</v>
      </c>
      <c r="C104" s="10"/>
      <c r="D104" s="17" t="s">
        <v>12</v>
      </c>
      <c r="E104" s="16" t="s">
        <v>12</v>
      </c>
      <c r="F104" s="150"/>
      <c r="G104" s="602"/>
      <c r="H104" s="602"/>
      <c r="I104" s="602"/>
      <c r="J104" s="602"/>
      <c r="K104" s="602"/>
      <c r="L104" s="193"/>
      <c r="M104" s="96"/>
      <c r="N104" s="603"/>
      <c r="O104" s="463" t="s">
        <v>12</v>
      </c>
    </row>
    <row r="105" spans="1:15" ht="16.5" customHeight="1" x14ac:dyDescent="0.2">
      <c r="A105" s="28"/>
      <c r="B105" s="7" t="s">
        <v>268</v>
      </c>
      <c r="C105" s="10"/>
      <c r="D105" s="17" t="s">
        <v>12</v>
      </c>
      <c r="E105" s="16"/>
      <c r="F105" s="150"/>
      <c r="G105" s="602"/>
      <c r="H105" s="602"/>
      <c r="I105" s="602"/>
      <c r="J105" s="602"/>
      <c r="K105" s="602"/>
      <c r="L105" s="193"/>
      <c r="M105" s="96"/>
      <c r="N105" s="603"/>
      <c r="O105" s="463" t="s">
        <v>12</v>
      </c>
    </row>
    <row r="106" spans="1:15" ht="16.5" customHeight="1" x14ac:dyDescent="0.2">
      <c r="A106" s="28" t="s">
        <v>59</v>
      </c>
      <c r="B106" s="7" t="s">
        <v>269</v>
      </c>
      <c r="C106" s="10">
        <v>2400</v>
      </c>
      <c r="D106" s="17">
        <v>2592</v>
      </c>
      <c r="E106" s="16">
        <v>2760</v>
      </c>
      <c r="F106" s="210">
        <f t="shared" si="21"/>
        <v>2421.0526315789475</v>
      </c>
      <c r="G106" s="380">
        <v>2627.1929824561403</v>
      </c>
      <c r="H106" s="380">
        <v>2824.56</v>
      </c>
      <c r="I106" s="204">
        <v>2993.86</v>
      </c>
      <c r="J106" s="204">
        <v>3144.74</v>
      </c>
      <c r="K106" s="204">
        <f t="shared" ref="K106:K112" si="26">SUM(N106/114*100)</f>
        <v>3358.7719298245615</v>
      </c>
      <c r="L106" s="208">
        <f>K106*'Table of % increases'!$C$19</f>
        <v>470.22807017543869</v>
      </c>
      <c r="M106" s="218">
        <f t="shared" ref="M106:M112" si="27">K106+L106</f>
        <v>3829</v>
      </c>
      <c r="N106" s="249">
        <v>3829</v>
      </c>
      <c r="O106" s="463">
        <f t="shared" ref="O106:O112" si="28">ROUND((K106-J106)/J106*100,2)</f>
        <v>6.81</v>
      </c>
    </row>
    <row r="107" spans="1:15" ht="16.5" customHeight="1" x14ac:dyDescent="0.2">
      <c r="A107" s="28" t="s">
        <v>60</v>
      </c>
      <c r="B107" s="7" t="s">
        <v>270</v>
      </c>
      <c r="C107" s="10">
        <v>2200</v>
      </c>
      <c r="D107" s="17">
        <v>2376</v>
      </c>
      <c r="E107" s="16">
        <v>2520</v>
      </c>
      <c r="F107" s="210">
        <f t="shared" si="21"/>
        <v>2210.5263157894738</v>
      </c>
      <c r="G107" s="380">
        <v>2399.1228070175439</v>
      </c>
      <c r="H107" s="380">
        <v>2578.9499999999998</v>
      </c>
      <c r="I107" s="204">
        <v>2733.33</v>
      </c>
      <c r="J107" s="204">
        <v>2870.18</v>
      </c>
      <c r="K107" s="204">
        <f t="shared" si="26"/>
        <v>3065.7894736842104</v>
      </c>
      <c r="L107" s="208">
        <f>K107*'Table of % increases'!$C$19</f>
        <v>429.21052631578948</v>
      </c>
      <c r="M107" s="218">
        <f t="shared" si="27"/>
        <v>3495</v>
      </c>
      <c r="N107" s="249">
        <v>3495</v>
      </c>
      <c r="O107" s="463">
        <f t="shared" si="28"/>
        <v>6.82</v>
      </c>
    </row>
    <row r="108" spans="1:15" ht="16.5" customHeight="1" x14ac:dyDescent="0.2">
      <c r="A108" s="28" t="s">
        <v>62</v>
      </c>
      <c r="B108" s="7" t="s">
        <v>271</v>
      </c>
      <c r="C108" s="10">
        <v>2000</v>
      </c>
      <c r="D108" s="17">
        <v>2160</v>
      </c>
      <c r="E108" s="16">
        <v>2290</v>
      </c>
      <c r="F108" s="210">
        <f t="shared" si="21"/>
        <v>2008.7719298245615</v>
      </c>
      <c r="G108" s="380">
        <v>2179.8245614035086</v>
      </c>
      <c r="H108" s="380">
        <v>2343.86</v>
      </c>
      <c r="I108" s="204">
        <v>2484.21</v>
      </c>
      <c r="J108" s="204">
        <v>2609.65</v>
      </c>
      <c r="K108" s="204">
        <f t="shared" si="26"/>
        <v>2786.8421052631579</v>
      </c>
      <c r="L108" s="208">
        <f>K108*'Table of % increases'!$C$19</f>
        <v>390.15789473684214</v>
      </c>
      <c r="M108" s="218">
        <f t="shared" si="27"/>
        <v>3177</v>
      </c>
      <c r="N108" s="249">
        <v>3177</v>
      </c>
      <c r="O108" s="463">
        <f t="shared" si="28"/>
        <v>6.79</v>
      </c>
    </row>
    <row r="109" spans="1:15" ht="16.5" customHeight="1" x14ac:dyDescent="0.2">
      <c r="A109" s="28" t="s">
        <v>64</v>
      </c>
      <c r="B109" s="7" t="s">
        <v>272</v>
      </c>
      <c r="C109" s="10">
        <v>1800</v>
      </c>
      <c r="D109" s="17">
        <v>1944</v>
      </c>
      <c r="E109" s="16">
        <v>2060</v>
      </c>
      <c r="F109" s="210">
        <f t="shared" si="21"/>
        <v>1807.0175438596491</v>
      </c>
      <c r="G109" s="380">
        <v>1960.5263157894738</v>
      </c>
      <c r="H109" s="380">
        <v>2107.89</v>
      </c>
      <c r="I109" s="204">
        <v>2234.21</v>
      </c>
      <c r="J109" s="204">
        <v>2346.4899999999998</v>
      </c>
      <c r="K109" s="204">
        <f t="shared" si="26"/>
        <v>2506.1403508771932</v>
      </c>
      <c r="L109" s="208">
        <f>K109*'Table of % increases'!$C$19</f>
        <v>350.85964912280707</v>
      </c>
      <c r="M109" s="218">
        <f t="shared" si="27"/>
        <v>2857.0000000000005</v>
      </c>
      <c r="N109" s="249">
        <v>2857</v>
      </c>
      <c r="O109" s="463">
        <f t="shared" si="28"/>
        <v>6.8</v>
      </c>
    </row>
    <row r="110" spans="1:15" ht="16.5" customHeight="1" x14ac:dyDescent="0.2">
      <c r="A110" s="28" t="s">
        <v>68</v>
      </c>
      <c r="B110" s="7" t="s">
        <v>273</v>
      </c>
      <c r="C110" s="10">
        <v>1500</v>
      </c>
      <c r="D110" s="17">
        <v>1620</v>
      </c>
      <c r="E110" s="16">
        <v>1720</v>
      </c>
      <c r="F110" s="210">
        <f t="shared" si="21"/>
        <v>1508.7719298245613</v>
      </c>
      <c r="G110" s="380">
        <v>1635.9649122807018</v>
      </c>
      <c r="H110" s="380">
        <v>1758.77</v>
      </c>
      <c r="I110" s="204">
        <v>1864.04</v>
      </c>
      <c r="J110" s="204">
        <v>1956.14</v>
      </c>
      <c r="K110" s="204">
        <f t="shared" si="26"/>
        <v>2089.4736842105262</v>
      </c>
      <c r="L110" s="208">
        <f>K110*'Table of % increases'!$C$19</f>
        <v>292.5263157894737</v>
      </c>
      <c r="M110" s="218">
        <f t="shared" si="27"/>
        <v>2382</v>
      </c>
      <c r="N110" s="249">
        <v>2382</v>
      </c>
      <c r="O110" s="463">
        <f t="shared" si="28"/>
        <v>6.82</v>
      </c>
    </row>
    <row r="111" spans="1:15" ht="16.5" customHeight="1" x14ac:dyDescent="0.2">
      <c r="A111" s="28" t="s">
        <v>222</v>
      </c>
      <c r="B111" s="7" t="s">
        <v>274</v>
      </c>
      <c r="C111" s="10">
        <v>1000</v>
      </c>
      <c r="D111" s="17">
        <v>1080</v>
      </c>
      <c r="E111" s="16">
        <v>1140</v>
      </c>
      <c r="F111" s="210">
        <f t="shared" si="21"/>
        <v>1000</v>
      </c>
      <c r="G111" s="380">
        <v>1085.0877192982457</v>
      </c>
      <c r="H111" s="380">
        <v>1166.67</v>
      </c>
      <c r="I111" s="204">
        <v>1236.8399999999999</v>
      </c>
      <c r="J111" s="204">
        <v>1298.25</v>
      </c>
      <c r="K111" s="204">
        <f t="shared" si="26"/>
        <v>1386.8421052631579</v>
      </c>
      <c r="L111" s="208">
        <f>K111*'Table of % increases'!$C$19</f>
        <v>194.15789473684214</v>
      </c>
      <c r="M111" s="218">
        <f t="shared" si="27"/>
        <v>1581</v>
      </c>
      <c r="N111" s="249">
        <v>1581</v>
      </c>
      <c r="O111" s="463">
        <f t="shared" si="28"/>
        <v>6.82</v>
      </c>
    </row>
    <row r="112" spans="1:15" ht="16.5" customHeight="1" x14ac:dyDescent="0.2">
      <c r="A112" s="28" t="s">
        <v>500</v>
      </c>
      <c r="B112" s="7" t="s">
        <v>275</v>
      </c>
      <c r="C112" s="10">
        <v>500</v>
      </c>
      <c r="D112" s="17">
        <v>540</v>
      </c>
      <c r="E112" s="16">
        <v>570</v>
      </c>
      <c r="F112" s="210">
        <f t="shared" si="21"/>
        <v>500</v>
      </c>
      <c r="G112" s="380">
        <v>543.85964912280701</v>
      </c>
      <c r="H112" s="380">
        <v>585.09</v>
      </c>
      <c r="I112" s="204">
        <v>620.17999999999995</v>
      </c>
      <c r="J112" s="204">
        <v>649.12</v>
      </c>
      <c r="K112" s="204">
        <f t="shared" si="26"/>
        <v>692.98245614035091</v>
      </c>
      <c r="L112" s="208">
        <f>K112*'Table of % increases'!$C$19</f>
        <v>97.017543859649138</v>
      </c>
      <c r="M112" s="218">
        <f t="shared" si="27"/>
        <v>790</v>
      </c>
      <c r="N112" s="249">
        <v>790</v>
      </c>
      <c r="O112" s="463">
        <f t="shared" si="28"/>
        <v>6.76</v>
      </c>
    </row>
    <row r="113" spans="1:15" ht="16.5" customHeight="1" x14ac:dyDescent="0.2">
      <c r="A113" s="28"/>
      <c r="B113" s="7" t="s">
        <v>276</v>
      </c>
      <c r="C113" s="10"/>
      <c r="D113" s="17" t="s">
        <v>115</v>
      </c>
      <c r="E113" s="16"/>
      <c r="F113" s="150" t="s">
        <v>12</v>
      </c>
      <c r="G113" s="602"/>
      <c r="H113" s="602" t="s">
        <v>12</v>
      </c>
      <c r="I113" s="602"/>
      <c r="J113" s="602"/>
      <c r="K113" s="602"/>
      <c r="L113" s="193" t="s">
        <v>12</v>
      </c>
      <c r="M113" s="96" t="s">
        <v>12</v>
      </c>
      <c r="N113" s="603"/>
      <c r="O113" s="463" t="s">
        <v>12</v>
      </c>
    </row>
    <row r="114" spans="1:15" ht="16.5" customHeight="1" x14ac:dyDescent="0.2">
      <c r="A114" s="28" t="s">
        <v>501</v>
      </c>
      <c r="B114" s="7" t="s">
        <v>275</v>
      </c>
      <c r="C114" s="10">
        <v>100</v>
      </c>
      <c r="D114" s="17">
        <v>108</v>
      </c>
      <c r="E114" s="16">
        <v>115</v>
      </c>
      <c r="F114" s="150">
        <f t="shared" si="21"/>
        <v>100.87719298245614</v>
      </c>
      <c r="G114" s="602">
        <v>109.64912280701755</v>
      </c>
      <c r="H114" s="602">
        <v>118.42</v>
      </c>
      <c r="I114" s="204">
        <v>125.44</v>
      </c>
      <c r="J114" s="204">
        <v>131.58000000000001</v>
      </c>
      <c r="K114" s="204">
        <f t="shared" ref="K114" si="29">SUM(N114/114*100)</f>
        <v>140.35087719298244</v>
      </c>
      <c r="L114" s="208">
        <f>K114*'Table of % increases'!$C$19</f>
        <v>19.649122807017545</v>
      </c>
      <c r="M114" s="218">
        <f>K114+L114</f>
        <v>159.99999999999997</v>
      </c>
      <c r="N114" s="249">
        <v>160</v>
      </c>
      <c r="O114" s="463">
        <f>ROUND((K114-J114)/J114*100,2)</f>
        <v>6.67</v>
      </c>
    </row>
    <row r="115" spans="1:15" ht="16.5" customHeight="1" x14ac:dyDescent="0.2">
      <c r="A115" s="28" t="s">
        <v>502</v>
      </c>
      <c r="B115" s="7" t="s">
        <v>277</v>
      </c>
      <c r="C115" s="10" t="s">
        <v>266</v>
      </c>
      <c r="D115" s="11" t="s">
        <v>266</v>
      </c>
      <c r="E115" s="16" t="s">
        <v>266</v>
      </c>
      <c r="F115" s="193" t="s">
        <v>266</v>
      </c>
      <c r="G115" s="193" t="s">
        <v>266</v>
      </c>
      <c r="H115" s="193" t="s">
        <v>266</v>
      </c>
      <c r="I115" s="193"/>
      <c r="J115" s="193"/>
      <c r="K115" s="193"/>
      <c r="L115" s="193" t="s">
        <v>266</v>
      </c>
      <c r="M115" s="188" t="s">
        <v>266</v>
      </c>
      <c r="N115" s="193"/>
      <c r="O115" s="463" t="s">
        <v>12</v>
      </c>
    </row>
    <row r="116" spans="1:15" x14ac:dyDescent="0.2">
      <c r="A116" s="144"/>
      <c r="B116" s="86"/>
      <c r="C116" s="97"/>
      <c r="D116" s="86"/>
      <c r="E116" s="103"/>
      <c r="F116" s="150"/>
      <c r="G116" s="602"/>
      <c r="H116" s="602"/>
      <c r="I116" s="602"/>
      <c r="J116" s="602"/>
      <c r="K116" s="602"/>
      <c r="L116" s="193"/>
      <c r="M116" s="96"/>
      <c r="N116" s="603"/>
      <c r="O116" s="463" t="s">
        <v>12</v>
      </c>
    </row>
    <row r="117" spans="1:15" ht="16.5" customHeight="1" x14ac:dyDescent="0.2">
      <c r="A117" s="28">
        <v>3.11</v>
      </c>
      <c r="B117" s="54" t="s">
        <v>279</v>
      </c>
      <c r="C117" s="10"/>
      <c r="D117" s="17" t="s">
        <v>12</v>
      </c>
      <c r="E117" s="16"/>
      <c r="F117" s="150"/>
      <c r="G117" s="150"/>
      <c r="H117" s="150"/>
      <c r="I117" s="150"/>
      <c r="J117" s="150"/>
      <c r="K117" s="150"/>
      <c r="L117" s="24"/>
      <c r="M117" s="102"/>
      <c r="N117" s="194"/>
      <c r="O117" s="471" t="s">
        <v>12</v>
      </c>
    </row>
    <row r="118" spans="1:15" ht="16.5" customHeight="1" x14ac:dyDescent="0.2">
      <c r="A118" s="28"/>
      <c r="B118" s="54"/>
      <c r="C118" s="10"/>
      <c r="D118" s="17"/>
      <c r="E118" s="16"/>
      <c r="F118" s="150"/>
      <c r="G118" s="150"/>
      <c r="H118" s="150"/>
      <c r="I118" s="150"/>
      <c r="J118" s="150"/>
      <c r="K118" s="150"/>
      <c r="L118" s="24"/>
      <c r="M118" s="102"/>
      <c r="N118" s="194"/>
      <c r="O118" s="471" t="s">
        <v>12</v>
      </c>
    </row>
    <row r="119" spans="1:15" ht="16.5" customHeight="1" x14ac:dyDescent="0.2">
      <c r="A119" s="28" t="s">
        <v>993</v>
      </c>
      <c r="B119" s="7" t="s">
        <v>280</v>
      </c>
      <c r="C119" s="10"/>
      <c r="D119" s="17" t="s">
        <v>12</v>
      </c>
      <c r="E119" s="16"/>
      <c r="F119" s="150"/>
      <c r="G119" s="150"/>
      <c r="H119" s="150"/>
      <c r="I119" s="150"/>
      <c r="J119" s="150"/>
      <c r="K119" s="150"/>
      <c r="L119" s="24"/>
      <c r="M119" s="102"/>
      <c r="N119" s="194"/>
      <c r="O119" s="471" t="s">
        <v>12</v>
      </c>
    </row>
    <row r="120" spans="1:15" ht="16.5" customHeight="1" x14ac:dyDescent="0.2">
      <c r="A120" s="28" t="s">
        <v>58</v>
      </c>
      <c r="B120" s="7" t="s">
        <v>281</v>
      </c>
      <c r="C120" s="10">
        <v>17</v>
      </c>
      <c r="D120" s="17">
        <v>18.399999999999999</v>
      </c>
      <c r="E120" s="16">
        <v>20</v>
      </c>
      <c r="F120" s="150">
        <f t="shared" ref="F120:F135" si="30">SUM(E120-(E120*14/114))</f>
        <v>17.543859649122808</v>
      </c>
      <c r="G120" s="602">
        <v>19.3</v>
      </c>
      <c r="H120" s="602">
        <v>20.75</v>
      </c>
      <c r="I120" s="204">
        <v>21.93</v>
      </c>
      <c r="J120" s="204">
        <v>23.25</v>
      </c>
      <c r="K120" s="204">
        <f t="shared" ref="K120:K121" si="31">SUM(N120/114*100)</f>
        <v>24.82456140350877</v>
      </c>
      <c r="L120" s="208">
        <f>K120*'Table of % increases'!$C$19</f>
        <v>3.475438596491228</v>
      </c>
      <c r="M120" s="218">
        <f t="shared" ref="M120:M121" si="32">K120+L120</f>
        <v>28.299999999999997</v>
      </c>
      <c r="N120" s="249">
        <v>28.3</v>
      </c>
      <c r="O120" s="463">
        <f>ROUND((K120-J120)/J120*100,2)</f>
        <v>6.77</v>
      </c>
    </row>
    <row r="121" spans="1:15" ht="16.5" customHeight="1" x14ac:dyDescent="0.2">
      <c r="A121" s="28" t="s">
        <v>59</v>
      </c>
      <c r="B121" s="7" t="s">
        <v>282</v>
      </c>
      <c r="C121" s="10">
        <v>330</v>
      </c>
      <c r="D121" s="17">
        <v>356</v>
      </c>
      <c r="E121" s="16">
        <v>384.5</v>
      </c>
      <c r="F121" s="150">
        <f t="shared" si="30"/>
        <v>337.28070175438597</v>
      </c>
      <c r="G121" s="602">
        <v>368.42</v>
      </c>
      <c r="H121" s="602">
        <v>396.05</v>
      </c>
      <c r="I121" s="204">
        <v>421.05</v>
      </c>
      <c r="J121" s="204">
        <v>442.11</v>
      </c>
      <c r="K121" s="204">
        <f t="shared" si="31"/>
        <v>471.92982456140351</v>
      </c>
      <c r="L121" s="208">
        <f>K121*'Table of % increases'!$C$19</f>
        <v>66.070175438596493</v>
      </c>
      <c r="M121" s="218">
        <f t="shared" si="32"/>
        <v>538</v>
      </c>
      <c r="N121" s="249">
        <v>538</v>
      </c>
      <c r="O121" s="463">
        <f>ROUND((K121-J121)/J121*100,2)</f>
        <v>6.74</v>
      </c>
    </row>
    <row r="122" spans="1:15" ht="16.5" customHeight="1" x14ac:dyDescent="0.2">
      <c r="A122" s="401"/>
      <c r="B122" s="7"/>
      <c r="C122" s="10"/>
      <c r="D122" s="17"/>
      <c r="E122" s="16"/>
      <c r="F122" s="150"/>
      <c r="G122" s="602"/>
      <c r="H122" s="602"/>
      <c r="I122" s="602"/>
      <c r="J122" s="602"/>
      <c r="K122" s="602"/>
      <c r="L122" s="193"/>
      <c r="M122" s="96"/>
      <c r="N122" s="603"/>
      <c r="O122" s="463" t="s">
        <v>12</v>
      </c>
    </row>
    <row r="123" spans="1:15" ht="16.5" customHeight="1" x14ac:dyDescent="0.2">
      <c r="A123" s="28" t="s">
        <v>994</v>
      </c>
      <c r="B123" s="7" t="s">
        <v>283</v>
      </c>
      <c r="C123" s="10"/>
      <c r="D123" s="17" t="s">
        <v>12</v>
      </c>
      <c r="E123" s="16"/>
      <c r="F123" s="150" t="s">
        <v>297</v>
      </c>
      <c r="G123" s="602" t="s">
        <v>12</v>
      </c>
      <c r="H123" s="602" t="s">
        <v>12</v>
      </c>
      <c r="I123" s="602"/>
      <c r="J123" s="602"/>
      <c r="K123" s="602"/>
      <c r="L123" s="193" t="s">
        <v>12</v>
      </c>
      <c r="M123" s="96" t="s">
        <v>12</v>
      </c>
      <c r="N123" s="603"/>
      <c r="O123" s="463" t="s">
        <v>12</v>
      </c>
    </row>
    <row r="124" spans="1:15" ht="16.5" customHeight="1" x14ac:dyDescent="0.2">
      <c r="A124" s="28" t="s">
        <v>58</v>
      </c>
      <c r="B124" s="7" t="s">
        <v>284</v>
      </c>
      <c r="C124" s="10">
        <v>360</v>
      </c>
      <c r="D124" s="17">
        <v>390</v>
      </c>
      <c r="E124" s="16">
        <v>421.2</v>
      </c>
      <c r="F124" s="150">
        <f t="shared" si="30"/>
        <v>369.4736842105263</v>
      </c>
      <c r="G124" s="602">
        <v>400.88</v>
      </c>
      <c r="H124" s="602">
        <v>431.58</v>
      </c>
      <c r="I124" s="204">
        <v>457.89</v>
      </c>
      <c r="J124" s="204">
        <v>480.7</v>
      </c>
      <c r="K124" s="204">
        <f t="shared" ref="K124:K126" si="33">SUM(N124/114*100)</f>
        <v>513.15789473684208</v>
      </c>
      <c r="L124" s="208">
        <f>K124*'Table of % increases'!$C$19</f>
        <v>71.842105263157904</v>
      </c>
      <c r="M124" s="218">
        <f t="shared" ref="M124:M126" si="34">K124+L124</f>
        <v>585</v>
      </c>
      <c r="N124" s="249">
        <v>585</v>
      </c>
      <c r="O124" s="463">
        <f>ROUND((K124-J124)/J124*100,2)</f>
        <v>6.75</v>
      </c>
    </row>
    <row r="125" spans="1:15" ht="16.5" customHeight="1" x14ac:dyDescent="0.2">
      <c r="A125" s="28" t="s">
        <v>59</v>
      </c>
      <c r="B125" s="7" t="s">
        <v>285</v>
      </c>
      <c r="C125" s="10">
        <v>480</v>
      </c>
      <c r="D125" s="17">
        <v>520</v>
      </c>
      <c r="E125" s="16">
        <v>561.6</v>
      </c>
      <c r="F125" s="150">
        <f t="shared" si="30"/>
        <v>492.63157894736844</v>
      </c>
      <c r="G125" s="602">
        <v>535.09</v>
      </c>
      <c r="H125" s="602">
        <v>575.44000000000005</v>
      </c>
      <c r="I125" s="204">
        <v>610.53</v>
      </c>
      <c r="J125" s="204">
        <v>640.35</v>
      </c>
      <c r="K125" s="204">
        <f t="shared" si="33"/>
        <v>684.21052631578948</v>
      </c>
      <c r="L125" s="208">
        <f>K125*'Table of % increases'!$C$19</f>
        <v>95.789473684210535</v>
      </c>
      <c r="M125" s="218">
        <f t="shared" si="34"/>
        <v>780</v>
      </c>
      <c r="N125" s="249">
        <v>780</v>
      </c>
      <c r="O125" s="463">
        <f>ROUND((K125-J125)/J125*100,2)</f>
        <v>6.85</v>
      </c>
    </row>
    <row r="126" spans="1:15" ht="16.5" customHeight="1" x14ac:dyDescent="0.2">
      <c r="A126" s="67" t="s">
        <v>60</v>
      </c>
      <c r="B126" s="88" t="s">
        <v>286</v>
      </c>
      <c r="C126" s="148">
        <v>7.7</v>
      </c>
      <c r="D126" s="56">
        <v>8.3000000000000007</v>
      </c>
      <c r="E126" s="135">
        <v>9</v>
      </c>
      <c r="F126" s="725">
        <f t="shared" si="30"/>
        <v>7.8947368421052628</v>
      </c>
      <c r="G126" s="726">
        <v>8.57</v>
      </c>
      <c r="H126" s="726">
        <v>9.2100000000000009</v>
      </c>
      <c r="I126" s="215">
        <v>9.77</v>
      </c>
      <c r="J126" s="215">
        <v>10.26</v>
      </c>
      <c r="K126" s="215">
        <f t="shared" si="33"/>
        <v>10.964912280701753</v>
      </c>
      <c r="L126" s="224">
        <f>K126*'Table of % increases'!$C$19</f>
        <v>1.5350877192982457</v>
      </c>
      <c r="M126" s="375">
        <f t="shared" si="34"/>
        <v>12.5</v>
      </c>
      <c r="N126" s="250">
        <v>12.5</v>
      </c>
      <c r="O126" s="464">
        <f>ROUND((K126-J126)/J126*100,2)</f>
        <v>6.87</v>
      </c>
    </row>
    <row r="127" spans="1:15" ht="16.5" customHeight="1" x14ac:dyDescent="0.2">
      <c r="A127" s="28"/>
      <c r="B127" s="7"/>
      <c r="C127" s="10"/>
      <c r="D127" s="17"/>
      <c r="E127" s="16"/>
      <c r="F127" s="150"/>
      <c r="G127" s="602"/>
      <c r="H127" s="602"/>
      <c r="I127" s="204"/>
      <c r="J127" s="204"/>
      <c r="K127" s="204"/>
      <c r="L127" s="208"/>
      <c r="M127" s="218"/>
      <c r="N127" s="249"/>
      <c r="O127" s="463"/>
    </row>
    <row r="128" spans="1:15" ht="16.5" customHeight="1" x14ac:dyDescent="0.2">
      <c r="A128" s="28" t="s">
        <v>995</v>
      </c>
      <c r="B128" s="7" t="s">
        <v>287</v>
      </c>
      <c r="C128" s="10"/>
      <c r="D128" s="17" t="s">
        <v>12</v>
      </c>
      <c r="E128" s="16"/>
      <c r="F128" s="150"/>
      <c r="G128" s="602"/>
      <c r="H128" s="602"/>
      <c r="I128" s="602"/>
      <c r="J128" s="602"/>
      <c r="K128" s="602"/>
      <c r="L128" s="193"/>
      <c r="M128" s="96"/>
      <c r="N128" s="603"/>
      <c r="O128" s="463" t="s">
        <v>12</v>
      </c>
    </row>
    <row r="129" spans="1:15" ht="16.5" customHeight="1" x14ac:dyDescent="0.2">
      <c r="A129" s="28" t="s">
        <v>58</v>
      </c>
      <c r="B129" s="7" t="s">
        <v>288</v>
      </c>
      <c r="C129" s="10">
        <v>100</v>
      </c>
      <c r="D129" s="17">
        <v>108</v>
      </c>
      <c r="E129" s="16">
        <v>117</v>
      </c>
      <c r="F129" s="150">
        <f t="shared" si="30"/>
        <v>102.63157894736842</v>
      </c>
      <c r="G129" s="602">
        <v>111.4</v>
      </c>
      <c r="H129" s="602">
        <v>120.18</v>
      </c>
      <c r="I129" s="204">
        <v>128.07</v>
      </c>
      <c r="J129" s="204">
        <v>134.21</v>
      </c>
      <c r="K129" s="204">
        <f t="shared" ref="K129:K131" si="35">SUM(N129/114*100)</f>
        <v>143.33333333333334</v>
      </c>
      <c r="L129" s="208">
        <f>K129*'Table of % increases'!$C$19</f>
        <v>20.06666666666667</v>
      </c>
      <c r="M129" s="218">
        <f t="shared" ref="M129:M131" si="36">K129+L129</f>
        <v>163.4</v>
      </c>
      <c r="N129" s="249">
        <v>163.4</v>
      </c>
      <c r="O129" s="463">
        <f>ROUND((K129-J129)/J129*100,2)</f>
        <v>6.8</v>
      </c>
    </row>
    <row r="130" spans="1:15" ht="16.5" customHeight="1" x14ac:dyDescent="0.2">
      <c r="A130" s="28" t="s">
        <v>59</v>
      </c>
      <c r="B130" s="7" t="s">
        <v>289</v>
      </c>
      <c r="C130" s="10">
        <v>500</v>
      </c>
      <c r="D130" s="17">
        <v>540</v>
      </c>
      <c r="E130" s="16">
        <v>583</v>
      </c>
      <c r="F130" s="150">
        <f t="shared" si="30"/>
        <v>511.40350877192981</v>
      </c>
      <c r="G130" s="602">
        <v>555.26</v>
      </c>
      <c r="H130" s="602">
        <v>597.37</v>
      </c>
      <c r="I130" s="204">
        <v>633.33000000000004</v>
      </c>
      <c r="J130" s="204">
        <v>664.91</v>
      </c>
      <c r="K130" s="204">
        <f t="shared" si="35"/>
        <v>710.52631578947376</v>
      </c>
      <c r="L130" s="208">
        <f>K130*'Table of % increases'!$C$19</f>
        <v>99.473684210526329</v>
      </c>
      <c r="M130" s="218">
        <f t="shared" si="36"/>
        <v>810.00000000000011</v>
      </c>
      <c r="N130" s="249">
        <v>810</v>
      </c>
      <c r="O130" s="463">
        <f>ROUND((K130-J130)/J130*100,2)</f>
        <v>6.86</v>
      </c>
    </row>
    <row r="131" spans="1:15" ht="16.5" customHeight="1" x14ac:dyDescent="0.2">
      <c r="A131" s="28" t="s">
        <v>60</v>
      </c>
      <c r="B131" s="7" t="s">
        <v>290</v>
      </c>
      <c r="C131" s="10">
        <v>10</v>
      </c>
      <c r="D131" s="17">
        <v>11</v>
      </c>
      <c r="E131" s="16">
        <v>12</v>
      </c>
      <c r="F131" s="150">
        <f t="shared" si="30"/>
        <v>10.526315789473685</v>
      </c>
      <c r="G131" s="602">
        <v>11.4</v>
      </c>
      <c r="H131" s="602">
        <v>12.28</v>
      </c>
      <c r="I131" s="204">
        <v>13.03</v>
      </c>
      <c r="J131" s="204">
        <v>13.68</v>
      </c>
      <c r="K131" s="204">
        <f t="shared" si="35"/>
        <v>14.614035087719298</v>
      </c>
      <c r="L131" s="208">
        <f>K131*'Table of % increases'!$C$19</f>
        <v>2.0459649122807018</v>
      </c>
      <c r="M131" s="218">
        <f t="shared" si="36"/>
        <v>16.66</v>
      </c>
      <c r="N131" s="249">
        <v>16.66</v>
      </c>
      <c r="O131" s="463">
        <f>ROUND((K131-J131)/J131*100,2)</f>
        <v>6.83</v>
      </c>
    </row>
    <row r="132" spans="1:15" ht="16.5" customHeight="1" x14ac:dyDescent="0.2">
      <c r="A132" s="28"/>
      <c r="B132" s="7"/>
      <c r="C132" s="10"/>
      <c r="D132" s="17"/>
      <c r="E132" s="16"/>
      <c r="F132" s="150"/>
      <c r="G132" s="602"/>
      <c r="H132" s="602"/>
      <c r="I132" s="602"/>
      <c r="J132" s="602"/>
      <c r="K132" s="602"/>
      <c r="L132" s="193"/>
      <c r="M132" s="96"/>
      <c r="N132" s="603"/>
      <c r="O132" s="463" t="s">
        <v>12</v>
      </c>
    </row>
    <row r="133" spans="1:15" ht="16.5" customHeight="1" x14ac:dyDescent="0.2">
      <c r="A133" s="28" t="s">
        <v>996</v>
      </c>
      <c r="B133" s="7" t="s">
        <v>997</v>
      </c>
      <c r="C133" s="10"/>
      <c r="D133" s="17" t="s">
        <v>12</v>
      </c>
      <c r="E133" s="16"/>
      <c r="F133" s="150"/>
      <c r="G133" s="602"/>
      <c r="H133" s="602"/>
      <c r="I133" s="602"/>
      <c r="J133" s="602"/>
      <c r="K133" s="602"/>
      <c r="L133" s="193"/>
      <c r="M133" s="96"/>
      <c r="N133" s="603"/>
      <c r="O133" s="463" t="s">
        <v>12</v>
      </c>
    </row>
    <row r="134" spans="1:15" ht="16.5" customHeight="1" x14ac:dyDescent="0.2">
      <c r="A134" s="28"/>
      <c r="B134" s="59" t="s">
        <v>291</v>
      </c>
      <c r="C134" s="10"/>
      <c r="D134" s="17" t="s">
        <v>12</v>
      </c>
      <c r="E134" s="16"/>
      <c r="F134" s="150"/>
      <c r="G134" s="602"/>
      <c r="H134" s="602"/>
      <c r="I134" s="602"/>
      <c r="J134" s="602"/>
      <c r="K134" s="602"/>
      <c r="L134" s="193"/>
      <c r="M134" s="96"/>
      <c r="N134" s="603"/>
      <c r="O134" s="463" t="s">
        <v>12</v>
      </c>
    </row>
    <row r="135" spans="1:15" ht="16.5" customHeight="1" x14ac:dyDescent="0.2">
      <c r="A135" s="28" t="s">
        <v>58</v>
      </c>
      <c r="B135" s="7" t="s">
        <v>292</v>
      </c>
      <c r="C135" s="10">
        <v>220</v>
      </c>
      <c r="D135" s="17">
        <v>238</v>
      </c>
      <c r="E135" s="16">
        <v>260</v>
      </c>
      <c r="F135" s="150">
        <f t="shared" si="30"/>
        <v>228.07017543859649</v>
      </c>
      <c r="G135" s="602">
        <v>247.37</v>
      </c>
      <c r="H135" s="602">
        <v>265.92</v>
      </c>
      <c r="I135" s="204">
        <v>282.45999999999998</v>
      </c>
      <c r="J135" s="204">
        <v>298.25</v>
      </c>
      <c r="K135" s="204">
        <f t="shared" ref="K135" si="37">SUM(N135/114*100)</f>
        <v>318.42105263157896</v>
      </c>
      <c r="L135" s="208">
        <f>K135*'Table of % increases'!$C$19</f>
        <v>44.578947368421062</v>
      </c>
      <c r="M135" s="218">
        <f>K135+L135</f>
        <v>363</v>
      </c>
      <c r="N135" s="249">
        <v>363</v>
      </c>
      <c r="O135" s="463">
        <f>ROUND((K135-J135)/J135*100,2)</f>
        <v>6.76</v>
      </c>
    </row>
    <row r="136" spans="1:15" ht="16.5" customHeight="1" x14ac:dyDescent="0.2">
      <c r="A136" s="28"/>
      <c r="B136" s="7"/>
      <c r="C136" s="10"/>
      <c r="D136" s="17"/>
      <c r="E136" s="16"/>
      <c r="F136" s="150"/>
      <c r="G136" s="602"/>
      <c r="H136" s="602"/>
      <c r="I136" s="602"/>
      <c r="J136" s="602"/>
      <c r="K136" s="602"/>
      <c r="L136" s="192"/>
      <c r="M136" s="96"/>
      <c r="N136" s="603"/>
      <c r="O136" s="463"/>
    </row>
    <row r="137" spans="1:15" ht="16.5" customHeight="1" x14ac:dyDescent="0.2">
      <c r="A137" s="28">
        <v>3.12</v>
      </c>
      <c r="B137" s="7" t="s">
        <v>293</v>
      </c>
      <c r="C137" s="10" t="s">
        <v>12</v>
      </c>
      <c r="D137" s="17" t="s">
        <v>12</v>
      </c>
      <c r="E137" s="16" t="s">
        <v>12</v>
      </c>
      <c r="F137" s="73"/>
      <c r="G137" s="601"/>
      <c r="H137" s="601"/>
      <c r="I137" s="601"/>
      <c r="J137" s="601"/>
      <c r="K137" s="601"/>
      <c r="L137" s="76"/>
      <c r="M137" s="90"/>
      <c r="N137" s="609"/>
      <c r="O137" s="463"/>
    </row>
    <row r="138" spans="1:15" ht="16.5" customHeight="1" x14ac:dyDescent="0.2">
      <c r="A138" s="28" t="s">
        <v>12</v>
      </c>
      <c r="B138" s="7" t="s">
        <v>294</v>
      </c>
      <c r="C138" s="10"/>
      <c r="D138" s="17"/>
      <c r="E138" s="16"/>
      <c r="F138" s="73"/>
      <c r="G138" s="601"/>
      <c r="H138" s="601"/>
      <c r="I138" s="601"/>
      <c r="J138" s="601"/>
      <c r="K138" s="601"/>
      <c r="L138" s="76"/>
      <c r="M138" s="90"/>
      <c r="N138" s="609"/>
      <c r="O138" s="463"/>
    </row>
    <row r="139" spans="1:15" ht="16.5" customHeight="1" x14ac:dyDescent="0.2">
      <c r="A139" s="28" t="s">
        <v>58</v>
      </c>
      <c r="B139" s="7" t="s">
        <v>295</v>
      </c>
      <c r="C139" s="10" t="s">
        <v>296</v>
      </c>
      <c r="D139" s="11" t="s">
        <v>296</v>
      </c>
      <c r="E139" s="16" t="s">
        <v>296</v>
      </c>
      <c r="F139" s="11" t="s">
        <v>296</v>
      </c>
      <c r="G139" s="11" t="s">
        <v>296</v>
      </c>
      <c r="H139" s="11" t="s">
        <v>296</v>
      </c>
      <c r="I139" s="11"/>
      <c r="J139" s="11"/>
      <c r="K139" s="11"/>
      <c r="L139" s="11" t="s">
        <v>296</v>
      </c>
      <c r="M139" s="10" t="s">
        <v>296</v>
      </c>
      <c r="N139" s="11"/>
      <c r="O139" s="463" t="s">
        <v>12</v>
      </c>
    </row>
    <row r="140" spans="1:15" ht="16.5" customHeight="1" x14ac:dyDescent="0.2">
      <c r="A140" s="28"/>
      <c r="B140" s="7"/>
      <c r="C140" s="10"/>
      <c r="D140" s="11"/>
      <c r="E140" s="16"/>
      <c r="F140" s="11"/>
      <c r="G140" s="11"/>
      <c r="H140" s="11"/>
      <c r="I140" s="11"/>
      <c r="J140" s="11"/>
      <c r="K140" s="11"/>
      <c r="L140" s="11"/>
      <c r="M140" s="10"/>
      <c r="N140" s="11"/>
      <c r="O140" s="463"/>
    </row>
    <row r="141" spans="1:15" s="97" customFormat="1" ht="16.5" customHeight="1" x14ac:dyDescent="0.2">
      <c r="A141" s="28">
        <v>3.13</v>
      </c>
      <c r="B141" s="9" t="s">
        <v>1771</v>
      </c>
      <c r="C141" s="10"/>
      <c r="D141" s="17" t="s">
        <v>12</v>
      </c>
      <c r="E141" s="16"/>
      <c r="F141" s="150"/>
      <c r="G141" s="150"/>
      <c r="H141" s="150"/>
      <c r="I141" s="150"/>
      <c r="J141" s="150"/>
      <c r="K141" s="150"/>
      <c r="L141" s="24"/>
      <c r="M141" s="102"/>
      <c r="N141" s="194"/>
      <c r="O141" s="471" t="s">
        <v>12</v>
      </c>
    </row>
    <row r="142" spans="1:15" s="97" customFormat="1" ht="16.5" customHeight="1" x14ac:dyDescent="0.2">
      <c r="A142" s="28"/>
      <c r="B142" s="9"/>
      <c r="C142" s="10"/>
      <c r="D142" s="17"/>
      <c r="E142" s="16"/>
      <c r="F142" s="150"/>
      <c r="G142" s="150"/>
      <c r="H142" s="150"/>
      <c r="I142" s="150"/>
      <c r="J142" s="150"/>
      <c r="K142" s="150"/>
      <c r="L142" s="24"/>
      <c r="M142" s="102"/>
      <c r="N142" s="194"/>
      <c r="O142" s="471"/>
    </row>
    <row r="143" spans="1:15" s="97" customFormat="1" ht="16.5" customHeight="1" x14ac:dyDescent="0.2">
      <c r="A143" s="28" t="s">
        <v>1830</v>
      </c>
      <c r="B143" s="54" t="s">
        <v>1824</v>
      </c>
      <c r="C143" s="10"/>
      <c r="D143" s="17"/>
      <c r="E143" s="16"/>
      <c r="F143" s="150"/>
      <c r="G143" s="150"/>
      <c r="H143" s="150"/>
      <c r="I143" s="150"/>
      <c r="J143" s="150"/>
      <c r="K143" s="150"/>
      <c r="L143" s="24"/>
      <c r="M143" s="102"/>
      <c r="N143" s="194"/>
      <c r="O143" s="471"/>
    </row>
    <row r="144" spans="1:15" s="97" customFormat="1" ht="16.5" customHeight="1" x14ac:dyDescent="0.2">
      <c r="A144" s="28"/>
      <c r="B144" s="7" t="s">
        <v>1825</v>
      </c>
      <c r="C144" s="10"/>
      <c r="D144" s="17"/>
      <c r="E144" s="16"/>
      <c r="F144" s="150"/>
      <c r="G144" s="150"/>
      <c r="H144" s="150"/>
      <c r="I144" s="212" t="s">
        <v>468</v>
      </c>
      <c r="J144" s="150"/>
      <c r="K144" s="150"/>
      <c r="L144" s="24"/>
      <c r="M144" s="218" t="s">
        <v>910</v>
      </c>
      <c r="N144" s="194"/>
      <c r="O144" s="471"/>
    </row>
    <row r="145" spans="1:15" s="97" customFormat="1" ht="16.5" customHeight="1" x14ac:dyDescent="0.2">
      <c r="A145" s="778" t="s">
        <v>40</v>
      </c>
      <c r="B145" s="59" t="s">
        <v>1826</v>
      </c>
      <c r="C145" s="10"/>
      <c r="D145" s="17"/>
      <c r="E145" s="16"/>
      <c r="F145" s="150"/>
      <c r="G145" s="150"/>
      <c r="H145" s="150"/>
      <c r="I145" s="150"/>
      <c r="J145" s="150"/>
      <c r="K145" s="150"/>
      <c r="L145" s="24"/>
      <c r="M145" s="102"/>
      <c r="N145" s="194"/>
      <c r="O145" s="471"/>
    </row>
    <row r="146" spans="1:15" s="97" customFormat="1" ht="16.5" customHeight="1" x14ac:dyDescent="0.2">
      <c r="A146" s="28"/>
      <c r="B146" s="59" t="s">
        <v>1827</v>
      </c>
      <c r="C146" s="10"/>
      <c r="D146" s="17"/>
      <c r="E146" s="16"/>
      <c r="F146" s="150"/>
      <c r="G146" s="150"/>
      <c r="H146" s="150"/>
      <c r="I146" s="150"/>
      <c r="J146" s="150"/>
      <c r="K146" s="150"/>
      <c r="L146" s="24"/>
      <c r="M146" s="102"/>
      <c r="N146" s="194"/>
      <c r="O146" s="471"/>
    </row>
    <row r="147" spans="1:15" s="97" customFormat="1" ht="16.5" customHeight="1" x14ac:dyDescent="0.2">
      <c r="A147" s="28"/>
      <c r="B147" s="59"/>
      <c r="C147" s="10"/>
      <c r="D147" s="17"/>
      <c r="E147" s="16"/>
      <c r="F147" s="150"/>
      <c r="G147" s="150"/>
      <c r="H147" s="150"/>
      <c r="I147" s="150"/>
      <c r="J147" s="150"/>
      <c r="K147" s="150"/>
      <c r="L147" s="24"/>
      <c r="M147" s="102"/>
      <c r="N147" s="194"/>
      <c r="O147" s="471"/>
    </row>
    <row r="148" spans="1:15" ht="16.5" customHeight="1" x14ac:dyDescent="0.2">
      <c r="A148" s="28" t="s">
        <v>1831</v>
      </c>
      <c r="B148" s="54" t="s">
        <v>1772</v>
      </c>
      <c r="C148" s="10"/>
      <c r="D148" s="17" t="s">
        <v>12</v>
      </c>
      <c r="E148" s="16"/>
      <c r="F148" s="150"/>
      <c r="G148" s="150"/>
      <c r="H148" s="150"/>
      <c r="I148" s="150"/>
      <c r="J148" s="150"/>
      <c r="K148" s="150"/>
      <c r="L148" s="24"/>
      <c r="M148" s="102"/>
      <c r="N148" s="194"/>
      <c r="O148" s="471" t="s">
        <v>12</v>
      </c>
    </row>
    <row r="149" spans="1:15" ht="16.5" customHeight="1" x14ac:dyDescent="0.2">
      <c r="A149" s="28" t="s">
        <v>58</v>
      </c>
      <c r="B149" s="7" t="s">
        <v>1779</v>
      </c>
      <c r="C149" s="10">
        <v>17</v>
      </c>
      <c r="D149" s="17">
        <v>18.399999999999999</v>
      </c>
      <c r="E149" s="16">
        <v>20</v>
      </c>
      <c r="F149" s="150">
        <f>SUM(E149-(E149*14/114))</f>
        <v>17.543859649122808</v>
      </c>
      <c r="G149" s="602">
        <v>19.3</v>
      </c>
      <c r="H149" s="602">
        <v>20.75</v>
      </c>
      <c r="I149" s="212" t="s">
        <v>468</v>
      </c>
      <c r="J149" s="204">
        <v>114.91</v>
      </c>
      <c r="K149" s="204">
        <f t="shared" ref="K149:K150" si="38">SUM(N149/114*100)</f>
        <v>122.80701754385966</v>
      </c>
      <c r="L149" s="208">
        <f>K149*'Table of % increases'!$C$19</f>
        <v>17.192982456140353</v>
      </c>
      <c r="M149" s="218">
        <f t="shared" ref="M149:M150" si="39">K149+L149</f>
        <v>140</v>
      </c>
      <c r="N149" s="249">
        <v>140</v>
      </c>
      <c r="O149" s="463">
        <f>ROUND((K149-J149)/J149*100,2)</f>
        <v>6.87</v>
      </c>
    </row>
    <row r="150" spans="1:15" x14ac:dyDescent="0.2">
      <c r="A150" s="28" t="s">
        <v>59</v>
      </c>
      <c r="B150" s="19" t="s">
        <v>1828</v>
      </c>
      <c r="C150" s="10">
        <v>330</v>
      </c>
      <c r="D150" s="17">
        <v>356</v>
      </c>
      <c r="E150" s="16">
        <v>384.5</v>
      </c>
      <c r="F150" s="150">
        <f>SUM(E150-(E150*14/114))</f>
        <v>337.28070175438597</v>
      </c>
      <c r="G150" s="602">
        <v>368.42</v>
      </c>
      <c r="H150" s="602">
        <v>396.05</v>
      </c>
      <c r="I150" s="212" t="s">
        <v>468</v>
      </c>
      <c r="J150" s="204">
        <v>57.89</v>
      </c>
      <c r="K150" s="204">
        <f t="shared" si="38"/>
        <v>61.842105263157897</v>
      </c>
      <c r="L150" s="208">
        <f>K150*'Table of % increases'!$C$19</f>
        <v>8.6578947368421062</v>
      </c>
      <c r="M150" s="218">
        <f t="shared" si="39"/>
        <v>70.5</v>
      </c>
      <c r="N150" s="249">
        <v>70.5</v>
      </c>
      <c r="O150" s="463">
        <f>ROUND((K150-J150)/J150*100,2)</f>
        <v>6.83</v>
      </c>
    </row>
    <row r="151" spans="1:15" ht="25.5" x14ac:dyDescent="0.2">
      <c r="A151" s="778" t="s">
        <v>40</v>
      </c>
      <c r="B151" s="777" t="s">
        <v>1775</v>
      </c>
      <c r="C151" s="10"/>
      <c r="D151" s="17"/>
      <c r="E151" s="16"/>
      <c r="F151" s="150"/>
      <c r="G151" s="602"/>
      <c r="H151" s="602"/>
      <c r="I151" s="212"/>
      <c r="J151" s="204"/>
      <c r="K151" s="204"/>
      <c r="L151" s="208"/>
      <c r="M151" s="218"/>
      <c r="N151" s="249"/>
      <c r="O151" s="463"/>
    </row>
    <row r="152" spans="1:15" ht="16.5" customHeight="1" x14ac:dyDescent="0.2">
      <c r="A152" s="401"/>
      <c r="B152" s="7"/>
      <c r="C152" s="10"/>
      <c r="D152" s="17"/>
      <c r="E152" s="16"/>
      <c r="F152" s="150"/>
      <c r="G152" s="602"/>
      <c r="H152" s="602"/>
      <c r="I152" s="602"/>
      <c r="J152" s="602"/>
      <c r="K152" s="602"/>
      <c r="L152" s="193"/>
      <c r="M152" s="96"/>
      <c r="N152" s="603"/>
      <c r="O152" s="463" t="s">
        <v>12</v>
      </c>
    </row>
    <row r="153" spans="1:15" ht="16.5" customHeight="1" x14ac:dyDescent="0.2">
      <c r="A153" s="3" t="s">
        <v>1832</v>
      </c>
      <c r="B153" s="9" t="s">
        <v>1774</v>
      </c>
      <c r="C153" s="16"/>
      <c r="D153" s="17" t="s">
        <v>12</v>
      </c>
      <c r="E153" s="16"/>
      <c r="F153" s="150" t="s">
        <v>297</v>
      </c>
      <c r="G153" s="150" t="s">
        <v>12</v>
      </c>
      <c r="H153" s="150" t="s">
        <v>12</v>
      </c>
      <c r="I153" s="150"/>
      <c r="J153" s="150"/>
      <c r="K153" s="150"/>
      <c r="L153" s="24" t="s">
        <v>12</v>
      </c>
      <c r="M153" s="96" t="s">
        <v>12</v>
      </c>
      <c r="N153" s="603"/>
      <c r="O153" s="463" t="s">
        <v>12</v>
      </c>
    </row>
    <row r="154" spans="1:15" ht="16.5" customHeight="1" x14ac:dyDescent="0.2">
      <c r="A154" s="3" t="s">
        <v>58</v>
      </c>
      <c r="B154" s="20" t="s">
        <v>1773</v>
      </c>
      <c r="C154" s="16">
        <v>360</v>
      </c>
      <c r="D154" s="17">
        <v>390</v>
      </c>
      <c r="E154" s="16">
        <v>421.2</v>
      </c>
      <c r="F154" s="150">
        <f>SUM(E154-(E154*14/114))</f>
        <v>369.4736842105263</v>
      </c>
      <c r="G154" s="150">
        <v>400.88</v>
      </c>
      <c r="H154" s="150">
        <v>431.58</v>
      </c>
      <c r="I154" s="212" t="s">
        <v>468</v>
      </c>
      <c r="J154" s="204" t="s">
        <v>12</v>
      </c>
      <c r="K154" s="204"/>
      <c r="L154" s="204" t="s">
        <v>12</v>
      </c>
      <c r="M154" s="218" t="s">
        <v>910</v>
      </c>
      <c r="N154" s="249" t="s">
        <v>12</v>
      </c>
      <c r="O154" s="463" t="s">
        <v>12</v>
      </c>
    </row>
    <row r="155" spans="1:15" ht="16.5" customHeight="1" x14ac:dyDescent="0.2">
      <c r="A155" s="3"/>
      <c r="B155" s="20"/>
      <c r="C155" s="16"/>
      <c r="D155" s="17"/>
      <c r="E155" s="16"/>
      <c r="F155" s="150"/>
      <c r="G155" s="150"/>
      <c r="H155" s="150"/>
      <c r="I155" s="150"/>
      <c r="J155" s="150"/>
      <c r="K155" s="150"/>
      <c r="L155" s="24"/>
      <c r="M155" s="96"/>
      <c r="N155" s="603"/>
      <c r="O155" s="463" t="s">
        <v>12</v>
      </c>
    </row>
    <row r="156" spans="1:15" ht="16.5" customHeight="1" x14ac:dyDescent="0.2">
      <c r="A156" s="3" t="s">
        <v>1833</v>
      </c>
      <c r="B156" s="9" t="s">
        <v>1776</v>
      </c>
      <c r="C156" s="16"/>
      <c r="D156" s="17" t="s">
        <v>12</v>
      </c>
      <c r="E156" s="16"/>
      <c r="F156" s="150"/>
      <c r="G156" s="150"/>
      <c r="H156" s="150"/>
      <c r="I156" s="150"/>
      <c r="J156" s="150"/>
      <c r="K156" s="150"/>
      <c r="L156" s="24"/>
      <c r="M156" s="96"/>
      <c r="N156" s="603"/>
      <c r="O156" s="463" t="s">
        <v>12</v>
      </c>
    </row>
    <row r="157" spans="1:15" ht="16.5" customHeight="1" x14ac:dyDescent="0.2">
      <c r="A157" s="3" t="s">
        <v>58</v>
      </c>
      <c r="B157" s="20" t="s">
        <v>1777</v>
      </c>
      <c r="C157" s="16">
        <v>100</v>
      </c>
      <c r="D157" s="17">
        <v>108</v>
      </c>
      <c r="E157" s="16">
        <v>117</v>
      </c>
      <c r="F157" s="150">
        <f>SUM(E157-(E157*14/114))</f>
        <v>102.63157894736842</v>
      </c>
      <c r="G157" s="150">
        <v>111.4</v>
      </c>
      <c r="H157" s="150">
        <v>120.18</v>
      </c>
      <c r="I157" s="212" t="s">
        <v>468</v>
      </c>
      <c r="J157" s="204">
        <v>245.61</v>
      </c>
      <c r="K157" s="204">
        <f t="shared" ref="K157:K158" si="40">SUM(N157/114*100)</f>
        <v>263.15789473684214</v>
      </c>
      <c r="L157" s="208">
        <f>K157*'Table of % increases'!$C$19</f>
        <v>36.842105263157904</v>
      </c>
      <c r="M157" s="218">
        <f t="shared" ref="M157:M158" si="41">K157+L157</f>
        <v>300.00000000000006</v>
      </c>
      <c r="N157" s="249">
        <v>300</v>
      </c>
      <c r="O157" s="463">
        <f>ROUND((K157-J157)/J157*100,2)</f>
        <v>7.14</v>
      </c>
    </row>
    <row r="158" spans="1:15" x14ac:dyDescent="0.2">
      <c r="A158" s="3" t="s">
        <v>59</v>
      </c>
      <c r="B158" s="19" t="s">
        <v>1829</v>
      </c>
      <c r="C158" s="16">
        <v>500</v>
      </c>
      <c r="D158" s="17">
        <v>540</v>
      </c>
      <c r="E158" s="16">
        <v>583</v>
      </c>
      <c r="F158" s="150">
        <f>SUM(E158-(E158*14/114))</f>
        <v>511.40350877192981</v>
      </c>
      <c r="G158" s="150">
        <v>555.26</v>
      </c>
      <c r="H158" s="150">
        <v>597.37</v>
      </c>
      <c r="I158" s="212" t="s">
        <v>468</v>
      </c>
      <c r="J158" s="204">
        <v>122.81</v>
      </c>
      <c r="K158" s="204">
        <f t="shared" si="40"/>
        <v>131.57894736842107</v>
      </c>
      <c r="L158" s="208">
        <f>K158*'Table of % increases'!$C$19</f>
        <v>18.421052631578952</v>
      </c>
      <c r="M158" s="218">
        <f t="shared" si="41"/>
        <v>150.00000000000003</v>
      </c>
      <c r="N158" s="249">
        <v>150</v>
      </c>
      <c r="O158" s="463">
        <f>ROUND((K158-J158)/J158*100,2)</f>
        <v>7.14</v>
      </c>
    </row>
    <row r="159" spans="1:15" x14ac:dyDescent="0.2">
      <c r="A159" s="779" t="s">
        <v>40</v>
      </c>
      <c r="B159" s="777" t="s">
        <v>1778</v>
      </c>
      <c r="C159" s="16">
        <v>10</v>
      </c>
      <c r="D159" s="17">
        <v>11</v>
      </c>
      <c r="E159" s="16">
        <v>12</v>
      </c>
      <c r="F159" s="150">
        <f>SUM(E159-(E159*14/114))</f>
        <v>10.526315789473685</v>
      </c>
      <c r="G159" s="150">
        <v>11.4</v>
      </c>
      <c r="H159" s="150">
        <v>12.28</v>
      </c>
      <c r="I159" s="204" t="s">
        <v>12</v>
      </c>
      <c r="J159" s="204" t="s">
        <v>12</v>
      </c>
      <c r="K159" s="204"/>
      <c r="L159" s="204" t="s">
        <v>12</v>
      </c>
      <c r="M159" s="218" t="s">
        <v>12</v>
      </c>
      <c r="N159" s="249" t="s">
        <v>12</v>
      </c>
      <c r="O159" s="463" t="s">
        <v>12</v>
      </c>
    </row>
    <row r="160" spans="1:15" ht="16.5" customHeight="1" x14ac:dyDescent="0.2">
      <c r="A160" s="55"/>
      <c r="B160" s="174"/>
      <c r="C160" s="135"/>
      <c r="D160" s="56"/>
      <c r="E160" s="135"/>
      <c r="F160" s="725"/>
      <c r="G160" s="725"/>
      <c r="H160" s="725"/>
      <c r="I160" s="725"/>
      <c r="J160" s="725"/>
      <c r="K160" s="725"/>
      <c r="L160" s="190"/>
      <c r="M160" s="226"/>
      <c r="N160" s="622"/>
      <c r="O160" s="464" t="s">
        <v>12</v>
      </c>
    </row>
    <row r="161" spans="6:15" x14ac:dyDescent="0.2">
      <c r="F161" s="98"/>
      <c r="G161" s="98"/>
      <c r="H161" s="98"/>
      <c r="I161" s="98"/>
      <c r="J161" s="98"/>
      <c r="K161" s="98"/>
      <c r="L161" s="98"/>
      <c r="M161" s="101"/>
      <c r="N161" s="101"/>
      <c r="O161" s="474"/>
    </row>
    <row r="162" spans="6:15" x14ac:dyDescent="0.2">
      <c r="F162" s="98"/>
      <c r="G162" s="98"/>
      <c r="H162" s="98"/>
      <c r="I162" s="98"/>
      <c r="J162" s="98"/>
      <c r="K162" s="98"/>
      <c r="L162" s="98"/>
      <c r="M162" s="101"/>
      <c r="N162" s="101"/>
      <c r="O162" s="474"/>
    </row>
    <row r="163" spans="6:15" x14ac:dyDescent="0.2">
      <c r="F163" s="98"/>
      <c r="G163" s="98"/>
      <c r="H163" s="98"/>
      <c r="I163" s="98"/>
      <c r="J163" s="98"/>
      <c r="K163" s="98"/>
      <c r="L163" s="98"/>
      <c r="M163" s="101"/>
      <c r="N163" s="101"/>
      <c r="O163" s="474"/>
    </row>
    <row r="164" spans="6:15" x14ac:dyDescent="0.2">
      <c r="F164" s="98"/>
      <c r="G164" s="98"/>
      <c r="H164" s="98"/>
      <c r="I164" s="98"/>
      <c r="J164" s="98"/>
      <c r="K164" s="98"/>
      <c r="L164" s="98"/>
      <c r="M164" s="101"/>
      <c r="N164" s="101"/>
      <c r="O164" s="474"/>
    </row>
    <row r="165" spans="6:15" x14ac:dyDescent="0.2">
      <c r="F165" s="98"/>
      <c r="G165" s="98"/>
      <c r="H165" s="98"/>
      <c r="I165" s="98"/>
      <c r="J165" s="98"/>
      <c r="K165" s="98"/>
      <c r="L165" s="98"/>
      <c r="M165" s="101"/>
      <c r="N165" s="101"/>
      <c r="O165" s="474"/>
    </row>
    <row r="166" spans="6:15" x14ac:dyDescent="0.2">
      <c r="F166" s="98"/>
      <c r="G166" s="98"/>
      <c r="H166" s="98"/>
      <c r="I166" s="98"/>
      <c r="J166" s="98"/>
      <c r="K166" s="98"/>
      <c r="L166" s="98"/>
      <c r="M166" s="101"/>
      <c r="N166" s="101"/>
      <c r="O166" s="474"/>
    </row>
    <row r="167" spans="6:15" x14ac:dyDescent="0.2">
      <c r="F167" s="98"/>
      <c r="G167" s="98"/>
      <c r="H167" s="98"/>
      <c r="I167" s="98"/>
      <c r="J167" s="98"/>
      <c r="K167" s="98"/>
      <c r="L167" s="98"/>
      <c r="M167" s="101"/>
      <c r="N167" s="101"/>
      <c r="O167" s="474"/>
    </row>
    <row r="168" spans="6:15" x14ac:dyDescent="0.2">
      <c r="F168" s="98"/>
      <c r="G168" s="98"/>
      <c r="H168" s="98"/>
      <c r="I168" s="98"/>
      <c r="J168" s="98"/>
      <c r="K168" s="98"/>
      <c r="L168" s="98"/>
      <c r="M168" s="101"/>
      <c r="N168" s="101"/>
      <c r="O168" s="474"/>
    </row>
    <row r="169" spans="6:15" x14ac:dyDescent="0.2">
      <c r="F169" s="98"/>
      <c r="G169" s="98"/>
      <c r="H169" s="98"/>
      <c r="I169" s="98"/>
      <c r="J169" s="98"/>
      <c r="K169" s="98"/>
      <c r="L169" s="98"/>
      <c r="M169" s="101"/>
      <c r="N169" s="101"/>
      <c r="O169" s="474"/>
    </row>
    <row r="170" spans="6:15" x14ac:dyDescent="0.2">
      <c r="F170" s="98"/>
      <c r="G170" s="98"/>
      <c r="H170" s="98"/>
      <c r="I170" s="98"/>
      <c r="J170" s="98"/>
      <c r="K170" s="98"/>
      <c r="L170" s="98"/>
      <c r="M170" s="101"/>
      <c r="N170" s="101"/>
      <c r="O170" s="474"/>
    </row>
    <row r="171" spans="6:15" x14ac:dyDescent="0.2">
      <c r="F171" s="98"/>
      <c r="G171" s="98"/>
      <c r="H171" s="98"/>
      <c r="I171" s="98"/>
      <c r="J171" s="98"/>
      <c r="K171" s="98"/>
      <c r="L171" s="98"/>
      <c r="M171" s="101"/>
      <c r="N171" s="101"/>
      <c r="O171" s="474"/>
    </row>
    <row r="172" spans="6:15" x14ac:dyDescent="0.2">
      <c r="F172" s="98"/>
      <c r="G172" s="98"/>
      <c r="H172" s="98"/>
      <c r="I172" s="98"/>
      <c r="J172" s="98"/>
      <c r="K172" s="98"/>
      <c r="L172" s="98"/>
      <c r="M172" s="101"/>
      <c r="N172" s="101"/>
      <c r="O172" s="474"/>
    </row>
    <row r="173" spans="6:15" x14ac:dyDescent="0.2">
      <c r="F173" s="98"/>
      <c r="G173" s="98"/>
      <c r="H173" s="98"/>
      <c r="I173" s="98"/>
      <c r="J173" s="98"/>
      <c r="K173" s="98"/>
      <c r="L173" s="98"/>
      <c r="M173" s="101"/>
      <c r="N173" s="101"/>
      <c r="O173" s="474"/>
    </row>
    <row r="174" spans="6:15" x14ac:dyDescent="0.2">
      <c r="F174" s="98"/>
      <c r="G174" s="98"/>
      <c r="H174" s="98"/>
      <c r="I174" s="98"/>
      <c r="J174" s="98"/>
      <c r="K174" s="98"/>
      <c r="L174" s="98"/>
      <c r="M174" s="101"/>
      <c r="N174" s="101"/>
      <c r="O174" s="474"/>
    </row>
    <row r="175" spans="6:15" x14ac:dyDescent="0.2">
      <c r="F175" s="98"/>
      <c r="G175" s="98"/>
      <c r="H175" s="98"/>
      <c r="I175" s="98"/>
      <c r="J175" s="98"/>
      <c r="K175" s="98"/>
      <c r="L175" s="98"/>
      <c r="M175" s="101"/>
      <c r="N175" s="101"/>
      <c r="O175" s="474"/>
    </row>
    <row r="176" spans="6:15" x14ac:dyDescent="0.2">
      <c r="F176" s="98"/>
      <c r="G176" s="98"/>
      <c r="H176" s="98"/>
      <c r="I176" s="98"/>
      <c r="J176" s="98"/>
      <c r="K176" s="98"/>
      <c r="L176" s="98"/>
      <c r="M176" s="101"/>
      <c r="N176" s="101"/>
      <c r="O176" s="474"/>
    </row>
    <row r="177" spans="6:15" x14ac:dyDescent="0.2">
      <c r="F177" s="98"/>
      <c r="G177" s="98"/>
      <c r="H177" s="98"/>
      <c r="I177" s="98"/>
      <c r="J177" s="98"/>
      <c r="K177" s="98"/>
      <c r="L177" s="98"/>
      <c r="M177" s="101"/>
      <c r="N177" s="101"/>
      <c r="O177" s="474"/>
    </row>
    <row r="178" spans="6:15" x14ac:dyDescent="0.2">
      <c r="F178" s="98"/>
      <c r="G178" s="98"/>
      <c r="H178" s="98"/>
      <c r="I178" s="98"/>
      <c r="J178" s="98"/>
      <c r="K178" s="98"/>
      <c r="L178" s="98"/>
      <c r="M178" s="101"/>
      <c r="N178" s="101"/>
      <c r="O178" s="474"/>
    </row>
    <row r="179" spans="6:15" x14ac:dyDescent="0.2">
      <c r="F179" s="98"/>
      <c r="G179" s="98"/>
      <c r="H179" s="98"/>
      <c r="I179" s="98"/>
      <c r="J179" s="98"/>
      <c r="K179" s="98"/>
      <c r="L179" s="98"/>
      <c r="M179" s="101"/>
      <c r="N179" s="101"/>
      <c r="O179" s="474"/>
    </row>
    <row r="180" spans="6:15" x14ac:dyDescent="0.2">
      <c r="F180" s="98"/>
      <c r="G180" s="98"/>
      <c r="H180" s="98"/>
      <c r="I180" s="98"/>
      <c r="J180" s="98"/>
      <c r="K180" s="98"/>
      <c r="L180" s="98"/>
      <c r="M180" s="101"/>
      <c r="N180" s="101"/>
      <c r="O180" s="474"/>
    </row>
    <row r="181" spans="6:15" x14ac:dyDescent="0.2">
      <c r="F181" s="98"/>
      <c r="G181" s="98"/>
      <c r="H181" s="98"/>
      <c r="I181" s="98"/>
      <c r="J181" s="98"/>
      <c r="K181" s="98"/>
      <c r="L181" s="98"/>
      <c r="M181" s="101"/>
      <c r="N181" s="101"/>
      <c r="O181" s="474"/>
    </row>
    <row r="182" spans="6:15" x14ac:dyDescent="0.2">
      <c r="F182" s="98"/>
      <c r="G182" s="98"/>
      <c r="H182" s="98"/>
      <c r="I182" s="98"/>
      <c r="J182" s="98"/>
      <c r="K182" s="98"/>
      <c r="L182" s="98"/>
      <c r="M182" s="101"/>
      <c r="N182" s="101"/>
      <c r="O182" s="474"/>
    </row>
    <row r="183" spans="6:15" x14ac:dyDescent="0.2">
      <c r="F183" s="98"/>
      <c r="G183" s="98"/>
      <c r="H183" s="98"/>
      <c r="I183" s="98"/>
      <c r="J183" s="98"/>
      <c r="K183" s="98"/>
      <c r="L183" s="98"/>
      <c r="M183" s="101"/>
      <c r="N183" s="101"/>
      <c r="O183" s="474"/>
    </row>
    <row r="184" spans="6:15" x14ac:dyDescent="0.2">
      <c r="F184" s="98"/>
      <c r="G184" s="98"/>
      <c r="H184" s="98"/>
      <c r="I184" s="98"/>
      <c r="J184" s="98"/>
      <c r="K184" s="98"/>
      <c r="L184" s="98"/>
      <c r="M184" s="101"/>
      <c r="N184" s="101"/>
      <c r="O184" s="474"/>
    </row>
    <row r="185" spans="6:15" x14ac:dyDescent="0.2">
      <c r="F185" s="98"/>
      <c r="G185" s="98"/>
      <c r="H185" s="98"/>
      <c r="I185" s="98"/>
      <c r="J185" s="98"/>
      <c r="K185" s="98"/>
      <c r="L185" s="98"/>
      <c r="M185" s="101"/>
      <c r="N185" s="101"/>
      <c r="O185" s="474"/>
    </row>
    <row r="186" spans="6:15" x14ac:dyDescent="0.2">
      <c r="F186" s="98"/>
      <c r="G186" s="98"/>
      <c r="H186" s="98"/>
      <c r="I186" s="98"/>
      <c r="J186" s="98"/>
      <c r="K186" s="98"/>
      <c r="L186" s="98"/>
      <c r="M186" s="101"/>
      <c r="N186" s="101"/>
      <c r="O186" s="474"/>
    </row>
    <row r="187" spans="6:15" x14ac:dyDescent="0.2">
      <c r="F187" s="98"/>
      <c r="G187" s="98"/>
      <c r="H187" s="98"/>
      <c r="I187" s="98"/>
      <c r="J187" s="98"/>
      <c r="K187" s="98"/>
      <c r="L187" s="98"/>
      <c r="M187" s="101"/>
      <c r="N187" s="101"/>
      <c r="O187" s="474"/>
    </row>
    <row r="188" spans="6:15" x14ac:dyDescent="0.2">
      <c r="F188" s="98"/>
      <c r="G188" s="98"/>
      <c r="H188" s="98"/>
      <c r="I188" s="98"/>
      <c r="J188" s="98"/>
      <c r="K188" s="98"/>
      <c r="L188" s="98"/>
      <c r="M188" s="101"/>
      <c r="N188" s="101"/>
      <c r="O188" s="474"/>
    </row>
    <row r="189" spans="6:15" x14ac:dyDescent="0.2">
      <c r="F189" s="98"/>
      <c r="G189" s="98"/>
      <c r="H189" s="98"/>
      <c r="I189" s="98"/>
      <c r="J189" s="98"/>
      <c r="K189" s="98"/>
      <c r="L189" s="98"/>
      <c r="M189" s="101"/>
      <c r="N189" s="101"/>
      <c r="O189" s="474"/>
    </row>
    <row r="190" spans="6:15" x14ac:dyDescent="0.2">
      <c r="F190" s="98"/>
      <c r="G190" s="98"/>
      <c r="H190" s="98"/>
      <c r="I190" s="98"/>
      <c r="J190" s="98"/>
      <c r="K190" s="98"/>
      <c r="L190" s="98"/>
      <c r="M190" s="101"/>
      <c r="N190" s="101"/>
      <c r="O190" s="474"/>
    </row>
    <row r="191" spans="6:15" x14ac:dyDescent="0.2">
      <c r="F191" s="98"/>
      <c r="G191" s="98"/>
      <c r="H191" s="98"/>
      <c r="I191" s="98"/>
      <c r="J191" s="98"/>
      <c r="K191" s="98"/>
      <c r="L191" s="98"/>
      <c r="M191" s="101"/>
      <c r="N191" s="101"/>
      <c r="O191" s="474"/>
    </row>
    <row r="192" spans="6:15" x14ac:dyDescent="0.2">
      <c r="F192" s="98"/>
      <c r="G192" s="98"/>
      <c r="H192" s="98"/>
      <c r="I192" s="98"/>
      <c r="J192" s="98"/>
      <c r="K192" s="98"/>
      <c r="L192" s="98"/>
      <c r="M192" s="101"/>
      <c r="N192" s="101"/>
      <c r="O192" s="474"/>
    </row>
    <row r="193" spans="6:15" x14ac:dyDescent="0.2">
      <c r="F193" s="98"/>
      <c r="G193" s="98"/>
      <c r="H193" s="98"/>
      <c r="I193" s="98"/>
      <c r="J193" s="98"/>
      <c r="K193" s="98"/>
      <c r="L193" s="98"/>
      <c r="M193" s="101"/>
      <c r="N193" s="101"/>
      <c r="O193" s="474"/>
    </row>
    <row r="194" spans="6:15" x14ac:dyDescent="0.2">
      <c r="F194" s="98"/>
      <c r="G194" s="98"/>
      <c r="H194" s="98"/>
      <c r="I194" s="98"/>
      <c r="J194" s="98"/>
      <c r="K194" s="98"/>
      <c r="L194" s="98"/>
      <c r="M194" s="101"/>
      <c r="N194" s="101"/>
      <c r="O194" s="474"/>
    </row>
    <row r="195" spans="6:15" x14ac:dyDescent="0.2">
      <c r="F195" s="98"/>
      <c r="G195" s="98"/>
      <c r="H195" s="98"/>
      <c r="I195" s="98"/>
      <c r="J195" s="98"/>
      <c r="K195" s="98"/>
      <c r="L195" s="98"/>
      <c r="M195" s="101"/>
      <c r="N195" s="101"/>
      <c r="O195" s="474"/>
    </row>
    <row r="196" spans="6:15" x14ac:dyDescent="0.2">
      <c r="F196" s="98"/>
      <c r="G196" s="98"/>
      <c r="H196" s="98"/>
      <c r="I196" s="98"/>
      <c r="J196" s="98"/>
      <c r="K196" s="98"/>
      <c r="L196" s="98"/>
      <c r="M196" s="101"/>
      <c r="N196" s="101"/>
      <c r="O196" s="474"/>
    </row>
    <row r="197" spans="6:15" x14ac:dyDescent="0.2">
      <c r="F197" s="98"/>
      <c r="G197" s="98"/>
      <c r="H197" s="98"/>
      <c r="I197" s="98"/>
      <c r="J197" s="98"/>
      <c r="K197" s="98"/>
      <c r="L197" s="98"/>
      <c r="M197" s="101"/>
      <c r="N197" s="101"/>
      <c r="O197" s="474"/>
    </row>
    <row r="198" spans="6:15" x14ac:dyDescent="0.2">
      <c r="F198" s="98"/>
      <c r="G198" s="98"/>
      <c r="H198" s="98"/>
      <c r="I198" s="98"/>
      <c r="J198" s="98"/>
      <c r="K198" s="98"/>
      <c r="L198" s="98"/>
      <c r="M198" s="101"/>
      <c r="N198" s="101"/>
      <c r="O198" s="474"/>
    </row>
    <row r="199" spans="6:15" x14ac:dyDescent="0.2">
      <c r="F199" s="98"/>
      <c r="G199" s="98"/>
      <c r="H199" s="98"/>
      <c r="I199" s="98"/>
      <c r="J199" s="98"/>
      <c r="K199" s="98"/>
      <c r="L199" s="98"/>
      <c r="M199" s="101"/>
      <c r="N199" s="101"/>
      <c r="O199" s="474"/>
    </row>
    <row r="200" spans="6:15" x14ac:dyDescent="0.2">
      <c r="F200" s="98"/>
      <c r="G200" s="98"/>
      <c r="H200" s="98"/>
      <c r="I200" s="98"/>
      <c r="J200" s="98"/>
      <c r="K200" s="98"/>
      <c r="L200" s="98"/>
      <c r="M200" s="101"/>
      <c r="N200" s="101"/>
      <c r="O200" s="474"/>
    </row>
    <row r="201" spans="6:15" x14ac:dyDescent="0.2">
      <c r="F201" s="98"/>
      <c r="G201" s="98"/>
      <c r="H201" s="98"/>
      <c r="I201" s="98"/>
      <c r="J201" s="98"/>
      <c r="K201" s="98"/>
      <c r="L201" s="98"/>
      <c r="M201" s="101"/>
      <c r="N201" s="101"/>
      <c r="O201" s="474"/>
    </row>
    <row r="202" spans="6:15" x14ac:dyDescent="0.2">
      <c r="F202" s="98"/>
      <c r="G202" s="98"/>
      <c r="H202" s="98"/>
      <c r="I202" s="98"/>
      <c r="J202" s="98"/>
      <c r="K202" s="98"/>
      <c r="L202" s="98"/>
      <c r="M202" s="101"/>
      <c r="N202" s="101"/>
      <c r="O202" s="474"/>
    </row>
    <row r="203" spans="6:15" x14ac:dyDescent="0.2">
      <c r="F203" s="98"/>
      <c r="G203" s="98"/>
      <c r="H203" s="98"/>
      <c r="I203" s="98"/>
      <c r="J203" s="98"/>
      <c r="K203" s="98"/>
      <c r="L203" s="98"/>
      <c r="M203" s="101"/>
      <c r="N203" s="101"/>
      <c r="O203" s="474"/>
    </row>
    <row r="204" spans="6:15" x14ac:dyDescent="0.2">
      <c r="F204" s="98"/>
      <c r="G204" s="98"/>
      <c r="H204" s="98"/>
      <c r="I204" s="98"/>
      <c r="J204" s="98"/>
      <c r="K204" s="98"/>
      <c r="L204" s="98"/>
      <c r="M204" s="101"/>
      <c r="N204" s="101"/>
      <c r="O204" s="474"/>
    </row>
    <row r="205" spans="6:15" x14ac:dyDescent="0.2">
      <c r="F205" s="98"/>
      <c r="G205" s="98"/>
      <c r="H205" s="98"/>
      <c r="I205" s="98"/>
      <c r="J205" s="98"/>
      <c r="K205" s="98"/>
      <c r="L205" s="98"/>
      <c r="M205" s="101"/>
      <c r="N205" s="101"/>
      <c r="O205" s="474"/>
    </row>
    <row r="206" spans="6:15" x14ac:dyDescent="0.2">
      <c r="F206" s="98"/>
      <c r="G206" s="98"/>
      <c r="H206" s="98"/>
      <c r="I206" s="98"/>
      <c r="J206" s="98"/>
      <c r="K206" s="98"/>
      <c r="L206" s="98"/>
      <c r="M206" s="101"/>
      <c r="N206" s="101"/>
      <c r="O206" s="474"/>
    </row>
    <row r="207" spans="6:15" x14ac:dyDescent="0.2">
      <c r="F207" s="98"/>
      <c r="G207" s="98"/>
      <c r="H207" s="98"/>
      <c r="I207" s="98"/>
      <c r="J207" s="98"/>
      <c r="K207" s="98"/>
      <c r="L207" s="98"/>
      <c r="M207" s="101"/>
      <c r="N207" s="101"/>
      <c r="O207" s="474"/>
    </row>
    <row r="208" spans="6:15" x14ac:dyDescent="0.2">
      <c r="F208" s="98"/>
      <c r="G208" s="98"/>
      <c r="H208" s="98"/>
      <c r="I208" s="98"/>
      <c r="J208" s="98"/>
      <c r="K208" s="98"/>
      <c r="L208" s="98"/>
      <c r="M208" s="101"/>
      <c r="N208" s="101"/>
      <c r="O208" s="474"/>
    </row>
    <row r="209" spans="6:15" x14ac:dyDescent="0.2">
      <c r="F209" s="98"/>
      <c r="G209" s="98"/>
      <c r="H209" s="98"/>
      <c r="I209" s="98"/>
      <c r="J209" s="98"/>
      <c r="K209" s="98"/>
      <c r="L209" s="98"/>
      <c r="M209" s="101"/>
      <c r="N209" s="101"/>
      <c r="O209" s="474"/>
    </row>
    <row r="210" spans="6:15" x14ac:dyDescent="0.2">
      <c r="F210" s="98"/>
      <c r="G210" s="98"/>
      <c r="H210" s="98"/>
      <c r="I210" s="98"/>
      <c r="J210" s="98"/>
      <c r="K210" s="98"/>
      <c r="L210" s="98"/>
      <c r="M210" s="101"/>
      <c r="N210" s="101"/>
      <c r="O210" s="474"/>
    </row>
    <row r="211" spans="6:15" x14ac:dyDescent="0.2">
      <c r="F211" s="98"/>
      <c r="G211" s="98"/>
      <c r="H211" s="98"/>
      <c r="I211" s="98"/>
      <c r="J211" s="98"/>
      <c r="K211" s="98"/>
      <c r="L211" s="98"/>
      <c r="M211" s="101"/>
      <c r="N211" s="101"/>
      <c r="O211" s="474"/>
    </row>
    <row r="212" spans="6:15" x14ac:dyDescent="0.2">
      <c r="F212" s="98"/>
      <c r="G212" s="98"/>
      <c r="H212" s="98"/>
      <c r="I212" s="98"/>
      <c r="J212" s="98"/>
      <c r="K212" s="98"/>
      <c r="L212" s="98"/>
      <c r="M212" s="101"/>
      <c r="N212" s="101"/>
      <c r="O212" s="474"/>
    </row>
    <row r="213" spans="6:15" x14ac:dyDescent="0.2">
      <c r="F213" s="98"/>
      <c r="G213" s="98"/>
      <c r="H213" s="98"/>
      <c r="I213" s="98"/>
      <c r="J213" s="98"/>
      <c r="K213" s="98"/>
      <c r="L213" s="98"/>
      <c r="M213" s="101"/>
      <c r="N213" s="101"/>
      <c r="O213" s="474"/>
    </row>
    <row r="214" spans="6:15" x14ac:dyDescent="0.2">
      <c r="F214" s="98"/>
      <c r="G214" s="98"/>
      <c r="H214" s="98"/>
      <c r="I214" s="98"/>
      <c r="J214" s="98"/>
      <c r="K214" s="98"/>
      <c r="L214" s="98"/>
      <c r="M214" s="101"/>
      <c r="N214" s="101"/>
      <c r="O214" s="474"/>
    </row>
    <row r="215" spans="6:15" x14ac:dyDescent="0.2">
      <c r="F215" s="98"/>
      <c r="G215" s="98"/>
      <c r="H215" s="98"/>
      <c r="I215" s="98"/>
      <c r="J215" s="98"/>
      <c r="K215" s="98"/>
      <c r="L215" s="98"/>
      <c r="M215" s="101"/>
      <c r="N215" s="101"/>
      <c r="O215" s="474"/>
    </row>
    <row r="216" spans="6:15" x14ac:dyDescent="0.2">
      <c r="F216" s="98"/>
      <c r="G216" s="98"/>
      <c r="H216" s="98"/>
      <c r="I216" s="98"/>
      <c r="J216" s="98"/>
      <c r="K216" s="98"/>
      <c r="L216" s="98"/>
      <c r="M216" s="101"/>
      <c r="N216" s="101"/>
      <c r="O216" s="474"/>
    </row>
    <row r="217" spans="6:15" x14ac:dyDescent="0.2">
      <c r="F217" s="98"/>
      <c r="G217" s="98"/>
      <c r="H217" s="98"/>
      <c r="I217" s="98"/>
      <c r="J217" s="98"/>
      <c r="K217" s="98"/>
      <c r="L217" s="98"/>
      <c r="M217" s="101"/>
      <c r="N217" s="101"/>
      <c r="O217" s="474"/>
    </row>
    <row r="218" spans="6:15" x14ac:dyDescent="0.2">
      <c r="F218" s="98"/>
      <c r="G218" s="98"/>
      <c r="H218" s="98"/>
      <c r="I218" s="98"/>
      <c r="J218" s="98"/>
      <c r="K218" s="98"/>
      <c r="L218" s="98"/>
      <c r="M218" s="101"/>
      <c r="N218" s="101"/>
      <c r="O218" s="474"/>
    </row>
    <row r="219" spans="6:15" x14ac:dyDescent="0.2">
      <c r="F219" s="98"/>
      <c r="G219" s="98"/>
      <c r="H219" s="98"/>
      <c r="I219" s="98"/>
      <c r="J219" s="98"/>
      <c r="K219" s="98"/>
      <c r="L219" s="98"/>
      <c r="M219" s="101"/>
      <c r="N219" s="101"/>
      <c r="O219" s="474"/>
    </row>
    <row r="220" spans="6:15" x14ac:dyDescent="0.2">
      <c r="F220" s="98"/>
      <c r="G220" s="98"/>
      <c r="H220" s="98"/>
      <c r="I220" s="98"/>
      <c r="J220" s="98"/>
      <c r="K220" s="98"/>
      <c r="L220" s="98"/>
      <c r="M220" s="101"/>
      <c r="N220" s="101"/>
      <c r="O220" s="474"/>
    </row>
    <row r="221" spans="6:15" x14ac:dyDescent="0.2">
      <c r="F221" s="98"/>
      <c r="G221" s="98"/>
      <c r="H221" s="98"/>
      <c r="I221" s="98"/>
      <c r="J221" s="98"/>
      <c r="K221" s="98"/>
      <c r="L221" s="98"/>
      <c r="M221" s="101"/>
      <c r="N221" s="101"/>
      <c r="O221" s="474"/>
    </row>
    <row r="222" spans="6:15" x14ac:dyDescent="0.2">
      <c r="F222" s="98"/>
      <c r="G222" s="98"/>
      <c r="H222" s="98"/>
      <c r="I222" s="98"/>
      <c r="J222" s="98"/>
      <c r="K222" s="98"/>
      <c r="L222" s="98"/>
      <c r="M222" s="101"/>
      <c r="N222" s="101"/>
      <c r="O222" s="474"/>
    </row>
    <row r="223" spans="6:15" x14ac:dyDescent="0.2">
      <c r="F223" s="98"/>
      <c r="G223" s="98"/>
      <c r="H223" s="98"/>
      <c r="I223" s="98"/>
      <c r="J223" s="98"/>
      <c r="K223" s="98"/>
      <c r="L223" s="98"/>
      <c r="M223" s="101"/>
      <c r="N223" s="101"/>
      <c r="O223" s="474"/>
    </row>
    <row r="224" spans="6:15" x14ac:dyDescent="0.2">
      <c r="F224" s="98"/>
      <c r="G224" s="98"/>
      <c r="H224" s="98"/>
      <c r="I224" s="98"/>
      <c r="J224" s="98"/>
      <c r="K224" s="98"/>
      <c r="L224" s="98"/>
      <c r="M224" s="101"/>
      <c r="N224" s="101"/>
      <c r="O224" s="474"/>
    </row>
    <row r="225" spans="6:15" x14ac:dyDescent="0.2">
      <c r="F225" s="98"/>
      <c r="G225" s="98"/>
      <c r="H225" s="98"/>
      <c r="I225" s="98"/>
      <c r="J225" s="98"/>
      <c r="K225" s="98"/>
      <c r="L225" s="98"/>
      <c r="M225" s="101"/>
      <c r="N225" s="101"/>
      <c r="O225" s="474"/>
    </row>
    <row r="226" spans="6:15" x14ac:dyDescent="0.2">
      <c r="F226" s="98"/>
      <c r="G226" s="98"/>
      <c r="H226" s="98"/>
      <c r="I226" s="98"/>
      <c r="J226" s="98"/>
      <c r="K226" s="98"/>
      <c r="L226" s="98"/>
      <c r="M226" s="101"/>
      <c r="N226" s="101"/>
      <c r="O226" s="474"/>
    </row>
    <row r="227" spans="6:15" x14ac:dyDescent="0.2">
      <c r="F227" s="98"/>
      <c r="G227" s="98"/>
      <c r="H227" s="98"/>
      <c r="I227" s="98"/>
      <c r="J227" s="98"/>
      <c r="K227" s="98"/>
      <c r="L227" s="98"/>
      <c r="M227" s="101"/>
      <c r="N227" s="101"/>
      <c r="O227" s="474"/>
    </row>
    <row r="228" spans="6:15" x14ac:dyDescent="0.2">
      <c r="F228" s="98"/>
      <c r="G228" s="98"/>
      <c r="H228" s="98"/>
      <c r="I228" s="98"/>
      <c r="J228" s="98"/>
      <c r="K228" s="98"/>
      <c r="L228" s="98"/>
      <c r="M228" s="101"/>
      <c r="N228" s="101"/>
      <c r="O228" s="474"/>
    </row>
    <row r="229" spans="6:15" x14ac:dyDescent="0.2">
      <c r="F229" s="98"/>
      <c r="G229" s="98"/>
      <c r="H229" s="98"/>
      <c r="I229" s="98"/>
      <c r="J229" s="98"/>
      <c r="K229" s="98"/>
      <c r="L229" s="98"/>
      <c r="M229" s="101"/>
      <c r="N229" s="101"/>
      <c r="O229" s="474"/>
    </row>
    <row r="230" spans="6:15" x14ac:dyDescent="0.2">
      <c r="F230" s="98"/>
      <c r="G230" s="98"/>
      <c r="H230" s="98"/>
      <c r="I230" s="98"/>
      <c r="J230" s="98"/>
      <c r="K230" s="98"/>
      <c r="L230" s="98"/>
      <c r="M230" s="101"/>
      <c r="N230" s="101"/>
      <c r="O230" s="474"/>
    </row>
    <row r="231" spans="6:15" x14ac:dyDescent="0.2">
      <c r="F231" s="98"/>
      <c r="G231" s="98"/>
      <c r="H231" s="98"/>
      <c r="I231" s="98"/>
      <c r="J231" s="98"/>
      <c r="K231" s="98"/>
      <c r="L231" s="98"/>
      <c r="M231" s="101"/>
      <c r="N231" s="101"/>
      <c r="O231" s="474"/>
    </row>
    <row r="232" spans="6:15" x14ac:dyDescent="0.2">
      <c r="F232" s="98"/>
      <c r="G232" s="98"/>
      <c r="H232" s="98"/>
      <c r="I232" s="98"/>
      <c r="J232" s="98"/>
      <c r="K232" s="98"/>
      <c r="L232" s="98"/>
      <c r="M232" s="101"/>
      <c r="N232" s="101"/>
      <c r="O232" s="474"/>
    </row>
    <row r="233" spans="6:15" x14ac:dyDescent="0.2">
      <c r="F233" s="98"/>
      <c r="G233" s="98"/>
      <c r="H233" s="98"/>
      <c r="I233" s="98"/>
      <c r="J233" s="98"/>
      <c r="K233" s="98"/>
      <c r="L233" s="98"/>
      <c r="M233" s="101"/>
      <c r="N233" s="101"/>
      <c r="O233" s="474"/>
    </row>
    <row r="234" spans="6:15" x14ac:dyDescent="0.2">
      <c r="F234" s="98"/>
      <c r="G234" s="98"/>
      <c r="H234" s="98"/>
      <c r="I234" s="98"/>
      <c r="J234" s="98"/>
      <c r="K234" s="98"/>
      <c r="L234" s="98"/>
      <c r="M234" s="101"/>
      <c r="N234" s="101"/>
      <c r="O234" s="474"/>
    </row>
    <row r="235" spans="6:15" x14ac:dyDescent="0.2">
      <c r="F235" s="98"/>
      <c r="G235" s="98"/>
      <c r="H235" s="98"/>
      <c r="I235" s="98"/>
      <c r="J235" s="98"/>
      <c r="K235" s="98"/>
      <c r="L235" s="98"/>
      <c r="M235" s="101"/>
      <c r="N235" s="101"/>
      <c r="O235" s="474"/>
    </row>
    <row r="236" spans="6:15" x14ac:dyDescent="0.2">
      <c r="F236" s="98"/>
      <c r="G236" s="98"/>
      <c r="H236" s="98"/>
      <c r="I236" s="98"/>
      <c r="J236" s="98"/>
      <c r="K236" s="98"/>
      <c r="L236" s="98"/>
      <c r="M236" s="101"/>
      <c r="N236" s="101"/>
      <c r="O236" s="474"/>
    </row>
    <row r="237" spans="6:15" x14ac:dyDescent="0.2">
      <c r="F237" s="98"/>
      <c r="G237" s="98"/>
      <c r="H237" s="98"/>
      <c r="I237" s="98"/>
      <c r="J237" s="98"/>
      <c r="K237" s="98"/>
      <c r="L237" s="98"/>
      <c r="M237" s="101"/>
      <c r="N237" s="101"/>
      <c r="O237" s="474"/>
    </row>
    <row r="238" spans="6:15" x14ac:dyDescent="0.2">
      <c r="F238" s="98"/>
      <c r="G238" s="98"/>
      <c r="H238" s="98"/>
      <c r="I238" s="98"/>
      <c r="J238" s="98"/>
      <c r="K238" s="98"/>
      <c r="L238" s="98"/>
      <c r="M238" s="101"/>
      <c r="N238" s="101"/>
      <c r="O238" s="474"/>
    </row>
    <row r="239" spans="6:15" x14ac:dyDescent="0.2">
      <c r="F239" s="98"/>
      <c r="G239" s="98"/>
      <c r="H239" s="98"/>
      <c r="I239" s="98"/>
      <c r="J239" s="98"/>
      <c r="K239" s="98"/>
      <c r="L239" s="98"/>
      <c r="M239" s="101"/>
      <c r="N239" s="101"/>
      <c r="O239" s="474"/>
    </row>
    <row r="240" spans="6:15" x14ac:dyDescent="0.2">
      <c r="F240" s="98"/>
      <c r="G240" s="95"/>
      <c r="H240" s="95"/>
      <c r="I240" s="95"/>
      <c r="J240" s="95"/>
      <c r="K240" s="95"/>
      <c r="L240" s="95"/>
      <c r="M240" s="90"/>
      <c r="N240" s="90"/>
      <c r="O240" s="475"/>
    </row>
    <row r="241" spans="6:15" x14ac:dyDescent="0.2">
      <c r="F241" s="98"/>
      <c r="G241" s="95"/>
      <c r="H241" s="95"/>
      <c r="I241" s="95"/>
      <c r="J241" s="95"/>
      <c r="K241" s="95"/>
      <c r="L241" s="95"/>
      <c r="M241" s="90"/>
      <c r="N241" s="90"/>
      <c r="O241" s="475"/>
    </row>
    <row r="242" spans="6:15" x14ac:dyDescent="0.2">
      <c r="F242" s="98"/>
      <c r="G242" s="95"/>
      <c r="H242" s="95"/>
      <c r="I242" s="95"/>
      <c r="J242" s="95"/>
      <c r="K242" s="95"/>
      <c r="L242" s="95"/>
      <c r="M242" s="90"/>
      <c r="N242" s="90"/>
      <c r="O242" s="475"/>
    </row>
    <row r="243" spans="6:15" x14ac:dyDescent="0.2">
      <c r="F243" s="98"/>
      <c r="G243" s="95"/>
      <c r="H243" s="95"/>
      <c r="I243" s="95"/>
      <c r="J243" s="95"/>
      <c r="K243" s="95"/>
      <c r="L243" s="95"/>
      <c r="M243" s="90"/>
      <c r="N243" s="90"/>
      <c r="O243" s="475"/>
    </row>
    <row r="244" spans="6:15" x14ac:dyDescent="0.2">
      <c r="F244" s="98"/>
      <c r="G244" s="95"/>
      <c r="H244" s="95"/>
      <c r="I244" s="95"/>
      <c r="J244" s="95"/>
      <c r="K244" s="95"/>
      <c r="L244" s="95"/>
      <c r="M244" s="90"/>
      <c r="N244" s="90"/>
      <c r="O244" s="475"/>
    </row>
    <row r="245" spans="6:15" x14ac:dyDescent="0.2">
      <c r="F245" s="98"/>
      <c r="G245" s="95"/>
      <c r="H245" s="95"/>
      <c r="I245" s="95"/>
      <c r="J245" s="95"/>
      <c r="K245" s="95"/>
      <c r="L245" s="95"/>
      <c r="M245" s="90"/>
      <c r="N245" s="90"/>
      <c r="O245" s="475"/>
    </row>
    <row r="246" spans="6:15" x14ac:dyDescent="0.2">
      <c r="F246" s="98"/>
      <c r="G246" s="95"/>
      <c r="H246" s="95"/>
      <c r="I246" s="95"/>
      <c r="J246" s="95"/>
      <c r="K246" s="95"/>
      <c r="L246" s="95"/>
      <c r="M246" s="90"/>
      <c r="N246" s="90"/>
      <c r="O246" s="475"/>
    </row>
    <row r="247" spans="6:15" x14ac:dyDescent="0.2">
      <c r="F247" s="98"/>
      <c r="G247" s="95"/>
      <c r="H247" s="95"/>
      <c r="I247" s="95"/>
      <c r="J247" s="95"/>
      <c r="K247" s="95"/>
      <c r="L247" s="95"/>
      <c r="M247" s="90"/>
      <c r="N247" s="90"/>
      <c r="O247" s="475"/>
    </row>
    <row r="248" spans="6:15" x14ac:dyDescent="0.2">
      <c r="F248" s="98"/>
      <c r="G248" s="95"/>
      <c r="H248" s="95"/>
      <c r="I248" s="95"/>
      <c r="J248" s="95"/>
      <c r="K248" s="95"/>
      <c r="L248" s="95"/>
      <c r="M248" s="90"/>
      <c r="N248" s="90"/>
      <c r="O248" s="475"/>
    </row>
    <row r="249" spans="6:15" x14ac:dyDescent="0.2">
      <c r="F249" s="98"/>
      <c r="G249" s="95"/>
      <c r="H249" s="95"/>
      <c r="I249" s="95"/>
      <c r="J249" s="95"/>
      <c r="K249" s="95"/>
      <c r="L249" s="95"/>
      <c r="M249" s="90"/>
      <c r="N249" s="90"/>
      <c r="O249" s="475"/>
    </row>
    <row r="250" spans="6:15" x14ac:dyDescent="0.2">
      <c r="F250" s="98"/>
      <c r="G250" s="95"/>
      <c r="H250" s="95"/>
      <c r="I250" s="95"/>
      <c r="J250" s="95"/>
      <c r="K250" s="95"/>
      <c r="L250" s="95"/>
      <c r="M250" s="90"/>
      <c r="N250" s="90"/>
      <c r="O250" s="475"/>
    </row>
    <row r="251" spans="6:15" x14ac:dyDescent="0.2">
      <c r="F251" s="98"/>
      <c r="G251" s="95"/>
      <c r="H251" s="95"/>
      <c r="I251" s="95"/>
      <c r="J251" s="95"/>
      <c r="K251" s="95"/>
      <c r="L251" s="95"/>
      <c r="M251" s="90"/>
      <c r="N251" s="90"/>
      <c r="O251" s="475"/>
    </row>
    <row r="252" spans="6:15" x14ac:dyDescent="0.2">
      <c r="F252" s="98"/>
      <c r="G252" s="95"/>
      <c r="H252" s="95"/>
      <c r="I252" s="95"/>
      <c r="J252" s="95"/>
      <c r="K252" s="95"/>
      <c r="L252" s="95"/>
      <c r="M252" s="90"/>
      <c r="N252" s="90"/>
      <c r="O252" s="475"/>
    </row>
    <row r="253" spans="6:15" x14ac:dyDescent="0.2">
      <c r="F253" s="98"/>
      <c r="G253" s="95"/>
      <c r="H253" s="95"/>
      <c r="I253" s="95"/>
      <c r="J253" s="95"/>
      <c r="K253" s="95"/>
      <c r="L253" s="95"/>
      <c r="M253" s="90"/>
      <c r="N253" s="90"/>
      <c r="O253" s="475"/>
    </row>
    <row r="254" spans="6:15" x14ac:dyDescent="0.2">
      <c r="F254" s="98"/>
      <c r="G254" s="95"/>
      <c r="H254" s="95"/>
      <c r="I254" s="95"/>
      <c r="J254" s="95"/>
      <c r="K254" s="95"/>
      <c r="L254" s="95"/>
      <c r="M254" s="90"/>
      <c r="N254" s="90"/>
      <c r="O254" s="475"/>
    </row>
    <row r="255" spans="6:15" x14ac:dyDescent="0.2">
      <c r="F255" s="98"/>
      <c r="G255" s="95"/>
      <c r="H255" s="95"/>
      <c r="I255" s="95"/>
      <c r="J255" s="95"/>
      <c r="K255" s="95"/>
      <c r="L255" s="95"/>
      <c r="M255" s="90"/>
      <c r="N255" s="90"/>
      <c r="O255" s="475"/>
    </row>
    <row r="256" spans="6:15" x14ac:dyDescent="0.2">
      <c r="F256" s="98"/>
      <c r="G256" s="95"/>
      <c r="H256" s="95"/>
      <c r="I256" s="95"/>
      <c r="J256" s="95"/>
      <c r="K256" s="95"/>
      <c r="L256" s="95"/>
      <c r="M256" s="90"/>
      <c r="N256" s="90"/>
      <c r="O256" s="475"/>
    </row>
    <row r="257" spans="6:15" x14ac:dyDescent="0.2">
      <c r="F257" s="98"/>
      <c r="G257" s="95"/>
      <c r="H257" s="95"/>
      <c r="I257" s="95"/>
      <c r="J257" s="95"/>
      <c r="K257" s="95"/>
      <c r="L257" s="95"/>
      <c r="M257" s="90"/>
      <c r="N257" s="90"/>
      <c r="O257" s="475"/>
    </row>
  </sheetData>
  <mergeCells count="3">
    <mergeCell ref="A3:M3"/>
    <mergeCell ref="A1:N1"/>
    <mergeCell ref="A2:N2"/>
  </mergeCells>
  <pageMargins left="0.31" right="0.15748031496062992" top="0.39" bottom="0.15748031496062992" header="0.4" footer="0.15748031496062992"/>
  <pageSetup paperSize="9" scale="70" orientation="portrait" r:id="rId1"/>
  <headerFooter>
    <oddFooter>Page &amp;P</oddFooter>
  </headerFooter>
  <rowBreaks count="2" manualBreakCount="2">
    <brk id="66" max="13" man="1"/>
    <brk id="126"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56"/>
  <sheetViews>
    <sheetView zoomScaleNormal="100" workbookViewId="0">
      <selection activeCell="M61" sqref="M61"/>
    </sheetView>
  </sheetViews>
  <sheetFormatPr defaultRowHeight="12.75" x14ac:dyDescent="0.2"/>
  <cols>
    <col min="1" max="1" width="8.28515625" style="111" customWidth="1"/>
    <col min="2" max="2" width="65.7109375" style="58" customWidth="1"/>
    <col min="3" max="4" width="13.42578125" style="58" hidden="1" customWidth="1"/>
    <col min="5" max="5" width="13.42578125" style="100" hidden="1" customWidth="1"/>
    <col min="6" max="7" width="10.28515625" style="58" hidden="1" customWidth="1"/>
    <col min="8" max="8" width="10.42578125" style="58" hidden="1" customWidth="1"/>
    <col min="9" max="9" width="10.28515625" style="58" hidden="1" customWidth="1"/>
    <col min="10" max="11" width="10.28515625" style="58" customWidth="1"/>
    <col min="12" max="12" width="10.42578125" style="58" bestFit="1" customWidth="1"/>
    <col min="13" max="13" width="10.42578125" style="58" customWidth="1"/>
    <col min="14" max="14" width="10.28515625" style="58" hidden="1" customWidth="1"/>
    <col min="15" max="15" width="8.7109375" style="466" bestFit="1" customWidth="1"/>
    <col min="16" max="16384" width="9.140625" style="58"/>
  </cols>
  <sheetData>
    <row r="1" spans="1:16" s="1" customFormat="1" x14ac:dyDescent="0.2">
      <c r="A1" s="963" t="s">
        <v>5</v>
      </c>
      <c r="B1" s="963"/>
      <c r="C1" s="963"/>
      <c r="D1" s="963"/>
      <c r="E1" s="963"/>
      <c r="F1" s="963"/>
      <c r="G1" s="963"/>
      <c r="H1" s="963"/>
      <c r="I1" s="963"/>
      <c r="J1" s="963"/>
      <c r="K1" s="963"/>
      <c r="L1" s="963"/>
      <c r="M1" s="963"/>
      <c r="N1" s="963"/>
      <c r="O1" s="556"/>
      <c r="P1" s="556"/>
    </row>
    <row r="2" spans="1:16" s="1" customFormat="1" x14ac:dyDescent="0.2">
      <c r="A2" s="964" t="s">
        <v>1884</v>
      </c>
      <c r="B2" s="964"/>
      <c r="C2" s="964"/>
      <c r="D2" s="964"/>
      <c r="E2" s="964"/>
      <c r="F2" s="964"/>
      <c r="G2" s="964"/>
      <c r="H2" s="964"/>
      <c r="I2" s="964"/>
      <c r="J2" s="964"/>
      <c r="K2" s="964"/>
      <c r="L2" s="964"/>
      <c r="M2" s="964"/>
      <c r="N2" s="964"/>
      <c r="O2" s="556"/>
      <c r="P2" s="556"/>
    </row>
    <row r="3" spans="1:16" s="1" customFormat="1" x14ac:dyDescent="0.2">
      <c r="A3" s="968"/>
      <c r="B3" s="968"/>
      <c r="C3" s="968"/>
      <c r="D3" s="968"/>
      <c r="E3" s="968"/>
      <c r="F3" s="968"/>
      <c r="G3" s="968"/>
      <c r="H3" s="968"/>
      <c r="I3" s="968"/>
      <c r="J3" s="968"/>
      <c r="K3" s="968"/>
      <c r="L3" s="968"/>
      <c r="M3" s="968"/>
      <c r="N3" s="793"/>
      <c r="O3" s="793"/>
      <c r="P3" s="556"/>
    </row>
    <row r="4" spans="1:16" s="1" customFormat="1" x14ac:dyDescent="0.2">
      <c r="A4" s="387"/>
      <c r="B4" s="388"/>
      <c r="C4" s="389" t="s">
        <v>1</v>
      </c>
      <c r="D4" s="390" t="s">
        <v>2</v>
      </c>
      <c r="E4" s="391" t="s">
        <v>6</v>
      </c>
      <c r="F4" s="392" t="s">
        <v>6</v>
      </c>
      <c r="G4" s="393" t="s">
        <v>74</v>
      </c>
      <c r="H4" s="393" t="s">
        <v>1569</v>
      </c>
      <c r="I4" s="393" t="s">
        <v>1625</v>
      </c>
      <c r="J4" s="393" t="s">
        <v>1769</v>
      </c>
      <c r="K4" s="393" t="s">
        <v>1882</v>
      </c>
      <c r="L4" s="393" t="s">
        <v>1882</v>
      </c>
      <c r="M4" s="393" t="s">
        <v>1882</v>
      </c>
      <c r="N4" s="599" t="s">
        <v>1570</v>
      </c>
      <c r="O4" s="69" t="s">
        <v>7</v>
      </c>
    </row>
    <row r="5" spans="1:16" s="1" customFormat="1" x14ac:dyDescent="0.2">
      <c r="A5" s="259"/>
      <c r="B5" s="260"/>
      <c r="C5" s="394"/>
      <c r="D5" s="395" t="s">
        <v>97</v>
      </c>
      <c r="E5" s="396" t="s">
        <v>97</v>
      </c>
      <c r="F5" s="397" t="s">
        <v>1091</v>
      </c>
      <c r="G5" s="398" t="s">
        <v>1091</v>
      </c>
      <c r="H5" s="398" t="s">
        <v>1091</v>
      </c>
      <c r="I5" s="398" t="s">
        <v>1091</v>
      </c>
      <c r="J5" s="398" t="s">
        <v>1091</v>
      </c>
      <c r="K5" s="398" t="s">
        <v>1091</v>
      </c>
      <c r="L5" s="398" t="s">
        <v>4</v>
      </c>
      <c r="M5" s="395" t="s">
        <v>1092</v>
      </c>
      <c r="N5" s="395"/>
      <c r="O5" s="70" t="s">
        <v>10</v>
      </c>
    </row>
    <row r="6" spans="1:16" s="1" customFormat="1" x14ac:dyDescent="0.2">
      <c r="A6" s="404"/>
      <c r="B6" s="405" t="s">
        <v>8</v>
      </c>
      <c r="C6" s="406" t="s">
        <v>9</v>
      </c>
      <c r="D6" s="407" t="s">
        <v>9</v>
      </c>
      <c r="E6" s="408" t="s">
        <v>9</v>
      </c>
      <c r="F6" s="409" t="s">
        <v>9</v>
      </c>
      <c r="G6" s="410" t="s">
        <v>9</v>
      </c>
      <c r="H6" s="410" t="s">
        <v>9</v>
      </c>
      <c r="I6" s="410" t="s">
        <v>9</v>
      </c>
      <c r="J6" s="410" t="s">
        <v>9</v>
      </c>
      <c r="K6" s="410" t="s">
        <v>9</v>
      </c>
      <c r="L6" s="410" t="s">
        <v>9</v>
      </c>
      <c r="M6" s="407" t="s">
        <v>9</v>
      </c>
      <c r="N6" s="407"/>
      <c r="O6" s="156" t="s">
        <v>12</v>
      </c>
    </row>
    <row r="7" spans="1:16" x14ac:dyDescent="0.2">
      <c r="A7" s="165"/>
      <c r="B7" s="162"/>
      <c r="C7" s="161"/>
      <c r="D7" s="162"/>
      <c r="E7" s="179"/>
      <c r="F7" s="162"/>
      <c r="G7" s="162"/>
      <c r="H7" s="162"/>
      <c r="I7" s="727"/>
      <c r="J7" s="727"/>
      <c r="K7" s="727"/>
      <c r="L7" s="727"/>
      <c r="M7" s="162"/>
      <c r="N7" s="162"/>
      <c r="O7" s="461"/>
    </row>
    <row r="8" spans="1:16" s="85" customFormat="1" ht="16.5" customHeight="1" x14ac:dyDescent="0.2">
      <c r="A8" s="28">
        <v>4</v>
      </c>
      <c r="B8" s="54" t="s">
        <v>298</v>
      </c>
      <c r="C8" s="10"/>
      <c r="D8" s="17"/>
      <c r="E8" s="16"/>
      <c r="F8" s="17"/>
      <c r="G8" s="73"/>
      <c r="H8" s="73"/>
      <c r="I8" s="676"/>
      <c r="J8" s="676"/>
      <c r="K8" s="676"/>
      <c r="L8" s="80"/>
      <c r="M8" s="605"/>
      <c r="N8" s="605"/>
      <c r="O8" s="477"/>
    </row>
    <row r="9" spans="1:16" ht="16.5" customHeight="1" x14ac:dyDescent="0.2">
      <c r="A9" s="28"/>
      <c r="B9" s="59" t="s">
        <v>326</v>
      </c>
      <c r="C9" s="10"/>
      <c r="D9" s="17"/>
      <c r="E9" s="16"/>
      <c r="F9" s="17"/>
      <c r="G9" s="150"/>
      <c r="H9" s="150"/>
      <c r="I9" s="677"/>
      <c r="J9" s="677"/>
      <c r="K9" s="677"/>
      <c r="L9" s="655"/>
      <c r="M9" s="606"/>
      <c r="N9" s="606"/>
      <c r="O9" s="478"/>
    </row>
    <row r="10" spans="1:16" ht="16.5" customHeight="1" x14ac:dyDescent="0.2">
      <c r="A10" s="28"/>
      <c r="B10" s="59" t="s">
        <v>327</v>
      </c>
      <c r="C10" s="10"/>
      <c r="D10" s="17"/>
      <c r="E10" s="16"/>
      <c r="F10" s="17"/>
      <c r="G10" s="150"/>
      <c r="H10" s="150"/>
      <c r="I10" s="677"/>
      <c r="J10" s="677"/>
      <c r="K10" s="677"/>
      <c r="L10" s="655"/>
      <c r="M10" s="606"/>
      <c r="N10" s="606"/>
      <c r="O10" s="478"/>
    </row>
    <row r="11" spans="1:16" ht="16.5" customHeight="1" x14ac:dyDescent="0.2">
      <c r="A11" s="28"/>
      <c r="B11" s="109"/>
      <c r="C11" s="10"/>
      <c r="D11" s="17"/>
      <c r="E11" s="16"/>
      <c r="F11" s="17"/>
      <c r="G11" s="150"/>
      <c r="H11" s="150"/>
      <c r="I11" s="677"/>
      <c r="J11" s="677"/>
      <c r="K11" s="677"/>
      <c r="L11" s="655"/>
      <c r="M11" s="606"/>
      <c r="N11" s="606"/>
      <c r="O11" s="478"/>
    </row>
    <row r="12" spans="1:16" ht="16.5" customHeight="1" x14ac:dyDescent="0.2">
      <c r="A12" s="28">
        <v>4.0999999999999996</v>
      </c>
      <c r="B12" s="54" t="s">
        <v>233</v>
      </c>
      <c r="C12" s="10"/>
      <c r="D12" s="17"/>
      <c r="E12" s="16"/>
      <c r="F12" s="17"/>
      <c r="G12" s="150"/>
      <c r="H12" s="150"/>
      <c r="I12" s="677"/>
      <c r="J12" s="677"/>
      <c r="K12" s="677"/>
      <c r="L12" s="655"/>
      <c r="M12" s="606"/>
      <c r="N12" s="606"/>
      <c r="O12" s="478"/>
    </row>
    <row r="13" spans="1:16" ht="16.5" customHeight="1" x14ac:dyDescent="0.2">
      <c r="A13" s="28"/>
      <c r="B13" s="93" t="s">
        <v>1576</v>
      </c>
      <c r="C13" s="10"/>
      <c r="D13" s="17"/>
      <c r="E13" s="16"/>
      <c r="F13" s="17"/>
      <c r="G13" s="150"/>
      <c r="H13" s="150"/>
      <c r="I13" s="677"/>
      <c r="J13" s="677"/>
      <c r="K13" s="677"/>
      <c r="L13" s="655"/>
      <c r="M13" s="606"/>
      <c r="N13" s="606"/>
      <c r="O13" s="478"/>
    </row>
    <row r="14" spans="1:16" ht="16.5" customHeight="1" x14ac:dyDescent="0.2">
      <c r="A14" s="28"/>
      <c r="B14" s="59"/>
      <c r="C14" s="10"/>
      <c r="D14" s="17"/>
      <c r="E14" s="16"/>
      <c r="F14" s="17"/>
      <c r="G14" s="150"/>
      <c r="H14" s="150"/>
      <c r="I14" s="677"/>
      <c r="J14" s="677"/>
      <c r="K14" s="677"/>
      <c r="L14" s="655"/>
      <c r="M14" s="606"/>
      <c r="N14" s="606"/>
      <c r="O14" s="478"/>
    </row>
    <row r="15" spans="1:16" ht="16.5" customHeight="1" x14ac:dyDescent="0.2">
      <c r="A15" s="145" t="s">
        <v>58</v>
      </c>
      <c r="B15" s="86" t="s">
        <v>1577</v>
      </c>
      <c r="C15" s="10"/>
      <c r="D15" s="17"/>
      <c r="E15" s="16"/>
      <c r="F15" s="17"/>
      <c r="G15" s="518">
        <v>127.19</v>
      </c>
      <c r="H15" s="518">
        <v>152.63</v>
      </c>
      <c r="I15" s="204">
        <v>180.7</v>
      </c>
      <c r="J15" s="204">
        <v>191.67</v>
      </c>
      <c r="K15" s="204">
        <f t="shared" ref="K15:K16" si="0">SUM(N15/114*100)</f>
        <v>204.82456140350877</v>
      </c>
      <c r="L15" s="958">
        <f>K15*'Table of % increases'!$C$19</f>
        <v>28.67543859649123</v>
      </c>
      <c r="M15" s="249">
        <f>K15+L15</f>
        <v>233.5</v>
      </c>
      <c r="N15" s="249">
        <v>233.5</v>
      </c>
      <c r="O15" s="463">
        <f>ROUND((K15-J15)/J15*100,2)</f>
        <v>6.86</v>
      </c>
    </row>
    <row r="16" spans="1:16" ht="16.5" customHeight="1" x14ac:dyDescent="0.2">
      <c r="A16" s="28" t="s">
        <v>58</v>
      </c>
      <c r="B16" s="83" t="s">
        <v>1578</v>
      </c>
      <c r="C16" s="10">
        <v>1140</v>
      </c>
      <c r="D16" s="17">
        <v>1236</v>
      </c>
      <c r="E16" s="16">
        <v>1449</v>
      </c>
      <c r="F16" s="197">
        <f>SUM(E16-(E16*14/114))</f>
        <v>1271.0526315789473</v>
      </c>
      <c r="G16" s="518">
        <v>1526.28</v>
      </c>
      <c r="H16" s="518">
        <v>1831.58</v>
      </c>
      <c r="I16" s="204">
        <v>2168.42</v>
      </c>
      <c r="J16" s="204">
        <v>2300</v>
      </c>
      <c r="K16" s="204">
        <f t="shared" si="0"/>
        <v>2457.894736842105</v>
      </c>
      <c r="L16" s="958">
        <f>K16*'Table of % increases'!$C$19</f>
        <v>344.10526315789474</v>
      </c>
      <c r="M16" s="249">
        <f>K16+L16</f>
        <v>2801.9999999999995</v>
      </c>
      <c r="N16" s="249">
        <v>2802</v>
      </c>
      <c r="O16" s="463">
        <f>ROUND((K16-J16)/J16*100,2)</f>
        <v>6.86</v>
      </c>
    </row>
    <row r="17" spans="1:15" ht="14.25" customHeight="1" x14ac:dyDescent="0.2">
      <c r="A17" s="28"/>
      <c r="B17" s="7"/>
      <c r="C17" s="10"/>
      <c r="D17" s="17"/>
      <c r="E17" s="16"/>
      <c r="F17" s="197"/>
      <c r="G17" s="518"/>
      <c r="H17" s="518"/>
      <c r="I17" s="678"/>
      <c r="J17" s="678"/>
      <c r="K17" s="678"/>
      <c r="L17" s="519"/>
      <c r="M17" s="520"/>
      <c r="N17" s="520"/>
      <c r="O17" s="463"/>
    </row>
    <row r="18" spans="1:15" ht="16.5" customHeight="1" x14ac:dyDescent="0.2">
      <c r="A18" s="413" t="s">
        <v>40</v>
      </c>
      <c r="B18" s="7" t="s">
        <v>1915</v>
      </c>
      <c r="C18" s="10"/>
      <c r="D18" s="17"/>
      <c r="E18" s="16"/>
      <c r="F18" s="24"/>
      <c r="G18" s="150"/>
      <c r="H18" s="150"/>
      <c r="I18" s="677"/>
      <c r="J18" s="677"/>
      <c r="K18" s="677"/>
      <c r="L18" s="656"/>
      <c r="M18" s="607"/>
      <c r="N18" s="607"/>
      <c r="O18" s="478"/>
    </row>
    <row r="19" spans="1:15" ht="16.5" customHeight="1" x14ac:dyDescent="0.2">
      <c r="A19" s="63"/>
      <c r="B19" s="59" t="s">
        <v>299</v>
      </c>
      <c r="C19" s="10"/>
      <c r="D19" s="17"/>
      <c r="E19" s="16"/>
      <c r="F19" s="24"/>
      <c r="G19" s="150"/>
      <c r="H19" s="150"/>
      <c r="I19" s="677"/>
      <c r="J19" s="677"/>
      <c r="K19" s="677"/>
      <c r="L19" s="656"/>
      <c r="M19" s="607"/>
      <c r="N19" s="607"/>
      <c r="O19" s="478"/>
    </row>
    <row r="20" spans="1:15" ht="16.5" customHeight="1" x14ac:dyDescent="0.2">
      <c r="A20" s="28"/>
      <c r="B20" s="59" t="s">
        <v>300</v>
      </c>
      <c r="C20" s="10"/>
      <c r="D20" s="17"/>
      <c r="E20" s="16"/>
      <c r="F20" s="17"/>
      <c r="G20" s="150"/>
      <c r="H20" s="150"/>
      <c r="I20" s="677"/>
      <c r="J20" s="677"/>
      <c r="K20" s="677"/>
      <c r="L20" s="655"/>
      <c r="M20" s="606"/>
      <c r="N20" s="606"/>
      <c r="O20" s="478"/>
    </row>
    <row r="21" spans="1:15" ht="16.5" customHeight="1" x14ac:dyDescent="0.2">
      <c r="A21" s="28"/>
      <c r="B21" s="59" t="s">
        <v>301</v>
      </c>
      <c r="C21" s="10"/>
      <c r="D21" s="17"/>
      <c r="E21" s="16"/>
      <c r="F21" s="17"/>
      <c r="G21" s="150"/>
      <c r="H21" s="150"/>
      <c r="I21" s="677"/>
      <c r="J21" s="677"/>
      <c r="K21" s="677"/>
      <c r="L21" s="657"/>
      <c r="M21" s="608"/>
      <c r="N21" s="608"/>
      <c r="O21" s="478"/>
    </row>
    <row r="22" spans="1:15" ht="16.5" customHeight="1" x14ac:dyDescent="0.2">
      <c r="A22" s="28"/>
      <c r="B22" s="59" t="s">
        <v>302</v>
      </c>
      <c r="C22" s="10" t="s">
        <v>12</v>
      </c>
      <c r="D22" s="17"/>
      <c r="E22" s="16"/>
      <c r="F22" s="17"/>
      <c r="G22" s="150"/>
      <c r="H22" s="150"/>
      <c r="I22" s="677"/>
      <c r="J22" s="677"/>
      <c r="K22" s="677"/>
      <c r="L22" s="657"/>
      <c r="M22" s="608"/>
      <c r="N22" s="608"/>
      <c r="O22" s="478"/>
    </row>
    <row r="23" spans="1:15" ht="16.5" customHeight="1" x14ac:dyDescent="0.2">
      <c r="A23" s="28"/>
      <c r="B23" s="59" t="s">
        <v>303</v>
      </c>
      <c r="C23" s="10"/>
      <c r="D23" s="17"/>
      <c r="E23" s="16"/>
      <c r="F23" s="17"/>
      <c r="G23" s="150"/>
      <c r="H23" s="150"/>
      <c r="I23" s="677"/>
      <c r="J23" s="677"/>
      <c r="K23" s="677"/>
      <c r="L23" s="657"/>
      <c r="M23" s="608"/>
      <c r="N23" s="608"/>
      <c r="O23" s="478"/>
    </row>
    <row r="24" spans="1:15" ht="16.5" customHeight="1" x14ac:dyDescent="0.2">
      <c r="A24" s="28"/>
      <c r="B24" s="86"/>
      <c r="C24" s="10"/>
      <c r="D24" s="17"/>
      <c r="E24" s="16"/>
      <c r="F24" s="17"/>
      <c r="G24" s="150"/>
      <c r="H24" s="150"/>
      <c r="I24" s="677"/>
      <c r="J24" s="677"/>
      <c r="K24" s="677"/>
      <c r="L24" s="655"/>
      <c r="M24" s="606"/>
      <c r="N24" s="606"/>
      <c r="O24" s="478"/>
    </row>
    <row r="25" spans="1:15" s="85" customFormat="1" ht="16.5" customHeight="1" x14ac:dyDescent="0.2">
      <c r="A25" s="28" t="s">
        <v>329</v>
      </c>
      <c r="B25" s="673" t="s">
        <v>1759</v>
      </c>
      <c r="C25" s="10"/>
      <c r="D25" s="17" t="s">
        <v>12</v>
      </c>
      <c r="E25" s="16"/>
      <c r="F25" s="17"/>
      <c r="G25" s="73"/>
      <c r="H25" s="73"/>
      <c r="I25" s="676"/>
      <c r="J25" s="676"/>
      <c r="K25" s="676"/>
      <c r="L25" s="79"/>
      <c r="M25" s="76"/>
      <c r="N25" s="76"/>
      <c r="O25" s="477"/>
    </row>
    <row r="26" spans="1:15" s="85" customFormat="1" ht="16.5" customHeight="1" x14ac:dyDescent="0.2">
      <c r="A26" s="28" t="s">
        <v>12</v>
      </c>
      <c r="B26" s="84" t="s">
        <v>235</v>
      </c>
      <c r="C26" s="10"/>
      <c r="D26" s="17"/>
      <c r="E26" s="16"/>
      <c r="F26" s="73"/>
      <c r="G26" s="601"/>
      <c r="H26" s="601"/>
      <c r="I26" s="679"/>
      <c r="J26" s="679"/>
      <c r="K26" s="679"/>
      <c r="L26" s="79" t="s">
        <v>12</v>
      </c>
      <c r="M26" s="609"/>
      <c r="N26" s="609"/>
      <c r="O26" s="463"/>
    </row>
    <row r="27" spans="1:15" s="85" customFormat="1" ht="16.5" customHeight="1" x14ac:dyDescent="0.2">
      <c r="A27" s="28"/>
      <c r="B27" s="84" t="s">
        <v>236</v>
      </c>
      <c r="C27" s="10" t="s">
        <v>12</v>
      </c>
      <c r="D27" s="17" t="s">
        <v>12</v>
      </c>
      <c r="E27" s="16" t="s">
        <v>12</v>
      </c>
      <c r="F27" s="73" t="s">
        <v>12</v>
      </c>
      <c r="G27" s="601" t="s">
        <v>12</v>
      </c>
      <c r="H27" s="601" t="s">
        <v>12</v>
      </c>
      <c r="I27" s="679"/>
      <c r="J27" s="679"/>
      <c r="K27" s="679"/>
      <c r="L27" s="79" t="s">
        <v>12</v>
      </c>
      <c r="M27" s="609" t="s">
        <v>12</v>
      </c>
      <c r="N27" s="609"/>
      <c r="O27" s="463" t="s">
        <v>12</v>
      </c>
    </row>
    <row r="28" spans="1:15" s="85" customFormat="1" ht="16.5" customHeight="1" x14ac:dyDescent="0.2">
      <c r="A28" s="28" t="s">
        <v>58</v>
      </c>
      <c r="B28" s="764" t="s">
        <v>1766</v>
      </c>
      <c r="C28" s="10"/>
      <c r="D28" s="17"/>
      <c r="E28" s="16"/>
      <c r="F28" s="73"/>
      <c r="G28" s="601"/>
      <c r="H28" s="601"/>
      <c r="I28" s="679"/>
      <c r="J28" s="679"/>
      <c r="K28" s="679"/>
      <c r="L28" s="79"/>
      <c r="M28" s="609"/>
      <c r="N28" s="609"/>
      <c r="O28" s="463"/>
    </row>
    <row r="29" spans="1:15" s="85" customFormat="1" ht="16.5" customHeight="1" x14ac:dyDescent="0.2">
      <c r="A29" s="28"/>
      <c r="B29" s="764" t="s">
        <v>1905</v>
      </c>
      <c r="C29" s="901"/>
      <c r="D29" s="902"/>
      <c r="E29" s="901"/>
      <c r="F29" s="900"/>
      <c r="G29" s="900"/>
      <c r="H29" s="900"/>
      <c r="I29" s="676"/>
      <c r="J29" s="676"/>
      <c r="K29" s="676"/>
      <c r="L29" s="80"/>
      <c r="M29" s="929">
        <v>1</v>
      </c>
      <c r="N29" s="610">
        <v>1</v>
      </c>
      <c r="O29" s="463"/>
    </row>
    <row r="30" spans="1:15" s="85" customFormat="1" ht="16.5" customHeight="1" x14ac:dyDescent="0.2">
      <c r="A30" s="28"/>
      <c r="B30" s="84" t="s">
        <v>1906</v>
      </c>
      <c r="C30" s="901"/>
      <c r="D30" s="902"/>
      <c r="E30" s="901"/>
      <c r="F30" s="900"/>
      <c r="G30" s="900"/>
      <c r="H30" s="900"/>
      <c r="I30" s="676"/>
      <c r="J30" s="676"/>
      <c r="K30" s="676"/>
      <c r="L30" s="80"/>
      <c r="M30" s="929">
        <v>0.25</v>
      </c>
      <c r="N30" s="610">
        <v>0.25</v>
      </c>
      <c r="O30" s="463"/>
    </row>
    <row r="31" spans="1:15" s="85" customFormat="1" ht="16.5" customHeight="1" x14ac:dyDescent="0.2">
      <c r="A31" s="28"/>
      <c r="B31" s="764"/>
      <c r="C31" s="901"/>
      <c r="D31" s="902"/>
      <c r="E31" s="901"/>
      <c r="F31" s="900"/>
      <c r="G31" s="900"/>
      <c r="H31" s="900"/>
      <c r="I31" s="676"/>
      <c r="J31" s="676"/>
      <c r="K31" s="676"/>
      <c r="L31" s="80"/>
      <c r="M31" s="929"/>
      <c r="N31" s="610"/>
      <c r="O31" s="463"/>
    </row>
    <row r="32" spans="1:15" s="85" customFormat="1" ht="16.5" customHeight="1" x14ac:dyDescent="0.2">
      <c r="A32" s="28" t="s">
        <v>59</v>
      </c>
      <c r="B32" s="764" t="s">
        <v>1392</v>
      </c>
      <c r="C32" s="901"/>
      <c r="D32" s="902"/>
      <c r="E32" s="901"/>
      <c r="F32" s="900"/>
      <c r="G32" s="900"/>
      <c r="H32" s="900"/>
      <c r="I32" s="676"/>
      <c r="J32" s="676"/>
      <c r="K32" s="676"/>
      <c r="L32" s="80"/>
      <c r="M32" s="630"/>
      <c r="N32" s="609"/>
      <c r="O32" s="463"/>
    </row>
    <row r="33" spans="1:15" s="85" customFormat="1" ht="16.5" customHeight="1" x14ac:dyDescent="0.2">
      <c r="A33" s="28" t="s">
        <v>12</v>
      </c>
      <c r="B33" s="764" t="s">
        <v>1904</v>
      </c>
      <c r="C33" s="901"/>
      <c r="D33" s="902"/>
      <c r="E33" s="901"/>
      <c r="F33" s="903" t="s">
        <v>12</v>
      </c>
      <c r="G33" s="900"/>
      <c r="H33" s="900"/>
      <c r="I33" s="676"/>
      <c r="J33" s="676"/>
      <c r="K33" s="676"/>
      <c r="L33" s="80"/>
      <c r="M33" s="929">
        <v>0.5</v>
      </c>
      <c r="N33" s="610">
        <v>0.5</v>
      </c>
      <c r="O33" s="463"/>
    </row>
    <row r="34" spans="1:15" ht="12.75" customHeight="1" x14ac:dyDescent="0.2">
      <c r="A34" s="28"/>
      <c r="B34" s="86"/>
      <c r="C34" s="10"/>
      <c r="D34" s="17"/>
      <c r="E34" s="16"/>
      <c r="F34" s="17"/>
      <c r="G34" s="150"/>
      <c r="H34" s="150"/>
      <c r="I34" s="677"/>
      <c r="J34" s="677"/>
      <c r="K34" s="677"/>
      <c r="L34" s="655"/>
      <c r="M34" s="606"/>
      <c r="N34" s="606"/>
      <c r="O34" s="478"/>
    </row>
    <row r="35" spans="1:15" ht="12.75" customHeight="1" x14ac:dyDescent="0.2">
      <c r="A35" s="28"/>
      <c r="B35" s="86"/>
      <c r="C35" s="10"/>
      <c r="D35" s="17"/>
      <c r="E35" s="16"/>
      <c r="F35" s="17"/>
      <c r="G35" s="150"/>
      <c r="H35" s="150"/>
      <c r="I35" s="677"/>
      <c r="J35" s="677"/>
      <c r="K35" s="677"/>
      <c r="L35" s="655"/>
      <c r="M35" s="606"/>
      <c r="N35" s="606"/>
      <c r="O35" s="478"/>
    </row>
    <row r="36" spans="1:15" ht="16.5" customHeight="1" x14ac:dyDescent="0.2">
      <c r="A36" s="28">
        <v>4.2</v>
      </c>
      <c r="B36" s="54" t="s">
        <v>231</v>
      </c>
      <c r="C36" s="10"/>
      <c r="D36" s="17"/>
      <c r="E36" s="16"/>
      <c r="F36" s="17"/>
      <c r="G36" s="150"/>
      <c r="H36" s="150"/>
      <c r="I36" s="677"/>
      <c r="J36" s="677"/>
      <c r="K36" s="677"/>
      <c r="L36" s="655"/>
      <c r="M36" s="606"/>
      <c r="N36" s="606"/>
      <c r="O36" s="478"/>
    </row>
    <row r="37" spans="1:15" x14ac:dyDescent="0.2">
      <c r="A37" s="28"/>
      <c r="B37" s="54" t="s">
        <v>232</v>
      </c>
      <c r="C37" s="61"/>
      <c r="D37" s="125"/>
      <c r="E37" s="106"/>
      <c r="F37" s="125"/>
      <c r="G37" s="125"/>
      <c r="H37" s="125"/>
      <c r="I37" s="654"/>
      <c r="J37" s="654"/>
      <c r="K37" s="654"/>
      <c r="L37" s="658"/>
      <c r="M37" s="125"/>
      <c r="N37" s="125"/>
      <c r="O37" s="462"/>
    </row>
    <row r="38" spans="1:15" x14ac:dyDescent="0.2">
      <c r="A38" s="28" t="s">
        <v>58</v>
      </c>
      <c r="B38" s="83" t="s">
        <v>330</v>
      </c>
      <c r="C38" s="10">
        <v>1260</v>
      </c>
      <c r="D38" s="17">
        <v>1368</v>
      </c>
      <c r="E38" s="16">
        <v>1603.8</v>
      </c>
      <c r="F38" s="197">
        <f>SUM(E38-(E38*14/114))</f>
        <v>1406.8421052631579</v>
      </c>
      <c r="G38" s="518">
        <v>1689.47</v>
      </c>
      <c r="H38" s="518">
        <v>2026.32</v>
      </c>
      <c r="I38" s="204">
        <v>2391.23</v>
      </c>
      <c r="J38" s="204">
        <v>2535.09</v>
      </c>
      <c r="K38" s="204">
        <f t="shared" ref="K38" si="1">SUM(N38/114*100)</f>
        <v>2705.2631578947371</v>
      </c>
      <c r="L38" s="958">
        <f>K38*'Table of % increases'!$C$19</f>
        <v>378.73684210526324</v>
      </c>
      <c r="M38" s="249">
        <f>K38+L38</f>
        <v>3084.0000000000005</v>
      </c>
      <c r="N38" s="249">
        <v>3084</v>
      </c>
      <c r="O38" s="463">
        <f>ROUND((K38-J38)/J38*100,2)</f>
        <v>6.71</v>
      </c>
    </row>
    <row r="39" spans="1:15" x14ac:dyDescent="0.2">
      <c r="A39" s="63"/>
      <c r="B39" s="125"/>
      <c r="C39" s="61"/>
      <c r="D39" s="125"/>
      <c r="E39" s="106"/>
      <c r="F39" s="199"/>
      <c r="G39" s="199"/>
      <c r="H39" s="199"/>
      <c r="I39" s="680"/>
      <c r="J39" s="680"/>
      <c r="K39" s="680"/>
      <c r="L39" s="659"/>
      <c r="M39" s="199"/>
      <c r="N39" s="199"/>
      <c r="O39" s="462"/>
    </row>
    <row r="40" spans="1:15" ht="16.5" customHeight="1" x14ac:dyDescent="0.2">
      <c r="A40" s="28">
        <v>4.3</v>
      </c>
      <c r="B40" s="9" t="s">
        <v>138</v>
      </c>
      <c r="C40" s="10"/>
      <c r="D40" s="17"/>
      <c r="E40" s="16"/>
      <c r="F40" s="197"/>
      <c r="G40" s="200"/>
      <c r="H40" s="200"/>
      <c r="I40" s="681"/>
      <c r="J40" s="681"/>
      <c r="K40" s="681"/>
      <c r="L40" s="517"/>
      <c r="M40" s="611"/>
      <c r="N40" s="611"/>
      <c r="O40" s="478"/>
    </row>
    <row r="41" spans="1:15" ht="16.5" customHeight="1" x14ac:dyDescent="0.2">
      <c r="A41" s="28"/>
      <c r="B41" s="84" t="s">
        <v>304</v>
      </c>
      <c r="C41" s="10"/>
      <c r="D41" s="17"/>
      <c r="E41" s="16"/>
      <c r="F41" s="197"/>
      <c r="G41" s="200"/>
      <c r="H41" s="200"/>
      <c r="I41" s="681"/>
      <c r="J41" s="681"/>
      <c r="K41" s="681"/>
      <c r="L41" s="517"/>
      <c r="M41" s="611"/>
      <c r="N41" s="611"/>
      <c r="O41" s="478"/>
    </row>
    <row r="42" spans="1:15" ht="16.5" customHeight="1" x14ac:dyDescent="0.2">
      <c r="A42" s="28" t="s">
        <v>12</v>
      </c>
      <c r="B42" s="7" t="s">
        <v>305</v>
      </c>
      <c r="C42" s="10"/>
      <c r="D42" s="17"/>
      <c r="E42" s="16"/>
      <c r="F42" s="197"/>
      <c r="G42" s="200"/>
      <c r="H42" s="200"/>
      <c r="I42" s="681"/>
      <c r="J42" s="681"/>
      <c r="K42" s="681"/>
      <c r="L42" s="517"/>
      <c r="M42" s="611"/>
      <c r="N42" s="611"/>
      <c r="O42" s="478"/>
    </row>
    <row r="43" spans="1:15" ht="16.5" customHeight="1" x14ac:dyDescent="0.2">
      <c r="A43" s="28"/>
      <c r="B43" s="59" t="s">
        <v>306</v>
      </c>
      <c r="C43" s="10"/>
      <c r="D43" s="17"/>
      <c r="E43" s="16"/>
      <c r="F43" s="197"/>
      <c r="G43" s="200"/>
      <c r="H43" s="200"/>
      <c r="I43" s="681"/>
      <c r="J43" s="681"/>
      <c r="K43" s="681"/>
      <c r="L43" s="517"/>
      <c r="M43" s="611"/>
      <c r="N43" s="611"/>
      <c r="O43" s="478"/>
    </row>
    <row r="44" spans="1:15" ht="16.5" customHeight="1" x14ac:dyDescent="0.2">
      <c r="A44" s="28"/>
      <c r="B44" s="59" t="s">
        <v>307</v>
      </c>
      <c r="C44" s="10"/>
      <c r="D44" s="17"/>
      <c r="E44" s="16"/>
      <c r="F44" s="197"/>
      <c r="G44" s="200"/>
      <c r="H44" s="200"/>
      <c r="I44" s="681"/>
      <c r="J44" s="681"/>
      <c r="K44" s="681"/>
      <c r="L44" s="517"/>
      <c r="M44" s="611"/>
      <c r="N44" s="611"/>
      <c r="O44" s="478"/>
    </row>
    <row r="45" spans="1:15" ht="16.5" customHeight="1" x14ac:dyDescent="0.2">
      <c r="A45" s="28" t="s">
        <v>58</v>
      </c>
      <c r="B45" s="7" t="s">
        <v>308</v>
      </c>
      <c r="C45" s="21">
        <v>4.5318699999999996</v>
      </c>
      <c r="D45" s="25">
        <v>4.9125500000000004</v>
      </c>
      <c r="E45" s="123">
        <v>5.7575099999999999</v>
      </c>
      <c r="F45" s="197">
        <f>SUM(E45-(E45*14/114))</f>
        <v>5.050447368421052</v>
      </c>
      <c r="G45" s="518">
        <v>6.06</v>
      </c>
      <c r="H45" s="518">
        <v>7.27</v>
      </c>
      <c r="I45" s="204">
        <v>8.58</v>
      </c>
      <c r="J45" s="204">
        <v>9.09</v>
      </c>
      <c r="K45" s="204">
        <f t="shared" ref="K45:K46" si="2">SUM(N45/114*100)</f>
        <v>9.7105263157894743</v>
      </c>
      <c r="L45" s="958">
        <f>K45*'Table of % increases'!$C$19</f>
        <v>1.3594736842105266</v>
      </c>
      <c r="M45" s="249">
        <f t="shared" ref="M45:M46" si="3">K45+L45</f>
        <v>11.07</v>
      </c>
      <c r="N45" s="249">
        <v>11.07</v>
      </c>
      <c r="O45" s="463">
        <f>ROUND((K45-J45)/J45*100,2)</f>
        <v>6.83</v>
      </c>
    </row>
    <row r="46" spans="1:15" ht="16.5" customHeight="1" x14ac:dyDescent="0.2">
      <c r="A46" s="28" t="s">
        <v>59</v>
      </c>
      <c r="B46" s="7" t="s">
        <v>309</v>
      </c>
      <c r="C46" s="21">
        <v>1.7466600000000001</v>
      </c>
      <c r="D46" s="25">
        <v>1.8933800000000001</v>
      </c>
      <c r="E46" s="123">
        <v>2.2190400000000001</v>
      </c>
      <c r="F46" s="197">
        <f>SUM(E46-(E46*14/114))</f>
        <v>1.9465263157894737</v>
      </c>
      <c r="G46" s="518">
        <v>2.34</v>
      </c>
      <c r="H46" s="518">
        <v>2.81</v>
      </c>
      <c r="I46" s="204">
        <v>3.32</v>
      </c>
      <c r="J46" s="204">
        <v>3.52</v>
      </c>
      <c r="K46" s="204">
        <f t="shared" si="2"/>
        <v>3.763157894736842</v>
      </c>
      <c r="L46" s="958">
        <f>K46*'Table of % increases'!$C$19</f>
        <v>0.52684210526315789</v>
      </c>
      <c r="M46" s="249">
        <f t="shared" si="3"/>
        <v>4.29</v>
      </c>
      <c r="N46" s="249">
        <v>4.29</v>
      </c>
      <c r="O46" s="463">
        <f>ROUND((K46-J46)/J46*100,2)</f>
        <v>6.91</v>
      </c>
    </row>
    <row r="47" spans="1:15" ht="16.5" customHeight="1" x14ac:dyDescent="0.2">
      <c r="A47" s="28"/>
      <c r="B47" s="7" t="s">
        <v>310</v>
      </c>
      <c r="C47" s="10"/>
      <c r="D47" s="17"/>
      <c r="E47" s="16"/>
      <c r="F47" s="197" t="s">
        <v>328</v>
      </c>
      <c r="G47" s="518" t="s">
        <v>115</v>
      </c>
      <c r="H47" s="518" t="s">
        <v>12</v>
      </c>
      <c r="I47" s="678" t="s">
        <v>12</v>
      </c>
      <c r="J47" s="678"/>
      <c r="K47" s="678"/>
      <c r="L47" s="519" t="s">
        <v>12</v>
      </c>
      <c r="M47" s="520" t="s">
        <v>12</v>
      </c>
      <c r="N47" s="520"/>
      <c r="O47" s="463" t="s">
        <v>331</v>
      </c>
    </row>
    <row r="48" spans="1:15" ht="16.5" customHeight="1" x14ac:dyDescent="0.2">
      <c r="A48" s="28" t="s">
        <v>60</v>
      </c>
      <c r="B48" s="7" t="s">
        <v>311</v>
      </c>
      <c r="C48" s="10">
        <v>450</v>
      </c>
      <c r="D48" s="17">
        <v>488</v>
      </c>
      <c r="E48" s="16">
        <v>572</v>
      </c>
      <c r="F48" s="197">
        <f>SUM(E48-(E48*14/114))</f>
        <v>501.75438596491227</v>
      </c>
      <c r="G48" s="518">
        <v>602.11</v>
      </c>
      <c r="H48" s="518">
        <v>723.68</v>
      </c>
      <c r="I48" s="204">
        <v>853.95</v>
      </c>
      <c r="J48" s="204">
        <v>903.51</v>
      </c>
      <c r="K48" s="204">
        <f t="shared" ref="K48" si="4">SUM(N48/114*100)</f>
        <v>964.91228070175441</v>
      </c>
      <c r="L48" s="958">
        <f>K48*'Table of % increases'!$C$19</f>
        <v>135.08771929824562</v>
      </c>
      <c r="M48" s="249">
        <f>K48+L48</f>
        <v>1100</v>
      </c>
      <c r="N48" s="249">
        <v>1100</v>
      </c>
      <c r="O48" s="463">
        <f>ROUND((K48-J48)/J48*100,2)</f>
        <v>6.8</v>
      </c>
    </row>
    <row r="49" spans="1:15" ht="16.5" customHeight="1" x14ac:dyDescent="0.2">
      <c r="A49" s="28" t="s">
        <v>12</v>
      </c>
      <c r="B49" s="7" t="s">
        <v>312</v>
      </c>
      <c r="C49" s="10"/>
      <c r="D49" s="17"/>
      <c r="E49" s="16"/>
      <c r="F49" s="197"/>
      <c r="G49" s="200"/>
      <c r="H49" s="200"/>
      <c r="I49" s="681"/>
      <c r="J49" s="681"/>
      <c r="K49" s="681"/>
      <c r="L49" s="517"/>
      <c r="M49" s="611"/>
      <c r="N49" s="611"/>
      <c r="O49" s="478"/>
    </row>
    <row r="50" spans="1:15" ht="16.5" customHeight="1" x14ac:dyDescent="0.2">
      <c r="A50" s="28"/>
      <c r="B50" s="7" t="s">
        <v>313</v>
      </c>
      <c r="C50" s="10"/>
      <c r="D50" s="17"/>
      <c r="E50" s="16"/>
      <c r="F50" s="197"/>
      <c r="G50" s="200"/>
      <c r="H50" s="200"/>
      <c r="I50" s="681"/>
      <c r="J50" s="681"/>
      <c r="K50" s="681"/>
      <c r="L50" s="517"/>
      <c r="M50" s="611"/>
      <c r="N50" s="611"/>
      <c r="O50" s="478"/>
    </row>
    <row r="51" spans="1:15" ht="16.5" customHeight="1" x14ac:dyDescent="0.2">
      <c r="A51" s="28" t="s">
        <v>62</v>
      </c>
      <c r="B51" s="7" t="s">
        <v>314</v>
      </c>
      <c r="C51" s="10">
        <v>200</v>
      </c>
      <c r="D51" s="17">
        <v>216.8</v>
      </c>
      <c r="E51" s="16">
        <v>254.1</v>
      </c>
      <c r="F51" s="197">
        <f>SUM(E51-(E51*14/114))</f>
        <v>222.89473684210526</v>
      </c>
      <c r="G51" s="518">
        <v>267.54000000000002</v>
      </c>
      <c r="H51" s="518">
        <v>321.05</v>
      </c>
      <c r="I51" s="204">
        <v>378.95</v>
      </c>
      <c r="J51" s="204">
        <v>401.75</v>
      </c>
      <c r="K51" s="204">
        <f t="shared" ref="K51:K52" si="5">SUM(N51/114*100)</f>
        <v>428.94736842105266</v>
      </c>
      <c r="L51" s="958">
        <f>K51*'Table of % increases'!$C$19</f>
        <v>60.052631578947377</v>
      </c>
      <c r="M51" s="249">
        <f t="shared" ref="M51:M52" si="6">K51+L51</f>
        <v>489.00000000000006</v>
      </c>
      <c r="N51" s="249">
        <v>489</v>
      </c>
      <c r="O51" s="463">
        <f>ROUND((K51-J51)/J51*100,2)</f>
        <v>6.77</v>
      </c>
    </row>
    <row r="52" spans="1:15" ht="16.5" customHeight="1" x14ac:dyDescent="0.2">
      <c r="A52" s="28" t="s">
        <v>64</v>
      </c>
      <c r="B52" s="7" t="s">
        <v>315</v>
      </c>
      <c r="C52" s="10">
        <v>450</v>
      </c>
      <c r="D52" s="17">
        <v>488</v>
      </c>
      <c r="E52" s="16">
        <v>572</v>
      </c>
      <c r="F52" s="197">
        <f>SUM(E52-(E52*14/114))</f>
        <v>501.75438596491227</v>
      </c>
      <c r="G52" s="518">
        <v>602.11</v>
      </c>
      <c r="H52" s="518">
        <v>723.68</v>
      </c>
      <c r="I52" s="204">
        <v>853.95</v>
      </c>
      <c r="J52" s="204">
        <v>903.51</v>
      </c>
      <c r="K52" s="204">
        <f t="shared" si="5"/>
        <v>964.91228070175441</v>
      </c>
      <c r="L52" s="958">
        <f>K52*'Table of % increases'!$C$19</f>
        <v>135.08771929824562</v>
      </c>
      <c r="M52" s="249">
        <f t="shared" si="6"/>
        <v>1100</v>
      </c>
      <c r="N52" s="249">
        <v>1100</v>
      </c>
      <c r="O52" s="463">
        <f>ROUND((K52-J52)/J52*100,2)</f>
        <v>6.8</v>
      </c>
    </row>
    <row r="53" spans="1:15" ht="12" customHeight="1" x14ac:dyDescent="0.2">
      <c r="A53" s="28"/>
      <c r="B53" s="7"/>
      <c r="C53" s="10"/>
      <c r="D53" s="17"/>
      <c r="E53" s="16"/>
      <c r="F53" s="197"/>
      <c r="G53" s="518"/>
      <c r="H53" s="518"/>
      <c r="I53" s="678"/>
      <c r="J53" s="678"/>
      <c r="K53" s="678"/>
      <c r="L53" s="519"/>
      <c r="M53" s="520"/>
      <c r="N53" s="520"/>
      <c r="O53" s="463"/>
    </row>
    <row r="54" spans="1:15" s="108" customFormat="1" ht="16.5" customHeight="1" x14ac:dyDescent="0.2">
      <c r="A54" s="28">
        <v>4.4000000000000004</v>
      </c>
      <c r="B54" s="54" t="s">
        <v>316</v>
      </c>
      <c r="C54" s="10"/>
      <c r="D54" s="17" t="s">
        <v>12</v>
      </c>
      <c r="E54" s="16"/>
      <c r="F54" s="197"/>
      <c r="G54" s="518"/>
      <c r="H54" s="518"/>
      <c r="I54" s="678"/>
      <c r="J54" s="678"/>
      <c r="K54" s="678"/>
      <c r="L54" s="519"/>
      <c r="M54" s="520"/>
      <c r="N54" s="520"/>
      <c r="O54" s="463"/>
    </row>
    <row r="55" spans="1:15" ht="16.5" customHeight="1" x14ac:dyDescent="0.2">
      <c r="A55" s="28"/>
      <c r="B55" s="54" t="s">
        <v>317</v>
      </c>
      <c r="C55" s="10"/>
      <c r="D55" s="17" t="s">
        <v>12</v>
      </c>
      <c r="E55" s="16"/>
      <c r="F55" s="197"/>
      <c r="G55" s="518"/>
      <c r="H55" s="518"/>
      <c r="I55" s="678"/>
      <c r="J55" s="678"/>
      <c r="K55" s="678"/>
      <c r="L55" s="519"/>
      <c r="M55" s="520"/>
      <c r="N55" s="520"/>
      <c r="O55" s="463"/>
    </row>
    <row r="56" spans="1:15" ht="16.5" customHeight="1" x14ac:dyDescent="0.2">
      <c r="A56" s="28" t="s">
        <v>58</v>
      </c>
      <c r="B56" s="7" t="s">
        <v>318</v>
      </c>
      <c r="C56" s="10">
        <v>41</v>
      </c>
      <c r="D56" s="17">
        <v>44</v>
      </c>
      <c r="E56" s="16">
        <v>51.6</v>
      </c>
      <c r="F56" s="197">
        <f>SUM(E56-(E56*14/114))</f>
        <v>45.263157894736842</v>
      </c>
      <c r="G56" s="518">
        <v>54.39</v>
      </c>
      <c r="H56" s="518">
        <v>65.790000000000006</v>
      </c>
      <c r="I56" s="204">
        <v>77.63</v>
      </c>
      <c r="J56" s="204">
        <v>82.46</v>
      </c>
      <c r="K56" s="204">
        <f t="shared" ref="K56:K57" si="7">SUM(N56/114*100)</f>
        <v>88.070175438596493</v>
      </c>
      <c r="L56" s="958">
        <f>K56*'Table of % increases'!$C$19</f>
        <v>12.329824561403511</v>
      </c>
      <c r="M56" s="249">
        <f t="shared" ref="M56:M57" si="8">K56+L56</f>
        <v>100.4</v>
      </c>
      <c r="N56" s="249">
        <v>100.4</v>
      </c>
      <c r="O56" s="463">
        <f>ROUND((K56-J56)/J56*100,2)</f>
        <v>6.8</v>
      </c>
    </row>
    <row r="57" spans="1:15" ht="16.5" customHeight="1" x14ac:dyDescent="0.2">
      <c r="A57" s="28" t="s">
        <v>59</v>
      </c>
      <c r="B57" s="7" t="s">
        <v>319</v>
      </c>
      <c r="C57" s="10">
        <v>450</v>
      </c>
      <c r="D57" s="17">
        <v>488</v>
      </c>
      <c r="E57" s="16">
        <v>572</v>
      </c>
      <c r="F57" s="197">
        <f>SUM(E57-(E57*14/114))</f>
        <v>501.75438596491227</v>
      </c>
      <c r="G57" s="518">
        <v>602.11</v>
      </c>
      <c r="H57" s="518">
        <v>723.68</v>
      </c>
      <c r="I57" s="204">
        <v>853.95</v>
      </c>
      <c r="J57" s="204">
        <v>903.51</v>
      </c>
      <c r="K57" s="204">
        <f t="shared" si="7"/>
        <v>964.91228070175441</v>
      </c>
      <c r="L57" s="958">
        <f>K57*'Table of % increases'!$C$19</f>
        <v>135.08771929824562</v>
      </c>
      <c r="M57" s="249">
        <f t="shared" si="8"/>
        <v>1100</v>
      </c>
      <c r="N57" s="249">
        <v>1100</v>
      </c>
      <c r="O57" s="463">
        <f>ROUND((K57-J57)/J57*100,2)</f>
        <v>6.8</v>
      </c>
    </row>
    <row r="58" spans="1:15" ht="12.75" customHeight="1" x14ac:dyDescent="0.2">
      <c r="A58" s="28"/>
      <c r="B58" s="7"/>
      <c r="C58" s="10"/>
      <c r="D58" s="17"/>
      <c r="E58" s="16"/>
      <c r="F58" s="197"/>
      <c r="G58" s="518"/>
      <c r="H58" s="518"/>
      <c r="I58" s="678"/>
      <c r="J58" s="678"/>
      <c r="K58" s="678"/>
      <c r="L58" s="519"/>
      <c r="M58" s="520"/>
      <c r="N58" s="520"/>
      <c r="O58" s="463"/>
    </row>
    <row r="59" spans="1:15" s="108" customFormat="1" ht="16.5" customHeight="1" x14ac:dyDescent="0.2">
      <c r="A59" s="28">
        <v>4.5</v>
      </c>
      <c r="B59" s="54" t="s">
        <v>320</v>
      </c>
      <c r="C59" s="10"/>
      <c r="D59" s="17" t="s">
        <v>12</v>
      </c>
      <c r="E59" s="16"/>
      <c r="F59" s="197"/>
      <c r="G59" s="518"/>
      <c r="H59" s="518"/>
      <c r="I59" s="678"/>
      <c r="J59" s="678"/>
      <c r="K59" s="678"/>
      <c r="L59" s="519"/>
      <c r="M59" s="520"/>
      <c r="N59" s="520"/>
      <c r="O59" s="463"/>
    </row>
    <row r="60" spans="1:15" ht="16.5" customHeight="1" x14ac:dyDescent="0.2">
      <c r="A60" s="28"/>
      <c r="B60" s="54" t="s">
        <v>321</v>
      </c>
      <c r="C60" s="10"/>
      <c r="D60" s="17" t="s">
        <v>12</v>
      </c>
      <c r="E60" s="16"/>
      <c r="F60" s="197"/>
      <c r="G60" s="518"/>
      <c r="H60" s="518"/>
      <c r="I60" s="678"/>
      <c r="J60" s="678"/>
      <c r="K60" s="678"/>
      <c r="L60" s="519"/>
      <c r="M60" s="520"/>
      <c r="N60" s="520"/>
      <c r="O60" s="463"/>
    </row>
    <row r="61" spans="1:15" ht="16.5" customHeight="1" x14ac:dyDescent="0.2">
      <c r="A61" s="28" t="s">
        <v>58</v>
      </c>
      <c r="B61" s="7" t="s">
        <v>318</v>
      </c>
      <c r="C61" s="10">
        <v>41</v>
      </c>
      <c r="D61" s="17">
        <v>44</v>
      </c>
      <c r="E61" s="16">
        <v>51.6</v>
      </c>
      <c r="F61" s="197">
        <f>SUM(E61-(E61*14/114))</f>
        <v>45.263157894736842</v>
      </c>
      <c r="G61" s="518">
        <v>54.39</v>
      </c>
      <c r="H61" s="518">
        <v>65.790000000000006</v>
      </c>
      <c r="I61" s="204">
        <v>77.63</v>
      </c>
      <c r="J61" s="204">
        <v>82.46</v>
      </c>
      <c r="K61" s="204">
        <f t="shared" ref="K61" si="9">SUM(N61/114*100)</f>
        <v>88.070175438596493</v>
      </c>
      <c r="L61" s="958">
        <f>K61*'Table of % increases'!$C$19</f>
        <v>12.329824561403511</v>
      </c>
      <c r="M61" s="249">
        <f>K61+L61</f>
        <v>100.4</v>
      </c>
      <c r="N61" s="249">
        <v>100.4</v>
      </c>
      <c r="O61" s="463">
        <f>ROUND((K61-J61)/J61*100,2)</f>
        <v>6.8</v>
      </c>
    </row>
    <row r="62" spans="1:15" ht="12.75" customHeight="1" x14ac:dyDescent="0.2">
      <c r="A62" s="28"/>
      <c r="B62" s="7"/>
      <c r="C62" s="10"/>
      <c r="D62" s="17"/>
      <c r="E62" s="16"/>
      <c r="F62" s="197"/>
      <c r="G62" s="518"/>
      <c r="H62" s="518"/>
      <c r="I62" s="678"/>
      <c r="J62" s="678"/>
      <c r="K62" s="678"/>
      <c r="L62" s="519"/>
      <c r="M62" s="520"/>
      <c r="N62" s="520"/>
      <c r="O62" s="463"/>
    </row>
    <row r="63" spans="1:15" ht="16.5" customHeight="1" x14ac:dyDescent="0.2">
      <c r="A63" s="28">
        <v>4.5999999999999996</v>
      </c>
      <c r="B63" s="54" t="s">
        <v>322</v>
      </c>
      <c r="C63" s="10"/>
      <c r="D63" s="17" t="s">
        <v>12</v>
      </c>
      <c r="E63" s="16"/>
      <c r="F63" s="197"/>
      <c r="G63" s="518"/>
      <c r="H63" s="518"/>
      <c r="I63" s="678"/>
      <c r="J63" s="678"/>
      <c r="K63" s="678"/>
      <c r="L63" s="519"/>
      <c r="M63" s="520"/>
      <c r="N63" s="520"/>
      <c r="O63" s="463"/>
    </row>
    <row r="64" spans="1:15" ht="16.5" customHeight="1" x14ac:dyDescent="0.2">
      <c r="A64" s="28"/>
      <c r="B64" s="54" t="s">
        <v>323</v>
      </c>
      <c r="C64" s="10"/>
      <c r="D64" s="17" t="s">
        <v>12</v>
      </c>
      <c r="E64" s="16"/>
      <c r="F64" s="197"/>
      <c r="G64" s="518"/>
      <c r="H64" s="518"/>
      <c r="I64" s="678"/>
      <c r="J64" s="678"/>
      <c r="K64" s="678"/>
      <c r="L64" s="519"/>
      <c r="M64" s="520"/>
      <c r="N64" s="520"/>
      <c r="O64" s="463"/>
    </row>
    <row r="65" spans="1:15" ht="16.5" customHeight="1" x14ac:dyDescent="0.2">
      <c r="A65" s="28"/>
      <c r="B65" s="59" t="s">
        <v>259</v>
      </c>
      <c r="C65" s="10"/>
      <c r="D65" s="17" t="s">
        <v>12</v>
      </c>
      <c r="E65" s="16"/>
      <c r="F65" s="197"/>
      <c r="G65" s="518"/>
      <c r="H65" s="518"/>
      <c r="I65" s="678"/>
      <c r="J65" s="678"/>
      <c r="K65" s="678"/>
      <c r="L65" s="519"/>
      <c r="M65" s="520"/>
      <c r="N65" s="520"/>
      <c r="O65" s="463"/>
    </row>
    <row r="66" spans="1:15" ht="16.5" customHeight="1" x14ac:dyDescent="0.2">
      <c r="A66" s="28"/>
      <c r="B66" s="59" t="s">
        <v>260</v>
      </c>
      <c r="C66" s="10"/>
      <c r="D66" s="17" t="s">
        <v>12</v>
      </c>
      <c r="E66" s="16"/>
      <c r="F66" s="197"/>
      <c r="G66" s="518"/>
      <c r="H66" s="518"/>
      <c r="I66" s="678"/>
      <c r="J66" s="678"/>
      <c r="K66" s="678"/>
      <c r="L66" s="519"/>
      <c r="M66" s="520"/>
      <c r="N66" s="520"/>
      <c r="O66" s="463"/>
    </row>
    <row r="67" spans="1:15" ht="16.5" customHeight="1" x14ac:dyDescent="0.2">
      <c r="A67" s="28" t="s">
        <v>58</v>
      </c>
      <c r="B67" s="7" t="s">
        <v>318</v>
      </c>
      <c r="C67" s="10">
        <v>30</v>
      </c>
      <c r="D67" s="17">
        <v>33</v>
      </c>
      <c r="E67" s="16">
        <v>38.700000000000003</v>
      </c>
      <c r="F67" s="197">
        <f>SUM(E67-(E67*14/114))</f>
        <v>33.94736842105263</v>
      </c>
      <c r="G67" s="518">
        <v>40.79</v>
      </c>
      <c r="H67" s="518">
        <v>49.12</v>
      </c>
      <c r="I67" s="204">
        <v>57.96</v>
      </c>
      <c r="J67" s="204">
        <v>61.4</v>
      </c>
      <c r="K67" s="204">
        <f t="shared" ref="K67" si="10">SUM(N67/114*100)</f>
        <v>65.614035087719287</v>
      </c>
      <c r="L67" s="958">
        <f>K67*'Table of % increases'!$C$19</f>
        <v>9.185964912280701</v>
      </c>
      <c r="M67" s="249">
        <f>K67+L67</f>
        <v>74.799999999999983</v>
      </c>
      <c r="N67" s="249">
        <v>74.8</v>
      </c>
      <c r="O67" s="463">
        <f>ROUND((K67-J67)/J67*100,2)</f>
        <v>6.86</v>
      </c>
    </row>
    <row r="68" spans="1:15" ht="16.5" customHeight="1" x14ac:dyDescent="0.2">
      <c r="A68" s="67"/>
      <c r="B68" s="88"/>
      <c r="C68" s="148"/>
      <c r="D68" s="56"/>
      <c r="E68" s="135"/>
      <c r="F68" s="203"/>
      <c r="G68" s="604"/>
      <c r="H68" s="604"/>
      <c r="I68" s="724"/>
      <c r="J68" s="215"/>
      <c r="K68" s="724"/>
      <c r="L68" s="948"/>
      <c r="M68" s="250"/>
      <c r="N68" s="250"/>
      <c r="O68" s="464"/>
    </row>
    <row r="69" spans="1:15" ht="16.5" customHeight="1" x14ac:dyDescent="0.2">
      <c r="A69" s="28">
        <v>4.7</v>
      </c>
      <c r="B69" s="54" t="s">
        <v>324</v>
      </c>
      <c r="C69" s="10"/>
      <c r="D69" s="17" t="s">
        <v>12</v>
      </c>
      <c r="E69" s="16"/>
      <c r="F69" s="197"/>
      <c r="G69" s="518"/>
      <c r="H69" s="518"/>
      <c r="I69" s="678"/>
      <c r="J69" s="204" t="s">
        <v>12</v>
      </c>
      <c r="K69" s="767"/>
      <c r="L69" s="519"/>
      <c r="M69" s="520"/>
      <c r="N69" s="520"/>
      <c r="O69" s="463"/>
    </row>
    <row r="70" spans="1:15" ht="16.5" customHeight="1" x14ac:dyDescent="0.2">
      <c r="A70" s="28" t="s">
        <v>58</v>
      </c>
      <c r="B70" s="7" t="s">
        <v>318</v>
      </c>
      <c r="C70" s="10">
        <v>90</v>
      </c>
      <c r="D70" s="17">
        <v>98</v>
      </c>
      <c r="E70" s="16">
        <v>114.9</v>
      </c>
      <c r="F70" s="517">
        <f>SUM(E70-(E70*14/114))</f>
        <v>100.78947368421053</v>
      </c>
      <c r="G70" s="518">
        <v>121.05</v>
      </c>
      <c r="H70" s="518">
        <v>145.61000000000001</v>
      </c>
      <c r="I70" s="204">
        <v>171.93</v>
      </c>
      <c r="J70" s="204">
        <v>182.46</v>
      </c>
      <c r="K70" s="204">
        <f t="shared" ref="K70" si="11">SUM(N70/114*100)</f>
        <v>194.73684210526315</v>
      </c>
      <c r="L70" s="208">
        <f>K70*'Table of % increases'!$C$19</f>
        <v>27.263157894736842</v>
      </c>
      <c r="M70" s="218">
        <f>K70+L70</f>
        <v>222</v>
      </c>
      <c r="N70" s="249">
        <v>222</v>
      </c>
      <c r="O70" s="463">
        <f>ROUND((K70-J70)/J70*100,2)</f>
        <v>6.73</v>
      </c>
    </row>
    <row r="71" spans="1:15" ht="16.5" customHeight="1" x14ac:dyDescent="0.2">
      <c r="A71" s="516"/>
      <c r="B71" s="7"/>
      <c r="C71" s="10"/>
      <c r="D71" s="16"/>
      <c r="E71" s="16"/>
      <c r="F71" s="202"/>
      <c r="G71" s="518"/>
      <c r="H71" s="518"/>
      <c r="I71" s="683"/>
      <c r="J71" s="518"/>
      <c r="K71" s="683"/>
      <c r="L71" s="685"/>
      <c r="M71" s="520"/>
      <c r="N71" s="520"/>
      <c r="O71" s="463"/>
    </row>
    <row r="72" spans="1:15" ht="16.5" customHeight="1" x14ac:dyDescent="0.2">
      <c r="A72" s="28">
        <v>4.8</v>
      </c>
      <c r="B72" s="54" t="s">
        <v>325</v>
      </c>
      <c r="C72" s="10"/>
      <c r="D72" s="17" t="s">
        <v>12</v>
      </c>
      <c r="E72" s="16"/>
      <c r="F72" s="517"/>
      <c r="G72" s="518"/>
      <c r="H72" s="518"/>
      <c r="I72" s="683"/>
      <c r="J72" s="518"/>
      <c r="K72" s="683"/>
      <c r="L72" s="685"/>
      <c r="M72" s="520"/>
      <c r="N72" s="520"/>
      <c r="O72" s="463"/>
    </row>
    <row r="73" spans="1:15" ht="16.5" customHeight="1" x14ac:dyDescent="0.2">
      <c r="A73" s="28"/>
      <c r="B73" s="20" t="s">
        <v>262</v>
      </c>
      <c r="C73" s="10"/>
      <c r="D73" s="17"/>
      <c r="E73" s="16"/>
      <c r="F73" s="517"/>
      <c r="G73" s="518"/>
      <c r="H73" s="518"/>
      <c r="I73" s="683"/>
      <c r="J73" s="518"/>
      <c r="K73" s="683"/>
      <c r="L73" s="685"/>
      <c r="M73" s="520"/>
      <c r="N73" s="520"/>
      <c r="O73" s="463"/>
    </row>
    <row r="74" spans="1:15" ht="16.5" customHeight="1" x14ac:dyDescent="0.2">
      <c r="A74" s="28" t="s">
        <v>58</v>
      </c>
      <c r="B74" s="15" t="s">
        <v>332</v>
      </c>
      <c r="C74" s="10">
        <v>100</v>
      </c>
      <c r="D74" s="17">
        <v>110</v>
      </c>
      <c r="E74" s="16">
        <v>70</v>
      </c>
      <c r="F74" s="517">
        <f>SUM(E74-(E74*14/114))</f>
        <v>61.403508771929822</v>
      </c>
      <c r="G74" s="518">
        <v>73.680000000000007</v>
      </c>
      <c r="H74" s="518">
        <v>87.72</v>
      </c>
      <c r="I74" s="204">
        <v>103.51</v>
      </c>
      <c r="J74" s="204">
        <v>109.65</v>
      </c>
      <c r="K74" s="204">
        <f t="shared" ref="K74:K75" si="12">SUM(N74/114*100)</f>
        <v>117.54385964912282</v>
      </c>
      <c r="L74" s="208">
        <f>K74*'Table of % increases'!$C$19</f>
        <v>16.456140350877195</v>
      </c>
      <c r="M74" s="218">
        <f t="shared" ref="M74:M75" si="13">K74+L74</f>
        <v>134.00000000000003</v>
      </c>
      <c r="N74" s="249">
        <v>134</v>
      </c>
      <c r="O74" s="463">
        <f>ROUND((K74-J74)/J74*100,2)</f>
        <v>7.2</v>
      </c>
    </row>
    <row r="75" spans="1:15" ht="16.5" customHeight="1" x14ac:dyDescent="0.2">
      <c r="A75" s="28" t="s">
        <v>59</v>
      </c>
      <c r="B75" s="15" t="s">
        <v>333</v>
      </c>
      <c r="C75" s="10">
        <v>280</v>
      </c>
      <c r="D75" s="17">
        <v>300</v>
      </c>
      <c r="E75" s="16">
        <v>200</v>
      </c>
      <c r="F75" s="517">
        <f>SUM(E75-(E75*14/114))</f>
        <v>175.43859649122805</v>
      </c>
      <c r="G75" s="518">
        <v>210.53</v>
      </c>
      <c r="H75" s="518">
        <v>254.39</v>
      </c>
      <c r="I75" s="204">
        <v>300</v>
      </c>
      <c r="J75" s="204">
        <v>317.54000000000002</v>
      </c>
      <c r="K75" s="204">
        <f t="shared" si="12"/>
        <v>339.4736842105263</v>
      </c>
      <c r="L75" s="208">
        <f>K75*'Table of % increases'!$C$19</f>
        <v>47.526315789473685</v>
      </c>
      <c r="M75" s="218">
        <f t="shared" si="13"/>
        <v>387</v>
      </c>
      <c r="N75" s="249">
        <v>387</v>
      </c>
      <c r="O75" s="463">
        <f>ROUND((K75-J75)/J75*100,2)</f>
        <v>6.91</v>
      </c>
    </row>
    <row r="76" spans="1:15" x14ac:dyDescent="0.2">
      <c r="A76" s="63"/>
      <c r="B76" s="125"/>
      <c r="C76" s="61"/>
      <c r="D76" s="125"/>
      <c r="E76" s="106"/>
      <c r="F76" s="199"/>
      <c r="G76" s="201"/>
      <c r="H76" s="201"/>
      <c r="I76" s="684"/>
      <c r="J76" s="684"/>
      <c r="K76" s="684"/>
      <c r="L76" s="686"/>
      <c r="M76" s="201"/>
      <c r="N76" s="201"/>
      <c r="O76" s="462"/>
    </row>
    <row r="77" spans="1:15" ht="16.5" customHeight="1" x14ac:dyDescent="0.2">
      <c r="A77" s="28">
        <v>4.9000000000000004</v>
      </c>
      <c r="B77" s="54" t="s">
        <v>334</v>
      </c>
      <c r="C77" s="10"/>
      <c r="D77" s="17" t="s">
        <v>12</v>
      </c>
      <c r="E77" s="16"/>
      <c r="F77" s="200"/>
      <c r="G77" s="200"/>
      <c r="H77" s="200"/>
      <c r="I77" s="681"/>
      <c r="J77" s="681"/>
      <c r="K77" s="681"/>
      <c r="L77" s="197"/>
      <c r="M77" s="201"/>
      <c r="N77" s="201"/>
      <c r="O77" s="462"/>
    </row>
    <row r="78" spans="1:15" ht="16.5" customHeight="1" x14ac:dyDescent="0.2">
      <c r="A78" s="28" t="s">
        <v>58</v>
      </c>
      <c r="B78" s="7" t="s">
        <v>341</v>
      </c>
      <c r="C78" s="10"/>
      <c r="D78" s="17"/>
      <c r="E78" s="16"/>
      <c r="F78" s="200"/>
      <c r="G78" s="200"/>
      <c r="H78" s="200"/>
      <c r="I78" s="681"/>
      <c r="J78" s="681"/>
      <c r="K78" s="681"/>
      <c r="L78" s="517"/>
      <c r="M78" s="201"/>
      <c r="N78" s="201"/>
      <c r="O78" s="462"/>
    </row>
    <row r="79" spans="1:15" ht="16.5" customHeight="1" x14ac:dyDescent="0.2">
      <c r="A79" s="28" t="s">
        <v>12</v>
      </c>
      <c r="B79" s="7" t="s">
        <v>285</v>
      </c>
      <c r="C79" s="21">
        <v>3.3085200000000001</v>
      </c>
      <c r="D79" s="25">
        <v>3.5731999999999999</v>
      </c>
      <c r="E79" s="123">
        <v>4.1877899999999997</v>
      </c>
      <c r="F79" s="197">
        <f>SUM(E79-(E79*14/114))</f>
        <v>3.6734999999999998</v>
      </c>
      <c r="G79" s="518">
        <v>4.41</v>
      </c>
      <c r="H79" s="518">
        <v>5.29</v>
      </c>
      <c r="I79" s="204">
        <v>6.25</v>
      </c>
      <c r="J79" s="204">
        <v>6.63</v>
      </c>
      <c r="K79" s="204">
        <f t="shared" ref="K79" si="14">SUM(N79/114*100)</f>
        <v>7.0877192982456139</v>
      </c>
      <c r="L79" s="208">
        <f>K79*'Table of % increases'!$C$19</f>
        <v>0.99228070175438599</v>
      </c>
      <c r="M79" s="218">
        <f>K79+L79</f>
        <v>8.08</v>
      </c>
      <c r="N79" s="249">
        <v>8.08</v>
      </c>
      <c r="O79" s="463">
        <f>ROUND((K79-J79)/J79*100,2)</f>
        <v>6.9</v>
      </c>
    </row>
    <row r="80" spans="1:15" ht="16.5" customHeight="1" x14ac:dyDescent="0.2">
      <c r="A80" s="28" t="s">
        <v>59</v>
      </c>
      <c r="B80" s="7" t="s">
        <v>342</v>
      </c>
      <c r="C80" s="10"/>
      <c r="D80" s="25" t="s">
        <v>12</v>
      </c>
      <c r="E80" s="123"/>
      <c r="F80" s="197" t="s">
        <v>12</v>
      </c>
      <c r="G80" s="518" t="s">
        <v>12</v>
      </c>
      <c r="H80" s="518" t="s">
        <v>12</v>
      </c>
      <c r="I80" s="678"/>
      <c r="J80" s="678"/>
      <c r="K80" s="678"/>
      <c r="L80" s="519" t="s">
        <v>12</v>
      </c>
      <c r="M80" s="520" t="s">
        <v>115</v>
      </c>
      <c r="N80" s="520"/>
      <c r="O80" s="463" t="s">
        <v>12</v>
      </c>
    </row>
    <row r="81" spans="1:15" ht="16.5" customHeight="1" x14ac:dyDescent="0.2">
      <c r="A81" s="28" t="s">
        <v>343</v>
      </c>
      <c r="B81" s="7" t="s">
        <v>285</v>
      </c>
      <c r="C81" s="21">
        <v>3.4180700000000002</v>
      </c>
      <c r="D81" s="25">
        <v>3.6915200000000001</v>
      </c>
      <c r="E81" s="123">
        <v>4.32646</v>
      </c>
      <c r="F81" s="197">
        <f>SUM(E81-(E81*14/114))</f>
        <v>3.795140350877193</v>
      </c>
      <c r="G81" s="518">
        <v>4.55</v>
      </c>
      <c r="H81" s="518">
        <v>5.46</v>
      </c>
      <c r="I81" s="204">
        <v>6.44</v>
      </c>
      <c r="J81" s="204">
        <v>6.83</v>
      </c>
      <c r="K81" s="204">
        <f t="shared" ref="K81" si="15">SUM(N81/114*100)</f>
        <v>7.2982456140350882</v>
      </c>
      <c r="L81" s="208">
        <f>K81*'Table of % increases'!$C$19</f>
        <v>1.0217543859649125</v>
      </c>
      <c r="M81" s="218">
        <f>K81+L81</f>
        <v>8.32</v>
      </c>
      <c r="N81" s="249">
        <v>8.32</v>
      </c>
      <c r="O81" s="463">
        <f>ROUND((K81-J81)/J81*100,2)</f>
        <v>6.86</v>
      </c>
    </row>
    <row r="82" spans="1:15" x14ac:dyDescent="0.2">
      <c r="A82" s="63"/>
      <c r="B82" s="125"/>
      <c r="C82" s="61"/>
      <c r="D82" s="125"/>
      <c r="E82" s="106"/>
      <c r="F82" s="201"/>
      <c r="G82" s="201"/>
      <c r="H82" s="201"/>
      <c r="I82" s="684"/>
      <c r="J82" s="684"/>
      <c r="K82" s="684"/>
      <c r="L82" s="660"/>
      <c r="M82" s="201"/>
      <c r="N82" s="201"/>
      <c r="O82" s="462"/>
    </row>
    <row r="83" spans="1:15" x14ac:dyDescent="0.2">
      <c r="A83" s="413" t="s">
        <v>40</v>
      </c>
      <c r="B83" s="59" t="s">
        <v>335</v>
      </c>
      <c r="C83" s="61"/>
      <c r="D83" s="125"/>
      <c r="E83" s="106"/>
      <c r="F83" s="201"/>
      <c r="G83" s="201"/>
      <c r="H83" s="201"/>
      <c r="I83" s="684"/>
      <c r="J83" s="684"/>
      <c r="K83" s="684"/>
      <c r="L83" s="660"/>
      <c r="M83" s="201"/>
      <c r="N83" s="201"/>
      <c r="O83" s="462"/>
    </row>
    <row r="84" spans="1:15" x14ac:dyDescent="0.2">
      <c r="A84" s="63"/>
      <c r="B84" s="59" t="s">
        <v>336</v>
      </c>
      <c r="C84" s="61"/>
      <c r="D84" s="125"/>
      <c r="E84" s="106"/>
      <c r="F84" s="201"/>
      <c r="G84" s="201"/>
      <c r="H84" s="201"/>
      <c r="I84" s="684"/>
      <c r="J84" s="684"/>
      <c r="K84" s="684"/>
      <c r="L84" s="660"/>
      <c r="M84" s="201"/>
      <c r="N84" s="201"/>
      <c r="O84" s="462"/>
    </row>
    <row r="85" spans="1:15" x14ac:dyDescent="0.2">
      <c r="A85" s="63"/>
      <c r="B85" s="59" t="s">
        <v>337</v>
      </c>
      <c r="C85" s="61"/>
      <c r="D85" s="125"/>
      <c r="E85" s="106"/>
      <c r="F85" s="199"/>
      <c r="G85" s="199"/>
      <c r="H85" s="199"/>
      <c r="I85" s="680"/>
      <c r="J85" s="680"/>
      <c r="K85" s="680"/>
      <c r="L85" s="659"/>
      <c r="M85" s="199"/>
      <c r="N85" s="199"/>
      <c r="O85" s="462"/>
    </row>
    <row r="86" spans="1:15" x14ac:dyDescent="0.2">
      <c r="A86" s="63"/>
      <c r="B86" s="59" t="s">
        <v>338</v>
      </c>
      <c r="C86" s="61"/>
      <c r="D86" s="125"/>
      <c r="E86" s="106"/>
      <c r="F86" s="199"/>
      <c r="G86" s="199"/>
      <c r="H86" s="199"/>
      <c r="I86" s="680"/>
      <c r="J86" s="680"/>
      <c r="K86" s="680"/>
      <c r="L86" s="659"/>
      <c r="M86" s="199"/>
      <c r="N86" s="199"/>
      <c r="O86" s="462"/>
    </row>
    <row r="87" spans="1:15" x14ac:dyDescent="0.2">
      <c r="A87" s="63"/>
      <c r="B87" s="59" t="s">
        <v>339</v>
      </c>
      <c r="C87" s="61"/>
      <c r="D87" s="125"/>
      <c r="E87" s="106"/>
      <c r="F87" s="199"/>
      <c r="G87" s="199"/>
      <c r="H87" s="199"/>
      <c r="I87" s="680"/>
      <c r="J87" s="680"/>
      <c r="K87" s="680"/>
      <c r="L87" s="659"/>
      <c r="M87" s="199"/>
      <c r="N87" s="199"/>
      <c r="O87" s="462"/>
    </row>
    <row r="88" spans="1:15" x14ac:dyDescent="0.2">
      <c r="A88" s="63"/>
      <c r="B88" s="59" t="s">
        <v>340</v>
      </c>
      <c r="C88" s="61"/>
      <c r="D88" s="125"/>
      <c r="E88" s="106"/>
      <c r="F88" s="199"/>
      <c r="G88" s="199"/>
      <c r="H88" s="199"/>
      <c r="I88" s="680"/>
      <c r="J88" s="680"/>
      <c r="K88" s="680"/>
      <c r="L88" s="659"/>
      <c r="M88" s="199"/>
      <c r="N88" s="199"/>
      <c r="O88" s="462"/>
    </row>
    <row r="89" spans="1:15" x14ac:dyDescent="0.2">
      <c r="A89" s="63"/>
      <c r="B89" s="125"/>
      <c r="C89" s="61"/>
      <c r="D89" s="125"/>
      <c r="E89" s="106"/>
      <c r="F89" s="199"/>
      <c r="G89" s="199"/>
      <c r="H89" s="199"/>
      <c r="I89" s="680"/>
      <c r="J89" s="680"/>
      <c r="K89" s="680"/>
      <c r="L89" s="659"/>
      <c r="M89" s="199"/>
      <c r="N89" s="199"/>
      <c r="O89" s="462"/>
    </row>
    <row r="90" spans="1:15" ht="16.5" customHeight="1" x14ac:dyDescent="0.2">
      <c r="A90" s="152">
        <v>4.0999999999999996</v>
      </c>
      <c r="B90" s="54" t="s">
        <v>344</v>
      </c>
      <c r="C90" s="10"/>
      <c r="D90" s="17"/>
      <c r="E90" s="16"/>
      <c r="F90" s="200"/>
      <c r="G90" s="200"/>
      <c r="H90" s="200"/>
      <c r="I90" s="681"/>
      <c r="J90" s="681"/>
      <c r="K90" s="681"/>
      <c r="L90" s="517"/>
      <c r="M90" s="201"/>
      <c r="N90" s="201"/>
      <c r="O90" s="462"/>
    </row>
    <row r="91" spans="1:15" ht="16.5" customHeight="1" x14ac:dyDescent="0.2">
      <c r="A91" s="28"/>
      <c r="B91" s="59" t="s">
        <v>345</v>
      </c>
      <c r="C91" s="10"/>
      <c r="D91" s="17"/>
      <c r="E91" s="16"/>
      <c r="F91" s="200"/>
      <c r="G91" s="200"/>
      <c r="H91" s="200"/>
      <c r="I91" s="681"/>
      <c r="J91" s="681"/>
      <c r="K91" s="681"/>
      <c r="L91" s="517"/>
      <c r="M91" s="201"/>
      <c r="N91" s="201"/>
      <c r="O91" s="462"/>
    </row>
    <row r="92" spans="1:15" ht="11.25" customHeight="1" x14ac:dyDescent="0.2">
      <c r="A92" s="28"/>
      <c r="B92" s="59"/>
      <c r="C92" s="10"/>
      <c r="D92" s="17"/>
      <c r="E92" s="16"/>
      <c r="F92" s="200"/>
      <c r="G92" s="200"/>
      <c r="H92" s="200"/>
      <c r="I92" s="681"/>
      <c r="J92" s="681"/>
      <c r="K92" s="681"/>
      <c r="L92" s="517"/>
      <c r="M92" s="201"/>
      <c r="N92" s="201"/>
      <c r="O92" s="462"/>
    </row>
    <row r="93" spans="1:15" ht="16.5" customHeight="1" x14ac:dyDescent="0.2">
      <c r="A93" s="28" t="s">
        <v>998</v>
      </c>
      <c r="B93" s="109" t="s">
        <v>346</v>
      </c>
      <c r="C93" s="10"/>
      <c r="D93" s="17"/>
      <c r="E93" s="16"/>
      <c r="F93" s="200"/>
      <c r="G93" s="200"/>
      <c r="H93" s="200"/>
      <c r="I93" s="681"/>
      <c r="J93" s="681"/>
      <c r="K93" s="681"/>
      <c r="L93" s="517"/>
      <c r="M93" s="201"/>
      <c r="N93" s="201"/>
      <c r="O93" s="462"/>
    </row>
    <row r="94" spans="1:15" ht="16.5" customHeight="1" x14ac:dyDescent="0.2">
      <c r="A94" s="64" t="s">
        <v>58</v>
      </c>
      <c r="B94" s="7" t="s">
        <v>347</v>
      </c>
      <c r="C94" s="10">
        <v>720</v>
      </c>
      <c r="D94" s="17">
        <v>780</v>
      </c>
      <c r="E94" s="16">
        <v>914.4</v>
      </c>
      <c r="F94" s="197">
        <f t="shared" ref="F94:F114" si="16">SUM(E94-(E94*14/114))</f>
        <v>802.10526315789468</v>
      </c>
      <c r="G94" s="518">
        <v>963.16</v>
      </c>
      <c r="H94" s="518">
        <v>1157.8900000000001</v>
      </c>
      <c r="I94" s="204">
        <v>1273.68</v>
      </c>
      <c r="J94" s="204">
        <v>1352.63</v>
      </c>
      <c r="K94" s="204">
        <f t="shared" ref="K94:K95" si="17">SUM(N94/114*100)</f>
        <v>1445.2631578947369</v>
      </c>
      <c r="L94" s="208">
        <f>K94*'Table of % increases'!$C$19</f>
        <v>202.33684210526317</v>
      </c>
      <c r="M94" s="218">
        <f t="shared" ref="M94:M95" si="18">K94+L94</f>
        <v>1647.6000000000001</v>
      </c>
      <c r="N94" s="249">
        <v>1647.6</v>
      </c>
      <c r="O94" s="463">
        <f>ROUND((K94-J94)/J94*100,2)</f>
        <v>6.85</v>
      </c>
    </row>
    <row r="95" spans="1:15" ht="16.5" customHeight="1" x14ac:dyDescent="0.2">
      <c r="A95" s="28" t="s">
        <v>59</v>
      </c>
      <c r="B95" s="7" t="s">
        <v>348</v>
      </c>
      <c r="C95" s="10">
        <v>60</v>
      </c>
      <c r="D95" s="17">
        <v>65</v>
      </c>
      <c r="E95" s="16">
        <v>76.2</v>
      </c>
      <c r="F95" s="197">
        <f t="shared" si="16"/>
        <v>66.84210526315789</v>
      </c>
      <c r="G95" s="518">
        <v>80.260000000000005</v>
      </c>
      <c r="H95" s="518">
        <v>96.49</v>
      </c>
      <c r="I95" s="204">
        <v>106.14</v>
      </c>
      <c r="J95" s="204">
        <v>112.72</v>
      </c>
      <c r="K95" s="204">
        <f t="shared" si="17"/>
        <v>120.43859649122808</v>
      </c>
      <c r="L95" s="208">
        <f>K95*'Table of % increases'!$C$19</f>
        <v>16.861403508771932</v>
      </c>
      <c r="M95" s="218">
        <f t="shared" si="18"/>
        <v>137.30000000000001</v>
      </c>
      <c r="N95" s="249">
        <v>137.30000000000001</v>
      </c>
      <c r="O95" s="463">
        <f>ROUND((K95-J95)/J95*100,2)</f>
        <v>6.85</v>
      </c>
    </row>
    <row r="96" spans="1:15" ht="16.5" customHeight="1" x14ac:dyDescent="0.2">
      <c r="A96" s="28"/>
      <c r="B96" s="59" t="s">
        <v>349</v>
      </c>
      <c r="C96" s="10"/>
      <c r="D96" s="17"/>
      <c r="E96" s="16"/>
      <c r="F96" s="197"/>
      <c r="G96" s="518"/>
      <c r="H96" s="518"/>
      <c r="I96" s="678"/>
      <c r="J96" s="678"/>
      <c r="K96" s="678"/>
      <c r="L96" s="519"/>
      <c r="M96" s="520"/>
      <c r="N96" s="520"/>
      <c r="O96" s="463"/>
    </row>
    <row r="97" spans="1:15" ht="16.5" customHeight="1" x14ac:dyDescent="0.2">
      <c r="A97" s="64"/>
      <c r="B97" s="59" t="s">
        <v>350</v>
      </c>
      <c r="C97" s="10"/>
      <c r="D97" s="17"/>
      <c r="E97" s="16"/>
      <c r="F97" s="197"/>
      <c r="G97" s="518"/>
      <c r="H97" s="518"/>
      <c r="I97" s="678"/>
      <c r="J97" s="678"/>
      <c r="K97" s="678"/>
      <c r="L97" s="519"/>
      <c r="M97" s="520"/>
      <c r="N97" s="520"/>
      <c r="O97" s="463"/>
    </row>
    <row r="98" spans="1:15" ht="16.5" customHeight="1" x14ac:dyDescent="0.2">
      <c r="A98" s="28" t="s">
        <v>12</v>
      </c>
      <c r="B98" s="7" t="s">
        <v>351</v>
      </c>
      <c r="C98" s="10"/>
      <c r="D98" s="17"/>
      <c r="E98" s="16"/>
      <c r="F98" s="197"/>
      <c r="G98" s="518"/>
      <c r="H98" s="518"/>
      <c r="I98" s="678"/>
      <c r="J98" s="678"/>
      <c r="K98" s="678"/>
      <c r="L98" s="519"/>
      <c r="M98" s="520"/>
      <c r="N98" s="520"/>
      <c r="O98" s="463"/>
    </row>
    <row r="99" spans="1:15" ht="16.5" customHeight="1" x14ac:dyDescent="0.2">
      <c r="A99" s="28" t="s">
        <v>60</v>
      </c>
      <c r="B99" s="7" t="s">
        <v>352</v>
      </c>
      <c r="C99" s="10">
        <v>120</v>
      </c>
      <c r="D99" s="17">
        <v>130</v>
      </c>
      <c r="E99" s="16">
        <v>152</v>
      </c>
      <c r="F99" s="197">
        <f t="shared" si="16"/>
        <v>133.33333333333334</v>
      </c>
      <c r="G99" s="518">
        <v>160</v>
      </c>
      <c r="H99" s="518">
        <v>192.98</v>
      </c>
      <c r="I99" s="204">
        <v>214.91</v>
      </c>
      <c r="J99" s="204">
        <v>228.07</v>
      </c>
      <c r="K99" s="204">
        <f t="shared" ref="K99:K100" si="19">SUM(N99/114*100)</f>
        <v>243.85964912280701</v>
      </c>
      <c r="L99" s="208">
        <f>K99*'Table of % increases'!$C$19</f>
        <v>34.140350877192986</v>
      </c>
      <c r="M99" s="218">
        <f t="shared" ref="M99:M100" si="20">K99+L99</f>
        <v>278</v>
      </c>
      <c r="N99" s="249">
        <v>278</v>
      </c>
      <c r="O99" s="463">
        <f>ROUND((K99-J99)/J99*100,2)</f>
        <v>6.92</v>
      </c>
    </row>
    <row r="100" spans="1:15" ht="16.5" customHeight="1" x14ac:dyDescent="0.2">
      <c r="A100" s="28" t="s">
        <v>62</v>
      </c>
      <c r="B100" s="7" t="s">
        <v>353</v>
      </c>
      <c r="C100" s="10">
        <v>200</v>
      </c>
      <c r="D100" s="17">
        <v>210</v>
      </c>
      <c r="E100" s="16">
        <v>246</v>
      </c>
      <c r="F100" s="197">
        <f t="shared" si="16"/>
        <v>215.78947368421052</v>
      </c>
      <c r="G100" s="518">
        <v>258.95</v>
      </c>
      <c r="H100" s="518">
        <v>311.39999999999998</v>
      </c>
      <c r="I100" s="204">
        <v>346.49</v>
      </c>
      <c r="J100" s="204">
        <v>367.54</v>
      </c>
      <c r="K100" s="204">
        <f t="shared" si="19"/>
        <v>392.54385964912279</v>
      </c>
      <c r="L100" s="208">
        <f>K100*'Table of % increases'!$C$19</f>
        <v>54.956140350877199</v>
      </c>
      <c r="M100" s="218">
        <f t="shared" si="20"/>
        <v>447.5</v>
      </c>
      <c r="N100" s="249">
        <v>447.5</v>
      </c>
      <c r="O100" s="463">
        <f>ROUND((K100-J100)/J100*100,2)</f>
        <v>6.8</v>
      </c>
    </row>
    <row r="101" spans="1:15" ht="11.25" customHeight="1" x14ac:dyDescent="0.2">
      <c r="A101" s="28"/>
      <c r="B101" s="7"/>
      <c r="C101" s="10"/>
      <c r="D101" s="17"/>
      <c r="E101" s="16"/>
      <c r="F101" s="197"/>
      <c r="G101" s="518"/>
      <c r="H101" s="518"/>
      <c r="I101" s="678"/>
      <c r="J101" s="678"/>
      <c r="K101" s="678"/>
      <c r="L101" s="519"/>
      <c r="M101" s="520"/>
      <c r="N101" s="520"/>
      <c r="O101" s="463"/>
    </row>
    <row r="102" spans="1:15" ht="16.5" customHeight="1" x14ac:dyDescent="0.2">
      <c r="A102" s="28" t="s">
        <v>999</v>
      </c>
      <c r="B102" s="54" t="s">
        <v>1237</v>
      </c>
      <c r="C102" s="10"/>
      <c r="D102" s="17"/>
      <c r="E102" s="16"/>
      <c r="F102" s="197"/>
      <c r="G102" s="518"/>
      <c r="H102" s="518"/>
      <c r="I102" s="678"/>
      <c r="J102" s="678"/>
      <c r="K102" s="678"/>
      <c r="L102" s="519"/>
      <c r="M102" s="520"/>
      <c r="N102" s="520"/>
      <c r="O102" s="463"/>
    </row>
    <row r="103" spans="1:15" hidden="1" x14ac:dyDescent="0.2">
      <c r="A103" s="28"/>
      <c r="B103" s="7" t="s">
        <v>354</v>
      </c>
      <c r="C103" s="10" t="e">
        <v>#VALUE!</v>
      </c>
      <c r="D103" s="17" t="e">
        <v>#VALUE!</v>
      </c>
      <c r="E103" s="16" t="e">
        <v>#VALUE!</v>
      </c>
      <c r="F103" s="197" t="e">
        <f t="shared" si="16"/>
        <v>#VALUE!</v>
      </c>
      <c r="G103" s="518" t="e">
        <f>+E103*'Table of % increases'!$C$11+E103</f>
        <v>#VALUE!</v>
      </c>
      <c r="H103" s="518" t="e">
        <v>#VALUE!</v>
      </c>
      <c r="I103" s="678"/>
      <c r="J103" s="678"/>
      <c r="K103" s="678"/>
      <c r="L103" s="519" t="e">
        <f>+H103*'Table of % increases'!$C$19</f>
        <v>#VALUE!</v>
      </c>
      <c r="M103" s="520" t="e">
        <f>+H103+L103</f>
        <v>#VALUE!</v>
      </c>
      <c r="N103" s="520"/>
      <c r="O103" s="463" t="e">
        <f>ROUND((H103-F103)/F103*100,2)</f>
        <v>#VALUE!</v>
      </c>
    </row>
    <row r="104" spans="1:15" ht="16.5" customHeight="1" x14ac:dyDescent="0.2">
      <c r="A104" s="28" t="s">
        <v>58</v>
      </c>
      <c r="B104" s="7" t="s">
        <v>347</v>
      </c>
      <c r="C104" s="10"/>
      <c r="D104" s="17">
        <v>1200</v>
      </c>
      <c r="E104" s="16">
        <v>1404</v>
      </c>
      <c r="F104" s="197">
        <f t="shared" si="16"/>
        <v>1231.578947368421</v>
      </c>
      <c r="G104" s="518">
        <v>1478.95</v>
      </c>
      <c r="H104" s="518">
        <v>1789.47</v>
      </c>
      <c r="I104" s="204">
        <v>1968.42</v>
      </c>
      <c r="J104" s="204">
        <v>2089.4699999999998</v>
      </c>
      <c r="K104" s="204">
        <f t="shared" ref="K104:K105" si="21">SUM(N104/114*100)</f>
        <v>2231.5789473684208</v>
      </c>
      <c r="L104" s="208">
        <f>K104*'Table of % increases'!$C$19</f>
        <v>312.42105263157896</v>
      </c>
      <c r="M104" s="218">
        <f t="shared" ref="M104:M105" si="22">K104+L104</f>
        <v>2544</v>
      </c>
      <c r="N104" s="249">
        <v>2544</v>
      </c>
      <c r="O104" s="463">
        <f>ROUND((K104-J104)/J104*100,2)</f>
        <v>6.8</v>
      </c>
    </row>
    <row r="105" spans="1:15" ht="16.5" customHeight="1" x14ac:dyDescent="0.2">
      <c r="A105" s="28" t="s">
        <v>59</v>
      </c>
      <c r="B105" s="7" t="s">
        <v>348</v>
      </c>
      <c r="C105" s="10"/>
      <c r="D105" s="17">
        <v>100</v>
      </c>
      <c r="E105" s="16">
        <v>117</v>
      </c>
      <c r="F105" s="197">
        <f t="shared" si="16"/>
        <v>102.63157894736842</v>
      </c>
      <c r="G105" s="518">
        <v>124.12</v>
      </c>
      <c r="H105" s="518">
        <v>149.12</v>
      </c>
      <c r="I105" s="204">
        <v>164.04</v>
      </c>
      <c r="J105" s="204">
        <v>174.12</v>
      </c>
      <c r="K105" s="204">
        <f t="shared" si="21"/>
        <v>185.96491228070175</v>
      </c>
      <c r="L105" s="208">
        <f>K105*'Table of % increases'!$C$19</f>
        <v>26.035087719298247</v>
      </c>
      <c r="M105" s="218">
        <f t="shared" si="22"/>
        <v>212</v>
      </c>
      <c r="N105" s="249">
        <v>212</v>
      </c>
      <c r="O105" s="463">
        <f>ROUND((K105-J105)/J105*100,2)</f>
        <v>6.8</v>
      </c>
    </row>
    <row r="106" spans="1:15" ht="16.5" customHeight="1" x14ac:dyDescent="0.2">
      <c r="A106" s="28"/>
      <c r="B106" s="59" t="s">
        <v>349</v>
      </c>
      <c r="C106" s="10"/>
      <c r="D106" s="17"/>
      <c r="E106" s="16"/>
      <c r="F106" s="197"/>
      <c r="G106" s="518"/>
      <c r="H106" s="518"/>
      <c r="I106" s="678"/>
      <c r="J106" s="678"/>
      <c r="K106" s="678"/>
      <c r="L106" s="519"/>
      <c r="M106" s="520"/>
      <c r="N106" s="520"/>
      <c r="O106" s="463"/>
    </row>
    <row r="107" spans="1:15" ht="16.5" customHeight="1" x14ac:dyDescent="0.2">
      <c r="A107" s="28"/>
      <c r="B107" s="59" t="s">
        <v>350</v>
      </c>
      <c r="C107" s="10" t="s">
        <v>12</v>
      </c>
      <c r="D107" s="17"/>
      <c r="E107" s="16"/>
      <c r="F107" s="197"/>
      <c r="G107" s="518"/>
      <c r="H107" s="518"/>
      <c r="I107" s="678"/>
      <c r="J107" s="678"/>
      <c r="K107" s="678"/>
      <c r="L107" s="519"/>
      <c r="M107" s="520"/>
      <c r="N107" s="520"/>
      <c r="O107" s="463"/>
    </row>
    <row r="108" spans="1:15" ht="16.5" customHeight="1" x14ac:dyDescent="0.2">
      <c r="A108" s="28" t="s">
        <v>328</v>
      </c>
      <c r="B108" s="7" t="s">
        <v>351</v>
      </c>
      <c r="C108" s="10"/>
      <c r="D108" s="17"/>
      <c r="E108" s="16"/>
      <c r="F108" s="197"/>
      <c r="G108" s="518"/>
      <c r="H108" s="518"/>
      <c r="I108" s="678"/>
      <c r="J108" s="678"/>
      <c r="K108" s="678"/>
      <c r="L108" s="519"/>
      <c r="M108" s="520"/>
      <c r="N108" s="520"/>
      <c r="O108" s="463"/>
    </row>
    <row r="109" spans="1:15" ht="16.5" customHeight="1" x14ac:dyDescent="0.2">
      <c r="A109" s="28" t="s">
        <v>60</v>
      </c>
      <c r="B109" s="7" t="s">
        <v>352</v>
      </c>
      <c r="C109" s="10">
        <v>290</v>
      </c>
      <c r="D109" s="17">
        <v>200</v>
      </c>
      <c r="E109" s="16">
        <v>212</v>
      </c>
      <c r="F109" s="197">
        <f t="shared" si="16"/>
        <v>185.96491228070175</v>
      </c>
      <c r="G109" s="518">
        <v>223.16</v>
      </c>
      <c r="H109" s="518">
        <v>267.54000000000002</v>
      </c>
      <c r="I109" s="204">
        <v>298.25</v>
      </c>
      <c r="J109" s="204">
        <v>316.67</v>
      </c>
      <c r="K109" s="204">
        <f t="shared" ref="K109:K110" si="23">SUM(N109/114*100)</f>
        <v>338.59649122807014</v>
      </c>
      <c r="L109" s="208">
        <f>K109*'Table of % increases'!$C$19</f>
        <v>47.403508771929822</v>
      </c>
      <c r="M109" s="218">
        <f t="shared" ref="M109:M110" si="24">K109+L109</f>
        <v>385.99999999999994</v>
      </c>
      <c r="N109" s="249">
        <v>386</v>
      </c>
      <c r="O109" s="463">
        <f>ROUND((K109-J109)/J109*100,2)</f>
        <v>6.92</v>
      </c>
    </row>
    <row r="110" spans="1:15" ht="16.5" customHeight="1" x14ac:dyDescent="0.2">
      <c r="A110" s="28" t="s">
        <v>62</v>
      </c>
      <c r="B110" s="7" t="s">
        <v>353</v>
      </c>
      <c r="C110" s="10"/>
      <c r="D110" s="17">
        <v>300</v>
      </c>
      <c r="E110" s="16">
        <v>318</v>
      </c>
      <c r="F110" s="197">
        <f t="shared" si="16"/>
        <v>278.9473684210526</v>
      </c>
      <c r="G110" s="518">
        <v>334.74</v>
      </c>
      <c r="H110" s="518">
        <v>403.51</v>
      </c>
      <c r="I110" s="204">
        <v>447.37</v>
      </c>
      <c r="J110" s="204">
        <v>474.56</v>
      </c>
      <c r="K110" s="204">
        <f t="shared" si="23"/>
        <v>507.01754385964915</v>
      </c>
      <c r="L110" s="208">
        <f>K110*'Table of % increases'!$C$19</f>
        <v>70.982456140350891</v>
      </c>
      <c r="M110" s="218">
        <f t="shared" si="24"/>
        <v>578</v>
      </c>
      <c r="N110" s="249">
        <v>578</v>
      </c>
      <c r="O110" s="463">
        <f>ROUND((K110-J110)/J110*100,2)</f>
        <v>6.84</v>
      </c>
    </row>
    <row r="111" spans="1:15" ht="12.75" customHeight="1" x14ac:dyDescent="0.2">
      <c r="A111" s="28"/>
      <c r="B111" s="7"/>
      <c r="C111" s="10"/>
      <c r="D111" s="17"/>
      <c r="E111" s="16"/>
      <c r="F111" s="197"/>
      <c r="G111" s="518"/>
      <c r="H111" s="518"/>
      <c r="I111" s="678"/>
      <c r="J111" s="678"/>
      <c r="K111" s="678"/>
      <c r="L111" s="519"/>
      <c r="M111" s="520"/>
      <c r="N111" s="520"/>
      <c r="O111" s="463"/>
    </row>
    <row r="112" spans="1:15" ht="16.5" customHeight="1" x14ac:dyDescent="0.2">
      <c r="A112" s="28" t="s">
        <v>1001</v>
      </c>
      <c r="B112" s="54" t="s">
        <v>1000</v>
      </c>
      <c r="C112" s="10"/>
      <c r="D112" s="17"/>
      <c r="E112" s="16"/>
      <c r="F112" s="197"/>
      <c r="G112" s="518"/>
      <c r="H112" s="518"/>
      <c r="I112" s="678"/>
      <c r="J112" s="678"/>
      <c r="K112" s="678"/>
      <c r="L112" s="519"/>
      <c r="M112" s="520"/>
      <c r="N112" s="520"/>
      <c r="O112" s="463"/>
    </row>
    <row r="113" spans="1:15" ht="16.5" customHeight="1" x14ac:dyDescent="0.2">
      <c r="A113" s="28" t="s">
        <v>58</v>
      </c>
      <c r="B113" s="7" t="s">
        <v>355</v>
      </c>
      <c r="C113" s="10"/>
      <c r="D113" s="17" t="s">
        <v>356</v>
      </c>
      <c r="E113" s="16" t="s">
        <v>356</v>
      </c>
      <c r="F113" s="197" t="s">
        <v>356</v>
      </c>
      <c r="G113" s="197" t="s">
        <v>356</v>
      </c>
      <c r="H113" s="197" t="s">
        <v>356</v>
      </c>
      <c r="I113" s="517"/>
      <c r="J113" s="517"/>
      <c r="K113" s="517"/>
      <c r="L113" s="517" t="s">
        <v>356</v>
      </c>
      <c r="M113" s="197" t="s">
        <v>356</v>
      </c>
      <c r="N113" s="197"/>
      <c r="O113" s="463"/>
    </row>
    <row r="114" spans="1:15" ht="16.5" customHeight="1" x14ac:dyDescent="0.2">
      <c r="A114" s="28" t="s">
        <v>59</v>
      </c>
      <c r="B114" s="7" t="s">
        <v>357</v>
      </c>
      <c r="C114" s="10"/>
      <c r="D114" s="17">
        <v>10</v>
      </c>
      <c r="E114" s="16">
        <v>11</v>
      </c>
      <c r="F114" s="197">
        <f t="shared" si="16"/>
        <v>9.6491228070175445</v>
      </c>
      <c r="G114" s="518">
        <v>11.58</v>
      </c>
      <c r="H114" s="518">
        <v>13.9</v>
      </c>
      <c r="I114" s="204">
        <v>15.35</v>
      </c>
      <c r="J114" s="204">
        <v>16.27</v>
      </c>
      <c r="K114" s="204">
        <f t="shared" ref="K114" si="25">SUM(N114/114*100)</f>
        <v>17.377192982456137</v>
      </c>
      <c r="L114" s="208">
        <f>K114*'Table of % increases'!$C$19</f>
        <v>2.4328070175438592</v>
      </c>
      <c r="M114" s="218">
        <f>K114+L114</f>
        <v>19.809999999999995</v>
      </c>
      <c r="N114" s="249">
        <v>19.809999999999999</v>
      </c>
      <c r="O114" s="463">
        <f>ROUND((K114-J114)/J114*100,2)</f>
        <v>6.81</v>
      </c>
    </row>
    <row r="115" spans="1:15" ht="16.5" customHeight="1" x14ac:dyDescent="0.2">
      <c r="A115" s="413" t="s">
        <v>40</v>
      </c>
      <c r="B115" s="112" t="s">
        <v>358</v>
      </c>
      <c r="C115" s="10"/>
      <c r="D115" s="17"/>
      <c r="E115" s="16"/>
      <c r="F115" s="197"/>
      <c r="G115" s="518"/>
      <c r="H115" s="518"/>
      <c r="I115" s="678"/>
      <c r="J115" s="678"/>
      <c r="K115" s="678"/>
      <c r="L115" s="519"/>
      <c r="M115" s="520"/>
      <c r="N115" s="520"/>
      <c r="O115" s="463"/>
    </row>
    <row r="116" spans="1:15" ht="16.5" customHeight="1" x14ac:dyDescent="0.2">
      <c r="A116" s="146"/>
      <c r="B116" s="59" t="s">
        <v>359</v>
      </c>
      <c r="C116" s="10"/>
      <c r="D116" s="17"/>
      <c r="E116" s="16"/>
      <c r="F116" s="197"/>
      <c r="G116" s="518"/>
      <c r="H116" s="518"/>
      <c r="I116" s="678"/>
      <c r="J116" s="678"/>
      <c r="K116" s="678"/>
      <c r="L116" s="519"/>
      <c r="M116" s="520"/>
      <c r="N116" s="520"/>
      <c r="O116" s="463"/>
    </row>
    <row r="117" spans="1:15" x14ac:dyDescent="0.2">
      <c r="A117" s="63"/>
      <c r="B117" s="125"/>
      <c r="C117" s="61"/>
      <c r="D117" s="125"/>
      <c r="E117" s="106"/>
      <c r="F117" s="201"/>
      <c r="G117" s="201"/>
      <c r="H117" s="201"/>
      <c r="I117" s="684"/>
      <c r="J117" s="684"/>
      <c r="K117" s="684"/>
      <c r="L117" s="660"/>
      <c r="M117" s="201"/>
      <c r="N117" s="201"/>
      <c r="O117" s="462"/>
    </row>
    <row r="118" spans="1:15" ht="16.5" customHeight="1" x14ac:dyDescent="0.2">
      <c r="A118" s="28">
        <v>4.1100000000000003</v>
      </c>
      <c r="B118" s="54" t="s">
        <v>197</v>
      </c>
      <c r="C118" s="10"/>
      <c r="D118" s="17"/>
      <c r="E118" s="16"/>
      <c r="F118" s="200"/>
      <c r="G118" s="200"/>
      <c r="H118" s="200"/>
      <c r="I118" s="681"/>
      <c r="J118" s="681"/>
      <c r="K118" s="681"/>
      <c r="L118" s="517"/>
      <c r="M118" s="201"/>
      <c r="N118" s="201"/>
      <c r="O118" s="462"/>
    </row>
    <row r="119" spans="1:15" ht="12" customHeight="1" x14ac:dyDescent="0.2">
      <c r="A119" s="28"/>
      <c r="B119" s="54"/>
      <c r="C119" s="10"/>
      <c r="D119" s="17"/>
      <c r="E119" s="16"/>
      <c r="F119" s="200"/>
      <c r="G119" s="200"/>
      <c r="H119" s="200"/>
      <c r="I119" s="681"/>
      <c r="J119" s="681"/>
      <c r="K119" s="681"/>
      <c r="L119" s="517"/>
      <c r="M119" s="201"/>
      <c r="N119" s="201"/>
      <c r="O119" s="462"/>
    </row>
    <row r="120" spans="1:15" ht="16.5" customHeight="1" x14ac:dyDescent="0.2">
      <c r="A120" s="28" t="s">
        <v>1002</v>
      </c>
      <c r="B120" s="7" t="s">
        <v>360</v>
      </c>
      <c r="C120" s="10">
        <v>200</v>
      </c>
      <c r="D120" s="17">
        <v>220</v>
      </c>
      <c r="E120" s="16">
        <v>230</v>
      </c>
      <c r="F120" s="197">
        <f>SUM(E120-(E120*14/114))</f>
        <v>201.75438596491227</v>
      </c>
      <c r="G120" s="518">
        <v>242.11</v>
      </c>
      <c r="H120" s="518">
        <v>289.47000000000003</v>
      </c>
      <c r="I120" s="204">
        <v>350.88</v>
      </c>
      <c r="J120" s="204">
        <v>371.93</v>
      </c>
      <c r="K120" s="204">
        <f t="shared" ref="K120" si="26">SUM(N120/114*100)</f>
        <v>396.49122807017545</v>
      </c>
      <c r="L120" s="208">
        <f>K120*'Table of % increases'!$C$19</f>
        <v>55.508771929824569</v>
      </c>
      <c r="M120" s="218">
        <f>K120+L120</f>
        <v>452</v>
      </c>
      <c r="N120" s="249">
        <v>452</v>
      </c>
      <c r="O120" s="463">
        <f>ROUND((K120-J120)/J120*100,2)</f>
        <v>6.6</v>
      </c>
    </row>
    <row r="121" spans="1:15" ht="13.5" customHeight="1" x14ac:dyDescent="0.2">
      <c r="A121" s="28"/>
      <c r="B121" s="7"/>
      <c r="C121" s="10"/>
      <c r="D121" s="17"/>
      <c r="E121" s="16"/>
      <c r="F121" s="197"/>
      <c r="G121" s="518"/>
      <c r="H121" s="518"/>
      <c r="I121" s="678"/>
      <c r="J121" s="678"/>
      <c r="K121" s="678"/>
      <c r="L121" s="519"/>
      <c r="M121" s="520"/>
      <c r="N121" s="520"/>
      <c r="O121" s="463"/>
    </row>
    <row r="122" spans="1:15" ht="16.5" customHeight="1" x14ac:dyDescent="0.2">
      <c r="A122" s="28" t="s">
        <v>1003</v>
      </c>
      <c r="B122" s="7" t="s">
        <v>361</v>
      </c>
      <c r="C122" s="10"/>
      <c r="D122" s="17" t="s">
        <v>12</v>
      </c>
      <c r="E122" s="16"/>
      <c r="F122" s="197"/>
      <c r="G122" s="518"/>
      <c r="H122" s="518"/>
      <c r="I122" s="678"/>
      <c r="J122" s="678"/>
      <c r="K122" s="678"/>
      <c r="L122" s="519"/>
      <c r="M122" s="520"/>
      <c r="N122" s="520"/>
      <c r="O122" s="463"/>
    </row>
    <row r="123" spans="1:15" ht="16.5" customHeight="1" x14ac:dyDescent="0.2">
      <c r="A123" s="28" t="s">
        <v>58</v>
      </c>
      <c r="B123" s="7" t="s">
        <v>362</v>
      </c>
      <c r="C123" s="10">
        <v>1270</v>
      </c>
      <c r="D123" s="17">
        <v>1370</v>
      </c>
      <c r="E123" s="16">
        <v>1450</v>
      </c>
      <c r="F123" s="197">
        <f>SUM(E123-(E123*14/114))</f>
        <v>1271.9298245614036</v>
      </c>
      <c r="G123" s="518">
        <v>1526.32</v>
      </c>
      <c r="H123" s="518">
        <v>1831.58</v>
      </c>
      <c r="I123" s="204">
        <v>2201.75</v>
      </c>
      <c r="J123" s="204">
        <v>2333.33</v>
      </c>
      <c r="K123" s="204">
        <f t="shared" ref="K123" si="27">SUM(N123/114*100)</f>
        <v>2492.105263157895</v>
      </c>
      <c r="L123" s="208">
        <f>K123*'Table of % increases'!$C$19</f>
        <v>348.89473684210532</v>
      </c>
      <c r="M123" s="218">
        <f>K123+L123</f>
        <v>2841.0000000000005</v>
      </c>
      <c r="N123" s="249">
        <v>2841</v>
      </c>
      <c r="O123" s="463">
        <f>ROUND((K123-J123)/J123*100,2)</f>
        <v>6.8</v>
      </c>
    </row>
    <row r="124" spans="1:15" ht="16.5" customHeight="1" x14ac:dyDescent="0.2">
      <c r="A124" s="28"/>
      <c r="B124" s="59" t="s">
        <v>363</v>
      </c>
      <c r="C124" s="10"/>
      <c r="D124" s="17" t="s">
        <v>12</v>
      </c>
      <c r="E124" s="16"/>
      <c r="F124" s="197"/>
      <c r="G124" s="518"/>
      <c r="H124" s="518"/>
      <c r="I124" s="678"/>
      <c r="J124" s="678"/>
      <c r="K124" s="678"/>
      <c r="L124" s="519"/>
      <c r="M124" s="520"/>
      <c r="N124" s="520"/>
      <c r="O124" s="463"/>
    </row>
    <row r="125" spans="1:15" ht="11.25" customHeight="1" x14ac:dyDescent="0.2">
      <c r="A125" s="28"/>
      <c r="B125" s="59"/>
      <c r="C125" s="10"/>
      <c r="D125" s="17"/>
      <c r="E125" s="16"/>
      <c r="F125" s="197"/>
      <c r="G125" s="518"/>
      <c r="H125" s="518"/>
      <c r="I125" s="678"/>
      <c r="J125" s="678"/>
      <c r="K125" s="678"/>
      <c r="L125" s="519"/>
      <c r="M125" s="520"/>
      <c r="N125" s="520"/>
      <c r="O125" s="463"/>
    </row>
    <row r="126" spans="1:15" ht="16.5" customHeight="1" x14ac:dyDescent="0.2">
      <c r="A126" s="28" t="s">
        <v>1004</v>
      </c>
      <c r="B126" s="7" t="s">
        <v>364</v>
      </c>
      <c r="C126" s="10"/>
      <c r="D126" s="17" t="s">
        <v>12</v>
      </c>
      <c r="E126" s="16"/>
      <c r="F126" s="197"/>
      <c r="G126" s="518"/>
      <c r="H126" s="518"/>
      <c r="I126" s="678"/>
      <c r="J126" s="678"/>
      <c r="K126" s="678"/>
      <c r="L126" s="519"/>
      <c r="M126" s="520"/>
      <c r="N126" s="520"/>
      <c r="O126" s="463"/>
    </row>
    <row r="127" spans="1:15" ht="16.5" customHeight="1" x14ac:dyDescent="0.2">
      <c r="A127" s="28" t="s">
        <v>58</v>
      </c>
      <c r="B127" s="7" t="s">
        <v>365</v>
      </c>
      <c r="C127" s="10">
        <v>1760</v>
      </c>
      <c r="D127" s="17">
        <v>1900</v>
      </c>
      <c r="E127" s="16">
        <v>2010</v>
      </c>
      <c r="F127" s="197">
        <f>SUM(E127-(E127*14/114))</f>
        <v>1763.1578947368421</v>
      </c>
      <c r="G127" s="518">
        <v>2115.79</v>
      </c>
      <c r="H127" s="518">
        <v>2539.4699999999998</v>
      </c>
      <c r="I127" s="204">
        <v>3052.63</v>
      </c>
      <c r="J127" s="204">
        <v>3235.96</v>
      </c>
      <c r="K127" s="204">
        <f t="shared" ref="K127:K128" si="28">SUM(N127/114*100)</f>
        <v>3456.1403508771932</v>
      </c>
      <c r="L127" s="208">
        <f>K127*'Table of % increases'!$C$19</f>
        <v>483.85964912280707</v>
      </c>
      <c r="M127" s="218">
        <f t="shared" ref="M127:M128" si="29">K127+L127</f>
        <v>3940.0000000000005</v>
      </c>
      <c r="N127" s="249">
        <v>3940</v>
      </c>
      <c r="O127" s="463">
        <f>ROUND((K127-J127)/J127*100,2)</f>
        <v>6.8</v>
      </c>
    </row>
    <row r="128" spans="1:15" ht="16.5" customHeight="1" x14ac:dyDescent="0.2">
      <c r="A128" s="28" t="s">
        <v>59</v>
      </c>
      <c r="B128" s="7" t="s">
        <v>366</v>
      </c>
      <c r="C128" s="10">
        <v>2212</v>
      </c>
      <c r="D128" s="17">
        <v>2390</v>
      </c>
      <c r="E128" s="16">
        <v>2530</v>
      </c>
      <c r="F128" s="197">
        <f>SUM(E128-(E128*14/114))</f>
        <v>2219.2982456140353</v>
      </c>
      <c r="G128" s="518">
        <v>2663.16</v>
      </c>
      <c r="H128" s="518">
        <v>3197.37</v>
      </c>
      <c r="I128" s="204">
        <v>3842.11</v>
      </c>
      <c r="J128" s="204">
        <v>4072.81</v>
      </c>
      <c r="K128" s="204">
        <f t="shared" si="28"/>
        <v>4350.8771929824561</v>
      </c>
      <c r="L128" s="208">
        <f>K128*'Table of % increases'!$C$19</f>
        <v>609.12280701754389</v>
      </c>
      <c r="M128" s="218">
        <f t="shared" si="29"/>
        <v>4960</v>
      </c>
      <c r="N128" s="249">
        <v>4960</v>
      </c>
      <c r="O128" s="463">
        <f>ROUND((K128-J128)/J128*100,2)</f>
        <v>6.83</v>
      </c>
    </row>
    <row r="129" spans="1:15" ht="16.5" customHeight="1" x14ac:dyDescent="0.2">
      <c r="A129" s="670" t="s">
        <v>40</v>
      </c>
      <c r="B129" s="59" t="s">
        <v>1598</v>
      </c>
      <c r="C129" s="10"/>
      <c r="D129" s="17"/>
      <c r="E129" s="16"/>
      <c r="F129" s="197"/>
      <c r="G129" s="518"/>
      <c r="H129" s="518"/>
      <c r="I129" s="678"/>
      <c r="J129" s="678"/>
      <c r="K129" s="678"/>
      <c r="L129" s="519"/>
      <c r="M129" s="520"/>
      <c r="N129" s="520"/>
      <c r="O129" s="463"/>
    </row>
    <row r="130" spans="1:15" ht="14.25" customHeight="1" x14ac:dyDescent="0.2">
      <c r="A130" s="28"/>
      <c r="B130" s="7"/>
      <c r="C130" s="10"/>
      <c r="D130" s="17"/>
      <c r="E130" s="16"/>
      <c r="F130" s="197"/>
      <c r="G130" s="518"/>
      <c r="H130" s="518"/>
      <c r="I130" s="678"/>
      <c r="J130" s="678"/>
      <c r="K130" s="678"/>
      <c r="L130" s="519"/>
      <c r="M130" s="520"/>
      <c r="N130" s="520"/>
      <c r="O130" s="463"/>
    </row>
    <row r="131" spans="1:15" ht="16.5" customHeight="1" x14ac:dyDescent="0.2">
      <c r="A131" s="28" t="s">
        <v>1005</v>
      </c>
      <c r="B131" s="7" t="s">
        <v>195</v>
      </c>
      <c r="C131" s="10"/>
      <c r="D131" s="17" t="s">
        <v>12</v>
      </c>
      <c r="E131" s="16"/>
      <c r="F131" s="197"/>
      <c r="G131" s="518"/>
      <c r="H131" s="518"/>
      <c r="I131" s="678"/>
      <c r="J131" s="678"/>
      <c r="K131" s="678"/>
      <c r="L131" s="519"/>
      <c r="M131" s="520"/>
      <c r="N131" s="520"/>
      <c r="O131" s="463"/>
    </row>
    <row r="132" spans="1:15" ht="16.5" customHeight="1" x14ac:dyDescent="0.2">
      <c r="A132" s="28"/>
      <c r="B132" s="59" t="s">
        <v>367</v>
      </c>
      <c r="C132" s="10"/>
      <c r="D132" s="17" t="s">
        <v>12</v>
      </c>
      <c r="E132" s="16"/>
      <c r="F132" s="197"/>
      <c r="G132" s="518"/>
      <c r="H132" s="518"/>
      <c r="I132" s="678"/>
      <c r="J132" s="678"/>
      <c r="K132" s="678"/>
      <c r="L132" s="519"/>
      <c r="M132" s="520"/>
      <c r="N132" s="520"/>
      <c r="O132" s="463"/>
    </row>
    <row r="133" spans="1:15" ht="16.5" customHeight="1" x14ac:dyDescent="0.2">
      <c r="A133" s="28" t="s">
        <v>58</v>
      </c>
      <c r="B133" s="7" t="s">
        <v>365</v>
      </c>
      <c r="C133" s="10">
        <v>4060</v>
      </c>
      <c r="D133" s="17">
        <v>4380</v>
      </c>
      <c r="E133" s="16">
        <v>4640</v>
      </c>
      <c r="F133" s="197">
        <f>SUM(E133-(E133*14/114))</f>
        <v>4070.1754385964914</v>
      </c>
      <c r="G133" s="518">
        <v>4884.21</v>
      </c>
      <c r="H133" s="518">
        <v>5861.4</v>
      </c>
      <c r="I133" s="204">
        <v>7061.4</v>
      </c>
      <c r="J133" s="204">
        <v>7486.84</v>
      </c>
      <c r="K133" s="204">
        <f t="shared" ref="K133:K134" si="30">SUM(N133/114*100)</f>
        <v>7995.6140350877195</v>
      </c>
      <c r="L133" s="208">
        <f>K133*'Table of % increases'!$C$19</f>
        <v>1119.3859649122808</v>
      </c>
      <c r="M133" s="218">
        <f t="shared" ref="M133:M134" si="31">K133+L133</f>
        <v>9115</v>
      </c>
      <c r="N133" s="249">
        <v>9115</v>
      </c>
      <c r="O133" s="463">
        <f>ROUND((K133-J133)/J133*100,2)</f>
        <v>6.8</v>
      </c>
    </row>
    <row r="134" spans="1:15" ht="16.5" customHeight="1" x14ac:dyDescent="0.2">
      <c r="A134" s="28" t="s">
        <v>59</v>
      </c>
      <c r="B134" s="7" t="s">
        <v>366</v>
      </c>
      <c r="C134" s="10">
        <v>5250</v>
      </c>
      <c r="D134" s="17">
        <v>5670</v>
      </c>
      <c r="E134" s="16">
        <v>6010</v>
      </c>
      <c r="F134" s="197">
        <f>SUM(E134-(E134*14/114))</f>
        <v>5271.9298245614036</v>
      </c>
      <c r="G134" s="518">
        <v>6326.32</v>
      </c>
      <c r="H134" s="518">
        <v>7592.11</v>
      </c>
      <c r="I134" s="204">
        <v>9122.81</v>
      </c>
      <c r="J134" s="204">
        <v>9671.0499999999993</v>
      </c>
      <c r="K134" s="204">
        <f t="shared" si="30"/>
        <v>10328.947368421052</v>
      </c>
      <c r="L134" s="208">
        <f>K134*'Table of % increases'!$C$19</f>
        <v>1446.0526315789473</v>
      </c>
      <c r="M134" s="218">
        <f t="shared" si="31"/>
        <v>11774.999999999998</v>
      </c>
      <c r="N134" s="249">
        <v>11775</v>
      </c>
      <c r="O134" s="463">
        <f>ROUND((K134-J134)/J134*100,2)</f>
        <v>6.8</v>
      </c>
    </row>
    <row r="135" spans="1:15" ht="13.5" customHeight="1" x14ac:dyDescent="0.2">
      <c r="A135" s="67"/>
      <c r="B135" s="88"/>
      <c r="C135" s="148"/>
      <c r="D135" s="56"/>
      <c r="E135" s="135"/>
      <c r="F135" s="203"/>
      <c r="G135" s="604"/>
      <c r="H135" s="604" t="s">
        <v>12</v>
      </c>
      <c r="I135" s="682"/>
      <c r="J135" s="682"/>
      <c r="K135" s="682"/>
      <c r="L135" s="661"/>
      <c r="M135" s="612"/>
      <c r="N135" s="612"/>
      <c r="O135" s="464"/>
    </row>
    <row r="136" spans="1:15" ht="16.5" customHeight="1" x14ac:dyDescent="0.2">
      <c r="A136" s="28" t="s">
        <v>1006</v>
      </c>
      <c r="B136" s="7" t="s">
        <v>368</v>
      </c>
      <c r="C136" s="10"/>
      <c r="D136" s="17" t="s">
        <v>12</v>
      </c>
      <c r="E136" s="16"/>
      <c r="F136" s="197"/>
      <c r="G136" s="518"/>
      <c r="H136" s="518"/>
      <c r="I136" s="678"/>
      <c r="J136" s="678"/>
      <c r="K136" s="678"/>
      <c r="L136" s="519"/>
      <c r="M136" s="520"/>
      <c r="N136" s="520"/>
      <c r="O136" s="463"/>
    </row>
    <row r="137" spans="1:15" ht="16.5" customHeight="1" x14ac:dyDescent="0.2">
      <c r="A137" s="28"/>
      <c r="B137" s="59" t="s">
        <v>367</v>
      </c>
      <c r="C137" s="10"/>
      <c r="D137" s="17" t="s">
        <v>12</v>
      </c>
      <c r="E137" s="16"/>
      <c r="F137" s="197"/>
      <c r="G137" s="518"/>
      <c r="H137" s="518"/>
      <c r="I137" s="678"/>
      <c r="J137" s="678"/>
      <c r="K137" s="678"/>
      <c r="L137" s="519"/>
      <c r="M137" s="520"/>
      <c r="N137" s="520"/>
      <c r="O137" s="463"/>
    </row>
    <row r="138" spans="1:15" ht="16.5" customHeight="1" x14ac:dyDescent="0.2">
      <c r="A138" s="28" t="s">
        <v>58</v>
      </c>
      <c r="B138" s="7" t="s">
        <v>365</v>
      </c>
      <c r="C138" s="10">
        <v>1990</v>
      </c>
      <c r="D138" s="17">
        <v>2150</v>
      </c>
      <c r="E138" s="16">
        <v>2280</v>
      </c>
      <c r="F138" s="197">
        <f>SUM(E138-(E138*14/114))</f>
        <v>2000</v>
      </c>
      <c r="G138" s="518">
        <v>2400</v>
      </c>
      <c r="H138" s="518">
        <v>2881.58</v>
      </c>
      <c r="I138" s="204">
        <v>3464.91</v>
      </c>
      <c r="J138" s="204">
        <v>3672.81</v>
      </c>
      <c r="K138" s="204">
        <f t="shared" ref="K138:K139" si="32">SUM(N138/114*100)</f>
        <v>3922.8070175438597</v>
      </c>
      <c r="L138" s="208">
        <f>K138*'Table of % increases'!$C$19</f>
        <v>549.19298245614038</v>
      </c>
      <c r="M138" s="218">
        <f t="shared" ref="M138:M139" si="33">K138+L138</f>
        <v>4472</v>
      </c>
      <c r="N138" s="249">
        <v>4472</v>
      </c>
      <c r="O138" s="463">
        <f>ROUND((K138-J138)/J138*100,2)</f>
        <v>6.81</v>
      </c>
    </row>
    <row r="139" spans="1:15" ht="16.5" customHeight="1" x14ac:dyDescent="0.2">
      <c r="A139" s="28" t="s">
        <v>59</v>
      </c>
      <c r="B139" s="7" t="s">
        <v>366</v>
      </c>
      <c r="C139" s="10">
        <v>2500</v>
      </c>
      <c r="D139" s="17">
        <v>2700</v>
      </c>
      <c r="E139" s="16">
        <v>2900</v>
      </c>
      <c r="F139" s="197">
        <f>SUM(E139-(E139*14/114))</f>
        <v>2543.8596491228072</v>
      </c>
      <c r="G139" s="518">
        <v>3052.63</v>
      </c>
      <c r="H139" s="518">
        <v>3663.16</v>
      </c>
      <c r="I139" s="204">
        <v>4429.82</v>
      </c>
      <c r="J139" s="204">
        <v>4695.6099999999997</v>
      </c>
      <c r="K139" s="204">
        <f t="shared" si="32"/>
        <v>5014.9122807017538</v>
      </c>
      <c r="L139" s="208">
        <f>K139*'Table of % increases'!$C$19</f>
        <v>702.08771929824559</v>
      </c>
      <c r="M139" s="218">
        <f t="shared" si="33"/>
        <v>5716.9999999999991</v>
      </c>
      <c r="N139" s="249">
        <v>5717</v>
      </c>
      <c r="O139" s="463">
        <f>ROUND((K139-J139)/J139*100,2)</f>
        <v>6.8</v>
      </c>
    </row>
    <row r="140" spans="1:15" ht="16.5" customHeight="1" x14ac:dyDescent="0.2">
      <c r="A140" s="28"/>
      <c r="B140" s="7"/>
      <c r="C140" s="10"/>
      <c r="D140" s="17"/>
      <c r="E140" s="16"/>
      <c r="F140" s="197"/>
      <c r="G140" s="518"/>
      <c r="H140" s="518"/>
      <c r="I140" s="678"/>
      <c r="J140" s="678"/>
      <c r="K140" s="678"/>
      <c r="L140" s="519"/>
      <c r="M140" s="520"/>
      <c r="N140" s="520"/>
      <c r="O140" s="463"/>
    </row>
    <row r="141" spans="1:15" ht="16.5" customHeight="1" x14ac:dyDescent="0.2">
      <c r="A141" s="28">
        <v>4.12</v>
      </c>
      <c r="B141" s="54" t="s">
        <v>369</v>
      </c>
      <c r="C141" s="10"/>
      <c r="D141" s="17" t="s">
        <v>12</v>
      </c>
      <c r="E141" s="16"/>
      <c r="F141" s="197"/>
      <c r="G141" s="518"/>
      <c r="H141" s="518"/>
      <c r="I141" s="678"/>
      <c r="J141" s="678"/>
      <c r="K141" s="678"/>
      <c r="L141" s="519"/>
      <c r="M141" s="520"/>
      <c r="N141" s="520"/>
      <c r="O141" s="463"/>
    </row>
    <row r="142" spans="1:15" ht="16.5" customHeight="1" x14ac:dyDescent="0.2">
      <c r="A142" s="28"/>
      <c r="B142" s="59" t="s">
        <v>370</v>
      </c>
      <c r="C142" s="10"/>
      <c r="D142" s="17" t="s">
        <v>12</v>
      </c>
      <c r="E142" s="16"/>
      <c r="F142" s="197"/>
      <c r="G142" s="518"/>
      <c r="H142" s="518"/>
      <c r="I142" s="678"/>
      <c r="J142" s="678"/>
      <c r="K142" s="678"/>
      <c r="L142" s="519"/>
      <c r="M142" s="520"/>
      <c r="N142" s="520"/>
      <c r="O142" s="463"/>
    </row>
    <row r="143" spans="1:15" ht="16.5" customHeight="1" x14ac:dyDescent="0.2">
      <c r="A143" s="28" t="s">
        <v>1007</v>
      </c>
      <c r="B143" s="7" t="s">
        <v>371</v>
      </c>
      <c r="C143" s="10"/>
      <c r="D143" s="17" t="s">
        <v>12</v>
      </c>
      <c r="E143" s="16"/>
      <c r="F143" s="197"/>
      <c r="G143" s="518"/>
      <c r="H143" s="518"/>
      <c r="I143" s="678"/>
      <c r="J143" s="678"/>
      <c r="K143" s="678"/>
      <c r="L143" s="519"/>
      <c r="M143" s="520"/>
      <c r="N143" s="520"/>
      <c r="O143" s="463"/>
    </row>
    <row r="144" spans="1:15" ht="16.5" customHeight="1" x14ac:dyDescent="0.2">
      <c r="A144" s="28" t="s">
        <v>58</v>
      </c>
      <c r="B144" s="7" t="s">
        <v>372</v>
      </c>
      <c r="C144" s="10">
        <v>420</v>
      </c>
      <c r="D144" s="17">
        <v>450</v>
      </c>
      <c r="E144" s="16">
        <v>480</v>
      </c>
      <c r="F144" s="197">
        <f>SUM(E144-(E144*14/114))</f>
        <v>421.0526315789474</v>
      </c>
      <c r="G144" s="518">
        <v>505.26</v>
      </c>
      <c r="H144" s="518">
        <v>606.14</v>
      </c>
      <c r="I144" s="204">
        <v>714.91</v>
      </c>
      <c r="J144" s="204">
        <v>757.89</v>
      </c>
      <c r="K144" s="204">
        <f t="shared" ref="K144:K145" si="34">SUM(N144/114*100)</f>
        <v>809.64912280701742</v>
      </c>
      <c r="L144" s="208">
        <f>K144*'Table of % increases'!$C$19</f>
        <v>113.35087719298245</v>
      </c>
      <c r="M144" s="218">
        <f t="shared" ref="M144:M145" si="35">K144+L144</f>
        <v>922.99999999999989</v>
      </c>
      <c r="N144" s="249">
        <v>923</v>
      </c>
      <c r="O144" s="463">
        <f>ROUND((K144-J144)/J144*100,2)</f>
        <v>6.83</v>
      </c>
    </row>
    <row r="145" spans="1:15" ht="16.5" customHeight="1" x14ac:dyDescent="0.2">
      <c r="A145" s="28" t="s">
        <v>59</v>
      </c>
      <c r="B145" s="7" t="s">
        <v>209</v>
      </c>
      <c r="C145" s="10">
        <v>630</v>
      </c>
      <c r="D145" s="17">
        <v>680</v>
      </c>
      <c r="E145" s="16">
        <v>720</v>
      </c>
      <c r="F145" s="197">
        <f>SUM(E145-(E145*14/114))</f>
        <v>631.57894736842104</v>
      </c>
      <c r="G145" s="518">
        <v>757.89</v>
      </c>
      <c r="H145" s="518">
        <v>909.65</v>
      </c>
      <c r="I145" s="204">
        <v>1073.68</v>
      </c>
      <c r="J145" s="204">
        <v>1140.3499999999999</v>
      </c>
      <c r="K145" s="204">
        <f t="shared" si="34"/>
        <v>1217.5438596491229</v>
      </c>
      <c r="L145" s="208">
        <f>K145*'Table of % increases'!$C$19</f>
        <v>170.45614035087721</v>
      </c>
      <c r="M145" s="218">
        <f t="shared" si="35"/>
        <v>1388</v>
      </c>
      <c r="N145" s="249">
        <v>1388</v>
      </c>
      <c r="O145" s="463">
        <f>ROUND((K145-J145)/J145*100,2)</f>
        <v>6.77</v>
      </c>
    </row>
    <row r="146" spans="1:15" ht="16.5" customHeight="1" x14ac:dyDescent="0.2">
      <c r="A146" s="28" t="s">
        <v>1008</v>
      </c>
      <c r="B146" s="7" t="s">
        <v>373</v>
      </c>
      <c r="C146" s="10"/>
      <c r="D146" s="17" t="s">
        <v>12</v>
      </c>
      <c r="E146" s="16"/>
      <c r="F146" s="197"/>
      <c r="G146" s="518"/>
      <c r="H146" s="518" t="s">
        <v>12</v>
      </c>
      <c r="I146" s="678"/>
      <c r="J146" s="678"/>
      <c r="K146" s="678"/>
      <c r="L146" s="519"/>
      <c r="M146" s="520"/>
      <c r="N146" s="520"/>
      <c r="O146" s="463"/>
    </row>
    <row r="147" spans="1:15" ht="16.5" customHeight="1" x14ac:dyDescent="0.2">
      <c r="A147" s="28" t="s">
        <v>58</v>
      </c>
      <c r="B147" s="7" t="s">
        <v>372</v>
      </c>
      <c r="C147" s="10">
        <v>570</v>
      </c>
      <c r="D147" s="17">
        <v>620</v>
      </c>
      <c r="E147" s="16">
        <v>660</v>
      </c>
      <c r="F147" s="197">
        <f>SUM(E147-(E147*14/114))</f>
        <v>578.9473684210526</v>
      </c>
      <c r="G147" s="518">
        <v>694.74</v>
      </c>
      <c r="H147" s="518">
        <v>833.33</v>
      </c>
      <c r="I147" s="204">
        <v>983.33</v>
      </c>
      <c r="J147" s="204">
        <v>1043.8599999999999</v>
      </c>
      <c r="K147" s="204">
        <f t="shared" ref="K147:K148" si="36">SUM(N147/114*100)</f>
        <v>1114.9122807017545</v>
      </c>
      <c r="L147" s="208">
        <f>K147*'Table of % increases'!$C$19</f>
        <v>156.08771929824564</v>
      </c>
      <c r="M147" s="218">
        <f t="shared" ref="M147:M148" si="37">K147+L147</f>
        <v>1271.0000000000002</v>
      </c>
      <c r="N147" s="249">
        <v>1271</v>
      </c>
      <c r="O147" s="463">
        <f>ROUND((K147-J147)/J147*100,2)</f>
        <v>6.81</v>
      </c>
    </row>
    <row r="148" spans="1:15" ht="16.5" customHeight="1" x14ac:dyDescent="0.2">
      <c r="A148" s="28" t="s">
        <v>59</v>
      </c>
      <c r="B148" s="7" t="s">
        <v>209</v>
      </c>
      <c r="C148" s="10">
        <v>860</v>
      </c>
      <c r="D148" s="17">
        <v>930</v>
      </c>
      <c r="E148" s="16">
        <v>990</v>
      </c>
      <c r="F148" s="197">
        <f>SUM(E148-(E148*14/114))</f>
        <v>868.42105263157896</v>
      </c>
      <c r="G148" s="518">
        <v>1042.1099999999999</v>
      </c>
      <c r="H148" s="518">
        <v>1250.8800000000001</v>
      </c>
      <c r="I148" s="204">
        <v>1476.32</v>
      </c>
      <c r="J148" s="204">
        <v>1565.79</v>
      </c>
      <c r="K148" s="204">
        <f t="shared" si="36"/>
        <v>1671.9298245614034</v>
      </c>
      <c r="L148" s="208">
        <f>K148*'Table of % increases'!$C$19</f>
        <v>234.07017543859649</v>
      </c>
      <c r="M148" s="218">
        <f t="shared" si="37"/>
        <v>1906</v>
      </c>
      <c r="N148" s="249">
        <v>1906</v>
      </c>
      <c r="O148" s="463">
        <f>ROUND((K148-J148)/J148*100,2)</f>
        <v>6.78</v>
      </c>
    </row>
    <row r="149" spans="1:15" ht="16.5" customHeight="1" x14ac:dyDescent="0.2">
      <c r="A149" s="28"/>
      <c r="B149" s="7"/>
      <c r="C149" s="10"/>
      <c r="D149" s="17"/>
      <c r="E149" s="16"/>
      <c r="F149" s="197"/>
      <c r="G149" s="518"/>
      <c r="H149" s="518" t="s">
        <v>12</v>
      </c>
      <c r="I149" s="678"/>
      <c r="J149" s="678"/>
      <c r="K149" s="678"/>
      <c r="L149" s="519"/>
      <c r="M149" s="520"/>
      <c r="N149" s="520"/>
      <c r="O149" s="463"/>
    </row>
    <row r="150" spans="1:15" ht="16.5" customHeight="1" x14ac:dyDescent="0.2">
      <c r="A150" s="28">
        <v>4.13</v>
      </c>
      <c r="B150" s="54" t="s">
        <v>374</v>
      </c>
      <c r="C150" s="10"/>
      <c r="D150" s="17" t="s">
        <v>12</v>
      </c>
      <c r="E150" s="16"/>
      <c r="F150" s="197"/>
      <c r="G150" s="518"/>
      <c r="H150" s="518" t="s">
        <v>12</v>
      </c>
      <c r="I150" s="678"/>
      <c r="J150" s="678"/>
      <c r="K150" s="678"/>
      <c r="L150" s="519"/>
      <c r="M150" s="520"/>
      <c r="N150" s="520"/>
      <c r="O150" s="463"/>
    </row>
    <row r="151" spans="1:15" ht="16.5" customHeight="1" x14ac:dyDescent="0.2">
      <c r="A151" s="28"/>
      <c r="B151" s="59" t="s">
        <v>370</v>
      </c>
      <c r="C151" s="10"/>
      <c r="D151" s="17" t="s">
        <v>12</v>
      </c>
      <c r="E151" s="16"/>
      <c r="F151" s="197"/>
      <c r="G151" s="518"/>
      <c r="H151" s="518" t="s">
        <v>12</v>
      </c>
      <c r="I151" s="678"/>
      <c r="J151" s="678"/>
      <c r="K151" s="678"/>
      <c r="L151" s="519"/>
      <c r="M151" s="520"/>
      <c r="N151" s="520"/>
      <c r="O151" s="463"/>
    </row>
    <row r="152" spans="1:15" ht="16.5" customHeight="1" x14ac:dyDescent="0.2">
      <c r="A152" s="28" t="s">
        <v>58</v>
      </c>
      <c r="B152" s="7" t="s">
        <v>375</v>
      </c>
      <c r="C152" s="10">
        <v>270</v>
      </c>
      <c r="D152" s="17">
        <v>290</v>
      </c>
      <c r="E152" s="16">
        <v>310</v>
      </c>
      <c r="F152" s="197">
        <f>SUM(E152-(E152*14/114))</f>
        <v>271.92982456140351</v>
      </c>
      <c r="G152" s="518">
        <v>326.32</v>
      </c>
      <c r="H152" s="518">
        <v>391.23</v>
      </c>
      <c r="I152" s="204">
        <v>461.4</v>
      </c>
      <c r="J152" s="204">
        <v>489.47</v>
      </c>
      <c r="K152" s="204">
        <f t="shared" ref="K152:K153" si="38">SUM(N152/114*100)</f>
        <v>522.80701754385973</v>
      </c>
      <c r="L152" s="208">
        <f>K152*'Table of % increases'!$C$19</f>
        <v>73.192982456140371</v>
      </c>
      <c r="M152" s="218">
        <f t="shared" ref="M152:M153" si="39">K152+L152</f>
        <v>596.00000000000011</v>
      </c>
      <c r="N152" s="249">
        <v>596</v>
      </c>
      <c r="O152" s="463">
        <f>ROUND((K152-J152)/J152*100,2)</f>
        <v>6.81</v>
      </c>
    </row>
    <row r="153" spans="1:15" ht="16.5" customHeight="1" x14ac:dyDescent="0.2">
      <c r="A153" s="28" t="s">
        <v>59</v>
      </c>
      <c r="B153" s="7" t="s">
        <v>376</v>
      </c>
      <c r="C153" s="10">
        <v>410</v>
      </c>
      <c r="D153" s="17">
        <v>440</v>
      </c>
      <c r="E153" s="16">
        <v>470</v>
      </c>
      <c r="F153" s="197">
        <f>SUM(E153-(E153*14/114))</f>
        <v>412.28070175438597</v>
      </c>
      <c r="G153" s="518">
        <v>494.74</v>
      </c>
      <c r="H153" s="518">
        <v>594.74</v>
      </c>
      <c r="I153" s="204">
        <v>701.75</v>
      </c>
      <c r="J153" s="204">
        <v>743.86</v>
      </c>
      <c r="K153" s="204">
        <f t="shared" si="38"/>
        <v>794.73684210526324</v>
      </c>
      <c r="L153" s="208">
        <f>K153*'Table of % increases'!$C$19</f>
        <v>111.26315789473686</v>
      </c>
      <c r="M153" s="218">
        <f t="shared" si="39"/>
        <v>906.00000000000011</v>
      </c>
      <c r="N153" s="249">
        <v>906</v>
      </c>
      <c r="O153" s="463">
        <f>ROUND((K153-J153)/J153*100,2)</f>
        <v>6.84</v>
      </c>
    </row>
    <row r="154" spans="1:15" ht="16.5" customHeight="1" x14ac:dyDescent="0.2">
      <c r="A154" s="28" t="s">
        <v>60</v>
      </c>
      <c r="B154" s="7" t="s">
        <v>377</v>
      </c>
      <c r="C154" s="10"/>
      <c r="D154" s="17" t="s">
        <v>12</v>
      </c>
      <c r="E154" s="16"/>
      <c r="F154" s="197"/>
      <c r="G154" s="518"/>
      <c r="H154" s="518" t="s">
        <v>12</v>
      </c>
      <c r="I154" s="678"/>
      <c r="J154" s="678"/>
      <c r="K154" s="678"/>
      <c r="L154" s="519"/>
      <c r="M154" s="520"/>
      <c r="N154" s="520"/>
      <c r="O154" s="463"/>
    </row>
    <row r="155" spans="1:15" ht="16.5" customHeight="1" x14ac:dyDescent="0.2">
      <c r="A155" s="67"/>
      <c r="B155" s="88" t="s">
        <v>378</v>
      </c>
      <c r="C155" s="148">
        <v>100</v>
      </c>
      <c r="D155" s="56">
        <v>110</v>
      </c>
      <c r="E155" s="135">
        <v>120</v>
      </c>
      <c r="F155" s="203">
        <f>SUM(E155-(E155*14/114))</f>
        <v>105.26315789473685</v>
      </c>
      <c r="G155" s="604">
        <v>126.32</v>
      </c>
      <c r="H155" s="604">
        <v>151.75</v>
      </c>
      <c r="I155" s="682">
        <v>178.95</v>
      </c>
      <c r="J155" s="682">
        <v>189.47</v>
      </c>
      <c r="K155" s="682">
        <f t="shared" ref="K155" si="40">SUM(N155/114*100)</f>
        <v>202.63157894736841</v>
      </c>
      <c r="L155" s="661">
        <f>K155*'Table of % increases'!$C$19</f>
        <v>28.368421052631579</v>
      </c>
      <c r="M155" s="612">
        <f>K155+L155</f>
        <v>231</v>
      </c>
      <c r="N155" s="612">
        <v>231</v>
      </c>
      <c r="O155" s="464">
        <f>ROUND((K155-J155)/J155*100,2)</f>
        <v>6.95</v>
      </c>
    </row>
    <row r="156" spans="1:15" x14ac:dyDescent="0.2">
      <c r="H156" s="58" t="s">
        <v>12</v>
      </c>
    </row>
  </sheetData>
  <mergeCells count="3">
    <mergeCell ref="A3:M3"/>
    <mergeCell ref="A1:N1"/>
    <mergeCell ref="A2:N2"/>
  </mergeCells>
  <pageMargins left="0.55118110236220474" right="0.15748031496062992" top="0.23622047244094491" bottom="0.2" header="0.23622047244094491" footer="0.15748031496062992"/>
  <pageSetup paperSize="9" scale="73" orientation="portrait" r:id="rId1"/>
  <headerFooter>
    <oddFooter>Page &amp;P</oddFooter>
  </headerFooter>
  <rowBreaks count="2" manualBreakCount="2">
    <brk id="68" max="12" man="1"/>
    <brk id="135"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Q215"/>
  <sheetViews>
    <sheetView zoomScaleNormal="100" workbookViewId="0">
      <selection activeCell="G23" sqref="G23"/>
    </sheetView>
  </sheetViews>
  <sheetFormatPr defaultRowHeight="16.5" customHeight="1" x14ac:dyDescent="0.2"/>
  <cols>
    <col min="1" max="1" width="9.140625" style="436"/>
    <col min="2" max="2" width="65" style="104" customWidth="1"/>
    <col min="3" max="4" width="13.140625" style="104" hidden="1" customWidth="1"/>
    <col min="5" max="5" width="11.28515625" style="433" hidden="1" customWidth="1"/>
    <col min="6" max="6" width="11.28515625" style="433" customWidth="1"/>
    <col min="7" max="9" width="11.28515625" style="746" customWidth="1"/>
    <col min="10" max="10" width="9.85546875" style="617" bestFit="1" customWidth="1"/>
    <col min="11" max="16384" width="9.140625" style="104"/>
  </cols>
  <sheetData>
    <row r="1" spans="1:17" s="1" customFormat="1" ht="12.75" x14ac:dyDescent="0.2">
      <c r="A1" s="963" t="s">
        <v>5</v>
      </c>
      <c r="B1" s="963"/>
      <c r="C1" s="963"/>
      <c r="D1" s="963"/>
      <c r="E1" s="963"/>
      <c r="F1" s="963"/>
      <c r="G1" s="963"/>
      <c r="H1" s="963"/>
      <c r="I1" s="963"/>
      <c r="J1" s="963"/>
      <c r="K1" s="963"/>
      <c r="L1" s="963"/>
      <c r="M1" s="963"/>
      <c r="N1" s="963"/>
      <c r="O1" s="556"/>
      <c r="P1" s="556"/>
      <c r="Q1" s="556"/>
    </row>
    <row r="2" spans="1:17" s="1" customFormat="1" ht="12.75" x14ac:dyDescent="0.2">
      <c r="A2" s="964" t="s">
        <v>1884</v>
      </c>
      <c r="B2" s="964"/>
      <c r="C2" s="964"/>
      <c r="D2" s="964"/>
      <c r="E2" s="964"/>
      <c r="F2" s="964"/>
      <c r="G2" s="964"/>
      <c r="H2" s="964"/>
      <c r="I2" s="964"/>
      <c r="J2" s="964"/>
      <c r="K2" s="964"/>
      <c r="L2" s="964"/>
      <c r="M2" s="964"/>
      <c r="N2" s="964"/>
      <c r="O2" s="556"/>
      <c r="P2" s="556"/>
      <c r="Q2" s="556"/>
    </row>
    <row r="3" spans="1:17" s="1" customFormat="1" ht="12.75" x14ac:dyDescent="0.2">
      <c r="A3" s="791"/>
      <c r="B3" s="791"/>
      <c r="C3" s="791"/>
      <c r="D3" s="791"/>
      <c r="E3" s="791"/>
      <c r="F3" s="791"/>
      <c r="G3" s="791"/>
      <c r="H3" s="791"/>
      <c r="I3" s="899"/>
      <c r="J3" s="791"/>
      <c r="K3" s="662"/>
      <c r="L3" s="662"/>
      <c r="M3" s="662"/>
      <c r="N3" s="556"/>
      <c r="O3" s="556"/>
      <c r="P3" s="556"/>
      <c r="Q3" s="556"/>
    </row>
    <row r="4" spans="1:17" s="1" customFormat="1" ht="16.5" customHeight="1" x14ac:dyDescent="0.2">
      <c r="A4" s="387"/>
      <c r="B4" s="388"/>
      <c r="C4" s="393" t="s">
        <v>2</v>
      </c>
      <c r="D4" s="393" t="s">
        <v>6</v>
      </c>
      <c r="E4" s="430" t="s">
        <v>74</v>
      </c>
      <c r="F4" s="393" t="s">
        <v>1569</v>
      </c>
      <c r="G4" s="393" t="s">
        <v>1625</v>
      </c>
      <c r="H4" s="393" t="s">
        <v>1769</v>
      </c>
      <c r="I4" s="393" t="s">
        <v>1882</v>
      </c>
      <c r="J4" s="613" t="s">
        <v>7</v>
      </c>
    </row>
    <row r="5" spans="1:17" s="1" customFormat="1" ht="16.5" customHeight="1" x14ac:dyDescent="0.2">
      <c r="A5" s="259"/>
      <c r="B5" s="260"/>
      <c r="C5" s="398" t="s">
        <v>12</v>
      </c>
      <c r="D5" s="398" t="s">
        <v>12</v>
      </c>
      <c r="E5" s="431" t="s">
        <v>12</v>
      </c>
      <c r="F5" s="431"/>
      <c r="G5" s="431"/>
      <c r="H5" s="431"/>
      <c r="I5" s="431"/>
      <c r="J5" s="614" t="s">
        <v>10</v>
      </c>
    </row>
    <row r="6" spans="1:17" s="1" customFormat="1" ht="16.5" customHeight="1" x14ac:dyDescent="0.2">
      <c r="A6" s="404"/>
      <c r="B6" s="405" t="s">
        <v>8</v>
      </c>
      <c r="C6" s="410" t="s">
        <v>9</v>
      </c>
      <c r="D6" s="410" t="s">
        <v>9</v>
      </c>
      <c r="E6" s="432" t="s">
        <v>9</v>
      </c>
      <c r="F6" s="432" t="s">
        <v>9</v>
      </c>
      <c r="G6" s="432" t="s">
        <v>9</v>
      </c>
      <c r="H6" s="432" t="s">
        <v>9</v>
      </c>
      <c r="I6" s="432" t="s">
        <v>9</v>
      </c>
      <c r="J6" s="615" t="s">
        <v>12</v>
      </c>
      <c r="M6" s="1">
        <v>0.84360000000000002</v>
      </c>
    </row>
    <row r="7" spans="1:17" ht="16.5" customHeight="1" x14ac:dyDescent="0.2">
      <c r="A7" s="747"/>
      <c r="B7" s="483"/>
      <c r="C7" s="155"/>
      <c r="D7" s="451"/>
      <c r="E7" s="445"/>
      <c r="F7" s="445"/>
      <c r="G7" s="741"/>
      <c r="H7" s="741"/>
      <c r="I7" s="741"/>
      <c r="J7" s="616"/>
      <c r="M7" s="104">
        <v>0.84360000000000002</v>
      </c>
    </row>
    <row r="8" spans="1:17" ht="16.5" customHeight="1" x14ac:dyDescent="0.2">
      <c r="A8" s="3">
        <v>5</v>
      </c>
      <c r="B8" s="748" t="s">
        <v>379</v>
      </c>
      <c r="C8" s="103"/>
      <c r="D8" s="402"/>
      <c r="E8" s="446"/>
      <c r="F8" s="446"/>
      <c r="G8" s="740"/>
      <c r="H8" s="740"/>
      <c r="I8" s="740"/>
      <c r="J8" s="479"/>
      <c r="M8" s="104">
        <f>SUM(M6:M7)</f>
        <v>1.6872</v>
      </c>
    </row>
    <row r="9" spans="1:17" s="103" customFormat="1" ht="16.5" customHeight="1" x14ac:dyDescent="0.2">
      <c r="A9" s="28"/>
      <c r="B9" s="749"/>
      <c r="C9" s="427"/>
      <c r="D9" s="449"/>
      <c r="E9" s="446"/>
      <c r="F9" s="446"/>
      <c r="G9" s="740"/>
      <c r="H9" s="740"/>
      <c r="I9" s="740"/>
      <c r="J9" s="479"/>
    </row>
    <row r="10" spans="1:17" s="103" customFormat="1" ht="25.5" x14ac:dyDescent="0.2">
      <c r="A10" s="28">
        <v>5.0999999999999996</v>
      </c>
      <c r="B10" s="709" t="s">
        <v>1706</v>
      </c>
      <c r="C10" s="428">
        <v>0.57999999999999996</v>
      </c>
      <c r="D10" s="452">
        <v>0.61503200000000002</v>
      </c>
      <c r="E10" s="740">
        <v>0.70728679999999999</v>
      </c>
      <c r="F10" s="740">
        <v>0.76029999999999998</v>
      </c>
      <c r="G10" s="740">
        <v>0.71</v>
      </c>
      <c r="H10" s="740">
        <v>0.75260000000000005</v>
      </c>
      <c r="I10" s="740">
        <f>SUM(H10*'Table of % increases'!$C$13)+H10</f>
        <v>0.80377680000000007</v>
      </c>
      <c r="J10" s="479">
        <f>ROUND((I10-H10)/H10*1,3)</f>
        <v>6.8000000000000005E-2</v>
      </c>
    </row>
    <row r="11" spans="1:17" s="103" customFormat="1" ht="16.5" customHeight="1" x14ac:dyDescent="0.2">
      <c r="A11" s="28"/>
      <c r="B11" s="750"/>
      <c r="C11" s="442"/>
      <c r="D11" s="427"/>
      <c r="E11" s="740"/>
      <c r="F11" s="740"/>
      <c r="G11" s="740"/>
      <c r="H11" s="740"/>
      <c r="I11" s="740"/>
      <c r="J11" s="479"/>
    </row>
    <row r="12" spans="1:17" s="103" customFormat="1" ht="16.5" customHeight="1" x14ac:dyDescent="0.2">
      <c r="A12" s="28">
        <v>5.2</v>
      </c>
      <c r="B12" s="750" t="s">
        <v>1238</v>
      </c>
      <c r="C12" s="450">
        <v>1.0866</v>
      </c>
      <c r="D12" s="428">
        <v>1.15201332</v>
      </c>
      <c r="E12" s="740">
        <v>1.324815318</v>
      </c>
      <c r="F12" s="740">
        <v>1.4241999999999999</v>
      </c>
      <c r="G12" s="740">
        <v>1.42</v>
      </c>
      <c r="H12" s="740">
        <v>1.5052000000000001</v>
      </c>
      <c r="I12" s="740">
        <v>1.6075999999999999</v>
      </c>
      <c r="J12" s="479">
        <f>ROUND((I12-H12)/H12*1,3)</f>
        <v>6.8000000000000005E-2</v>
      </c>
      <c r="M12" s="103" t="s">
        <v>12</v>
      </c>
    </row>
    <row r="13" spans="1:17" s="103" customFormat="1" ht="16.5" customHeight="1" x14ac:dyDescent="0.2">
      <c r="A13" s="28"/>
      <c r="B13" s="750"/>
      <c r="C13" s="450"/>
      <c r="D13" s="428"/>
      <c r="E13" s="740"/>
      <c r="F13" s="740"/>
      <c r="G13" s="740"/>
      <c r="H13" s="740"/>
      <c r="I13" s="740"/>
      <c r="J13" s="479"/>
    </row>
    <row r="14" spans="1:17" s="103" customFormat="1" ht="16.5" customHeight="1" x14ac:dyDescent="0.2">
      <c r="A14" s="28">
        <v>5.3</v>
      </c>
      <c r="B14" s="750" t="s">
        <v>1711</v>
      </c>
      <c r="C14" s="450"/>
      <c r="D14" s="428"/>
      <c r="E14" s="740"/>
      <c r="F14" s="740"/>
      <c r="G14" s="740"/>
      <c r="H14" s="740"/>
      <c r="I14" s="740"/>
      <c r="J14" s="479"/>
    </row>
    <row r="15" spans="1:17" s="103" customFormat="1" ht="16.5" customHeight="1" x14ac:dyDescent="0.2">
      <c r="A15" s="28"/>
      <c r="B15" s="750"/>
      <c r="C15" s="450"/>
      <c r="D15" s="428"/>
      <c r="E15" s="740"/>
      <c r="F15" s="740"/>
      <c r="G15" s="740"/>
      <c r="H15" s="740"/>
      <c r="I15" s="740"/>
      <c r="J15" s="479"/>
    </row>
    <row r="16" spans="1:17" s="103" customFormat="1" ht="16.5" customHeight="1" x14ac:dyDescent="0.2">
      <c r="A16" s="28" t="s">
        <v>58</v>
      </c>
      <c r="B16" s="751" t="s">
        <v>1713</v>
      </c>
      <c r="C16" s="450"/>
      <c r="D16" s="428"/>
      <c r="E16" s="740"/>
      <c r="F16" s="740"/>
      <c r="G16" s="740">
        <v>0.17749999999999999</v>
      </c>
      <c r="H16" s="740">
        <v>0.18279999999999999</v>
      </c>
      <c r="I16" s="740">
        <f>SUM(H16*'Table of % increases'!$C$13)+H16</f>
        <v>0.1952304</v>
      </c>
      <c r="J16" s="479">
        <f>ROUND((I16-H16)/H16*1,3)</f>
        <v>6.8000000000000005E-2</v>
      </c>
      <c r="M16" s="103" t="s">
        <v>12</v>
      </c>
    </row>
    <row r="17" spans="1:13" s="103" customFormat="1" ht="16.5" customHeight="1" x14ac:dyDescent="0.2">
      <c r="A17" s="28" t="s">
        <v>59</v>
      </c>
      <c r="B17" s="751" t="s">
        <v>1712</v>
      </c>
      <c r="C17" s="450"/>
      <c r="D17" s="428"/>
      <c r="E17" s="740"/>
      <c r="F17" s="740"/>
      <c r="G17" s="740">
        <v>0.71</v>
      </c>
      <c r="H17" s="740">
        <v>0.60209999999999997</v>
      </c>
      <c r="I17" s="740">
        <f>SUM(H17*'Table of % increases'!$C$13)+H17</f>
        <v>0.64304279999999991</v>
      </c>
      <c r="J17" s="479">
        <f>ROUND((I17-H17)/H17*1,3)</f>
        <v>6.8000000000000005E-2</v>
      </c>
      <c r="M17" s="102">
        <f>SUM(H10-H17)/H17</f>
        <v>0.24995847865803036</v>
      </c>
    </row>
    <row r="18" spans="1:13" s="103" customFormat="1" ht="16.5" customHeight="1" x14ac:dyDescent="0.2">
      <c r="A18" s="28" t="s">
        <v>60</v>
      </c>
      <c r="B18" s="751" t="s">
        <v>1707</v>
      </c>
      <c r="C18" s="450"/>
      <c r="D18" s="428"/>
      <c r="E18" s="740"/>
      <c r="F18" s="740"/>
      <c r="G18" s="740">
        <v>0.71</v>
      </c>
      <c r="H18" s="740">
        <v>0.60209999999999997</v>
      </c>
      <c r="I18" s="740">
        <f>SUM(H18*'Table of % increases'!$C$13)+H18</f>
        <v>0.64304279999999991</v>
      </c>
      <c r="J18" s="479">
        <f>ROUND((I18-H18)/H18*1,3)</f>
        <v>6.8000000000000005E-2</v>
      </c>
    </row>
    <row r="19" spans="1:13" s="103" customFormat="1" ht="16.5" customHeight="1" x14ac:dyDescent="0.2">
      <c r="A19" s="28"/>
      <c r="B19" s="750"/>
      <c r="C19" s="450"/>
      <c r="D19" s="428"/>
      <c r="E19" s="446"/>
      <c r="F19" s="446"/>
      <c r="G19" s="740"/>
      <c r="H19" s="740"/>
      <c r="I19" s="740"/>
      <c r="J19" s="479"/>
    </row>
    <row r="20" spans="1:13" s="103" customFormat="1" ht="16.5" customHeight="1" x14ac:dyDescent="0.2">
      <c r="A20" s="583" t="s">
        <v>40</v>
      </c>
      <c r="B20" s="751" t="s">
        <v>1239</v>
      </c>
      <c r="C20" s="442"/>
      <c r="D20" s="427"/>
      <c r="E20" s="446"/>
      <c r="F20" s="446"/>
      <c r="G20" s="740"/>
      <c r="H20" s="740"/>
      <c r="I20" s="740"/>
      <c r="J20" s="479"/>
    </row>
    <row r="21" spans="1:13" ht="16.5" customHeight="1" x14ac:dyDescent="0.2">
      <c r="A21" s="739" t="s">
        <v>12</v>
      </c>
      <c r="B21" s="752" t="s">
        <v>1240</v>
      </c>
      <c r="C21" s="440"/>
      <c r="D21" s="103"/>
      <c r="E21" s="446"/>
      <c r="F21" s="446"/>
      <c r="G21" s="740"/>
      <c r="H21" s="740"/>
      <c r="I21" s="740"/>
      <c r="J21" s="479"/>
    </row>
    <row r="22" spans="1:13" ht="16.5" customHeight="1" x14ac:dyDescent="0.2">
      <c r="A22" s="739"/>
      <c r="B22" s="752" t="s">
        <v>1241</v>
      </c>
      <c r="C22" s="440"/>
      <c r="D22" s="103"/>
      <c r="E22" s="446"/>
      <c r="F22" s="446"/>
      <c r="G22" s="740"/>
      <c r="H22" s="740"/>
      <c r="I22" s="740"/>
      <c r="J22" s="479"/>
    </row>
    <row r="23" spans="1:13" ht="16.5" customHeight="1" x14ac:dyDescent="0.2">
      <c r="A23" s="739"/>
      <c r="B23" s="752" t="s">
        <v>1242</v>
      </c>
      <c r="C23" s="440"/>
      <c r="D23" s="103"/>
      <c r="E23" s="446"/>
      <c r="F23" s="446"/>
      <c r="G23" s="740"/>
      <c r="H23" s="740"/>
      <c r="I23" s="740"/>
      <c r="J23" s="479"/>
    </row>
    <row r="24" spans="1:13" ht="16.5" customHeight="1" x14ac:dyDescent="0.2">
      <c r="A24" s="739"/>
      <c r="B24" s="752" t="s">
        <v>1243</v>
      </c>
      <c r="C24" s="440"/>
      <c r="D24" s="103"/>
      <c r="E24" s="446"/>
      <c r="F24" s="446"/>
      <c r="G24" s="740"/>
      <c r="H24" s="740"/>
      <c r="I24" s="740"/>
      <c r="J24" s="479"/>
    </row>
    <row r="25" spans="1:13" ht="16.5" customHeight="1" x14ac:dyDescent="0.2">
      <c r="A25" s="739"/>
      <c r="B25" s="752" t="s">
        <v>1244</v>
      </c>
      <c r="C25" s="440"/>
      <c r="D25" s="103"/>
      <c r="E25" s="446"/>
      <c r="F25" s="446"/>
      <c r="G25" s="740"/>
      <c r="H25" s="740"/>
      <c r="I25" s="740"/>
      <c r="J25" s="479"/>
    </row>
    <row r="26" spans="1:13" ht="16.5" customHeight="1" x14ac:dyDescent="0.2">
      <c r="A26" s="739"/>
      <c r="B26" s="440"/>
      <c r="C26" s="440"/>
      <c r="D26" s="103"/>
      <c r="E26" s="446"/>
      <c r="F26" s="446"/>
      <c r="G26" s="740"/>
      <c r="H26" s="740"/>
      <c r="I26" s="740"/>
      <c r="J26" s="479"/>
    </row>
    <row r="27" spans="1:13" ht="16.5" customHeight="1" x14ac:dyDescent="0.2">
      <c r="A27" s="739">
        <v>5.3</v>
      </c>
      <c r="B27" s="9" t="s">
        <v>1339</v>
      </c>
      <c r="C27" s="440"/>
      <c r="D27" s="103"/>
      <c r="E27" s="446"/>
      <c r="F27" s="446"/>
      <c r="G27" s="740"/>
      <c r="H27" s="740"/>
      <c r="I27" s="740"/>
      <c r="J27" s="479"/>
    </row>
    <row r="28" spans="1:13" ht="12" customHeight="1" x14ac:dyDescent="0.2">
      <c r="A28" s="739"/>
      <c r="B28" s="9"/>
      <c r="C28" s="440"/>
      <c r="D28" s="103"/>
      <c r="E28" s="446"/>
      <c r="F28" s="446"/>
      <c r="G28" s="740"/>
      <c r="H28" s="740"/>
      <c r="I28" s="740"/>
      <c r="J28" s="479"/>
    </row>
    <row r="29" spans="1:13" ht="16.5" customHeight="1" x14ac:dyDescent="0.2">
      <c r="A29" s="739" t="s">
        <v>1580</v>
      </c>
      <c r="B29" s="9" t="s">
        <v>1708</v>
      </c>
      <c r="C29" s="440"/>
      <c r="D29" s="103"/>
      <c r="E29" s="446"/>
      <c r="F29" s="446"/>
      <c r="G29" s="740"/>
      <c r="H29" s="740"/>
      <c r="I29" s="740"/>
      <c r="J29" s="479"/>
    </row>
    <row r="30" spans="1:13" ht="16.5" customHeight="1" x14ac:dyDescent="0.2">
      <c r="A30" s="739"/>
      <c r="B30" s="9"/>
      <c r="C30" s="440"/>
      <c r="D30" s="103"/>
      <c r="E30" s="446"/>
      <c r="F30" s="446"/>
      <c r="G30" s="740"/>
      <c r="H30" s="740"/>
      <c r="I30" s="740"/>
      <c r="J30" s="479"/>
    </row>
    <row r="31" spans="1:13" s="85" customFormat="1" ht="16.5" customHeight="1" x14ac:dyDescent="0.2">
      <c r="A31" s="28" t="s">
        <v>12</v>
      </c>
      <c r="B31" s="20" t="s">
        <v>235</v>
      </c>
      <c r="C31" s="72" t="s">
        <v>12</v>
      </c>
      <c r="D31" s="17"/>
      <c r="E31" s="609"/>
      <c r="F31" s="609"/>
      <c r="G31" s="742"/>
      <c r="H31" s="742"/>
      <c r="I31" s="742"/>
      <c r="J31" s="479"/>
    </row>
    <row r="32" spans="1:13" s="85" customFormat="1" ht="16.5" customHeight="1" x14ac:dyDescent="0.2">
      <c r="A32" s="28"/>
      <c r="B32" s="20" t="s">
        <v>236</v>
      </c>
      <c r="C32" s="72" t="s">
        <v>12</v>
      </c>
      <c r="D32" s="17" t="s">
        <v>12</v>
      </c>
      <c r="E32" s="609" t="s">
        <v>12</v>
      </c>
      <c r="F32" s="609"/>
      <c r="G32" s="742"/>
      <c r="H32" s="742"/>
      <c r="I32" s="742"/>
      <c r="J32" s="479" t="s">
        <v>12</v>
      </c>
    </row>
    <row r="33" spans="1:10" s="85" customFormat="1" ht="16.5" customHeight="1" x14ac:dyDescent="0.2">
      <c r="A33" s="28"/>
      <c r="B33" s="20"/>
      <c r="C33" s="72"/>
      <c r="D33" s="17"/>
      <c r="E33" s="609"/>
      <c r="F33" s="609"/>
      <c r="G33" s="742"/>
      <c r="H33" s="742"/>
      <c r="I33" s="742"/>
      <c r="J33" s="479"/>
    </row>
    <row r="34" spans="1:10" s="85" customFormat="1" ht="16.5" customHeight="1" x14ac:dyDescent="0.2">
      <c r="A34" s="28" t="s">
        <v>58</v>
      </c>
      <c r="B34" s="764" t="s">
        <v>1766</v>
      </c>
      <c r="C34" s="71"/>
      <c r="D34" s="17"/>
      <c r="E34" s="630"/>
      <c r="F34" s="630"/>
      <c r="G34" s="930"/>
      <c r="H34" s="930"/>
      <c r="I34" s="742"/>
      <c r="J34" s="479"/>
    </row>
    <row r="35" spans="1:10" s="85" customFormat="1" ht="16.5" customHeight="1" x14ac:dyDescent="0.2">
      <c r="A35" s="28"/>
      <c r="B35" s="764" t="s">
        <v>1905</v>
      </c>
      <c r="C35" s="71"/>
      <c r="D35" s="17"/>
      <c r="E35" s="929">
        <v>1</v>
      </c>
      <c r="F35" s="929">
        <v>1</v>
      </c>
      <c r="G35" s="929">
        <v>1</v>
      </c>
      <c r="H35" s="929">
        <v>1</v>
      </c>
      <c r="I35" s="610">
        <v>1</v>
      </c>
      <c r="J35" s="479"/>
    </row>
    <row r="36" spans="1:10" s="85" customFormat="1" ht="16.5" customHeight="1" x14ac:dyDescent="0.2">
      <c r="A36" s="28"/>
      <c r="B36" s="84" t="s">
        <v>1906</v>
      </c>
      <c r="C36" s="71"/>
      <c r="D36" s="17"/>
      <c r="E36" s="929">
        <v>0.25</v>
      </c>
      <c r="F36" s="929">
        <v>0.25</v>
      </c>
      <c r="G36" s="929">
        <v>0.25</v>
      </c>
      <c r="H36" s="929">
        <v>0.25</v>
      </c>
      <c r="I36" s="610">
        <v>0.25</v>
      </c>
      <c r="J36" s="479"/>
    </row>
    <row r="37" spans="1:10" s="85" customFormat="1" ht="16.5" customHeight="1" x14ac:dyDescent="0.2">
      <c r="A37" s="28"/>
      <c r="B37" s="764"/>
      <c r="C37" s="71"/>
      <c r="D37" s="17"/>
      <c r="E37" s="630"/>
      <c r="F37" s="630"/>
      <c r="G37" s="630"/>
      <c r="H37" s="630"/>
      <c r="I37" s="609"/>
      <c r="J37" s="479"/>
    </row>
    <row r="38" spans="1:10" s="85" customFormat="1" ht="16.5" customHeight="1" x14ac:dyDescent="0.2">
      <c r="A38" s="28" t="s">
        <v>59</v>
      </c>
      <c r="B38" s="764" t="s">
        <v>1392</v>
      </c>
      <c r="C38" s="71"/>
      <c r="D38" s="17"/>
      <c r="E38" s="630"/>
      <c r="F38" s="630"/>
      <c r="G38" s="630"/>
      <c r="H38" s="630"/>
      <c r="I38" s="609"/>
      <c r="J38" s="479"/>
    </row>
    <row r="39" spans="1:10" s="85" customFormat="1" ht="16.5" customHeight="1" x14ac:dyDescent="0.2">
      <c r="A39" s="28" t="s">
        <v>12</v>
      </c>
      <c r="B39" s="764" t="s">
        <v>1904</v>
      </c>
      <c r="C39" s="71"/>
      <c r="D39" s="17"/>
      <c r="E39" s="929">
        <v>0.5</v>
      </c>
      <c r="F39" s="929">
        <v>0.5</v>
      </c>
      <c r="G39" s="929">
        <v>0.5</v>
      </c>
      <c r="H39" s="929">
        <v>0.5</v>
      </c>
      <c r="I39" s="610">
        <v>0.5</v>
      </c>
      <c r="J39" s="479"/>
    </row>
    <row r="40" spans="1:10" ht="16.5" customHeight="1" x14ac:dyDescent="0.2">
      <c r="A40" s="583" t="s">
        <v>40</v>
      </c>
      <c r="B40" s="31" t="s">
        <v>1337</v>
      </c>
      <c r="C40" s="443">
        <v>65000</v>
      </c>
      <c r="D40" s="437">
        <v>80000</v>
      </c>
      <c r="E40" s="443">
        <v>100000</v>
      </c>
      <c r="F40" s="443">
        <v>100000</v>
      </c>
      <c r="G40" s="443">
        <v>100000</v>
      </c>
      <c r="H40" s="443">
        <v>100000</v>
      </c>
      <c r="I40" s="443">
        <v>100000</v>
      </c>
      <c r="J40" s="479" t="s">
        <v>12</v>
      </c>
    </row>
    <row r="41" spans="1:10" ht="16.5" customHeight="1" x14ac:dyDescent="0.2">
      <c r="A41" s="28"/>
      <c r="B41" s="31" t="s">
        <v>1338</v>
      </c>
      <c r="C41" s="440"/>
      <c r="D41" s="103"/>
      <c r="E41" s="446"/>
      <c r="F41" s="446"/>
      <c r="G41" s="740"/>
      <c r="H41" s="740"/>
      <c r="I41" s="740"/>
      <c r="J41" s="479"/>
    </row>
    <row r="42" spans="1:10" ht="10.5" customHeight="1" x14ac:dyDescent="0.2">
      <c r="A42" s="28"/>
      <c r="B42" s="753"/>
      <c r="C42" s="440"/>
      <c r="D42" s="103"/>
      <c r="E42" s="446"/>
      <c r="F42" s="446"/>
      <c r="G42" s="740"/>
      <c r="H42" s="740"/>
      <c r="I42" s="740"/>
      <c r="J42" s="479"/>
    </row>
    <row r="43" spans="1:10" ht="16.5" customHeight="1" x14ac:dyDescent="0.2">
      <c r="A43" s="28" t="s">
        <v>1579</v>
      </c>
      <c r="B43" s="579" t="s">
        <v>1249</v>
      </c>
      <c r="C43" s="440"/>
      <c r="D43" s="103"/>
      <c r="E43" s="446"/>
      <c r="F43" s="446"/>
      <c r="G43" s="740"/>
      <c r="H43" s="740"/>
      <c r="I43" s="740"/>
      <c r="J43" s="479"/>
    </row>
    <row r="44" spans="1:10" ht="16.5" customHeight="1" x14ac:dyDescent="0.2">
      <c r="A44" s="28"/>
      <c r="B44" s="579" t="s">
        <v>1250</v>
      </c>
      <c r="C44" s="440"/>
      <c r="D44" s="103"/>
      <c r="E44" s="446"/>
      <c r="F44" s="446"/>
      <c r="G44" s="740"/>
      <c r="H44" s="740"/>
      <c r="I44" s="740"/>
      <c r="J44" s="479"/>
    </row>
    <row r="45" spans="1:10" ht="16.5" customHeight="1" x14ac:dyDescent="0.2">
      <c r="A45" s="28" t="s">
        <v>58</v>
      </c>
      <c r="B45" s="15" t="s">
        <v>1251</v>
      </c>
      <c r="C45" s="444">
        <v>0.5</v>
      </c>
      <c r="D45" s="429">
        <v>0.4</v>
      </c>
      <c r="E45" s="444">
        <v>0.3</v>
      </c>
      <c r="F45" s="444">
        <v>0.2</v>
      </c>
      <c r="G45" s="743">
        <v>0.2</v>
      </c>
      <c r="H45" s="743">
        <v>0.2</v>
      </c>
      <c r="I45" s="743">
        <v>0.2</v>
      </c>
      <c r="J45" s="479">
        <f t="shared" ref="J45:J87" si="0">ROUND((I45-H45)/H45*1,3)</f>
        <v>0</v>
      </c>
    </row>
    <row r="46" spans="1:10" ht="16.5" customHeight="1" x14ac:dyDescent="0.2">
      <c r="A46" s="28" t="s">
        <v>59</v>
      </c>
      <c r="B46" s="753" t="s">
        <v>1252</v>
      </c>
      <c r="C46" s="444">
        <v>0.9</v>
      </c>
      <c r="D46" s="429">
        <v>0.9</v>
      </c>
      <c r="E46" s="444">
        <v>0.8</v>
      </c>
      <c r="F46" s="444">
        <v>0.7</v>
      </c>
      <c r="G46" s="743">
        <v>0.7</v>
      </c>
      <c r="H46" s="743">
        <v>0.7</v>
      </c>
      <c r="I46" s="743">
        <v>0.7</v>
      </c>
      <c r="J46" s="479">
        <f t="shared" si="0"/>
        <v>0</v>
      </c>
    </row>
    <row r="47" spans="1:10" ht="16.5" customHeight="1" x14ac:dyDescent="0.2">
      <c r="A47" s="28" t="s">
        <v>60</v>
      </c>
      <c r="B47" s="753" t="s">
        <v>1253</v>
      </c>
      <c r="C47" s="444">
        <v>0.5</v>
      </c>
      <c r="D47" s="429">
        <v>0.4</v>
      </c>
      <c r="E47" s="444">
        <v>0.3</v>
      </c>
      <c r="F47" s="444">
        <v>0.2</v>
      </c>
      <c r="G47" s="743">
        <v>0.2</v>
      </c>
      <c r="H47" s="743">
        <v>0.2</v>
      </c>
      <c r="I47" s="743">
        <v>0.2</v>
      </c>
      <c r="J47" s="479">
        <f t="shared" si="0"/>
        <v>0</v>
      </c>
    </row>
    <row r="48" spans="1:10" ht="16.5" hidden="1" customHeight="1" x14ac:dyDescent="0.2">
      <c r="A48" s="583" t="s">
        <v>40</v>
      </c>
      <c r="B48" s="754" t="s">
        <v>1584</v>
      </c>
      <c r="C48" s="440"/>
      <c r="D48" s="103"/>
      <c r="E48" s="446"/>
      <c r="F48" s="446"/>
      <c r="G48" s="740"/>
      <c r="H48" s="740"/>
      <c r="I48" s="740"/>
      <c r="J48" s="479" t="e">
        <f t="shared" si="0"/>
        <v>#DIV/0!</v>
      </c>
    </row>
    <row r="49" spans="1:10" ht="16.5" hidden="1" customHeight="1" x14ac:dyDescent="0.2">
      <c r="A49" s="28"/>
      <c r="B49" s="754" t="s">
        <v>1245</v>
      </c>
      <c r="C49" s="440"/>
      <c r="D49" s="103"/>
      <c r="E49" s="446"/>
      <c r="F49" s="446"/>
      <c r="G49" s="740"/>
      <c r="H49" s="740"/>
      <c r="I49" s="740"/>
      <c r="J49" s="479" t="e">
        <f t="shared" si="0"/>
        <v>#DIV/0!</v>
      </c>
    </row>
    <row r="50" spans="1:10" ht="16.5" hidden="1" customHeight="1" x14ac:dyDescent="0.2">
      <c r="A50" s="28"/>
      <c r="B50" s="754" t="s">
        <v>1585</v>
      </c>
      <c r="C50" s="440"/>
      <c r="D50" s="103"/>
      <c r="E50" s="446"/>
      <c r="F50" s="446"/>
      <c r="G50" s="740"/>
      <c r="H50" s="740"/>
      <c r="I50" s="740"/>
      <c r="J50" s="479" t="e">
        <f t="shared" si="0"/>
        <v>#DIV/0!</v>
      </c>
    </row>
    <row r="51" spans="1:10" ht="16.5" hidden="1" customHeight="1" x14ac:dyDescent="0.2">
      <c r="A51" s="28"/>
      <c r="B51" s="754" t="s">
        <v>1254</v>
      </c>
      <c r="C51" s="440"/>
      <c r="D51" s="103"/>
      <c r="E51" s="446"/>
      <c r="F51" s="446"/>
      <c r="G51" s="740"/>
      <c r="H51" s="740"/>
      <c r="I51" s="740"/>
      <c r="J51" s="479" t="e">
        <f t="shared" si="0"/>
        <v>#DIV/0!</v>
      </c>
    </row>
    <row r="52" spans="1:10" ht="16.5" hidden="1" customHeight="1" x14ac:dyDescent="0.2">
      <c r="A52" s="28"/>
      <c r="B52" s="751" t="s">
        <v>1255</v>
      </c>
      <c r="C52" s="440"/>
      <c r="D52" s="103"/>
      <c r="E52" s="446"/>
      <c r="F52" s="446"/>
      <c r="G52" s="740"/>
      <c r="H52" s="740"/>
      <c r="I52" s="740"/>
      <c r="J52" s="479" t="e">
        <f t="shared" si="0"/>
        <v>#DIV/0!</v>
      </c>
    </row>
    <row r="53" spans="1:10" ht="16.5" hidden="1" customHeight="1" x14ac:dyDescent="0.2">
      <c r="A53" s="28"/>
      <c r="B53" s="751" t="s">
        <v>1256</v>
      </c>
      <c r="C53" s="440"/>
      <c r="D53" s="103"/>
      <c r="E53" s="446"/>
      <c r="F53" s="446"/>
      <c r="G53" s="740"/>
      <c r="H53" s="740"/>
      <c r="I53" s="740"/>
      <c r="J53" s="479" t="e">
        <f t="shared" si="0"/>
        <v>#DIV/0!</v>
      </c>
    </row>
    <row r="54" spans="1:10" ht="16.5" hidden="1" customHeight="1" x14ac:dyDescent="0.2">
      <c r="A54" s="28"/>
      <c r="B54" s="755" t="s">
        <v>1257</v>
      </c>
      <c r="C54" s="440"/>
      <c r="D54" s="103"/>
      <c r="E54" s="446"/>
      <c r="F54" s="446"/>
      <c r="G54" s="740"/>
      <c r="H54" s="740"/>
      <c r="I54" s="740"/>
      <c r="J54" s="479" t="e">
        <f t="shared" si="0"/>
        <v>#DIV/0!</v>
      </c>
    </row>
    <row r="55" spans="1:10" ht="16.5" hidden="1" customHeight="1" x14ac:dyDescent="0.2">
      <c r="A55" s="28"/>
      <c r="B55" s="754" t="s">
        <v>1258</v>
      </c>
      <c r="C55" s="440"/>
      <c r="D55" s="103"/>
      <c r="E55" s="446"/>
      <c r="F55" s="446"/>
      <c r="G55" s="740"/>
      <c r="H55" s="740"/>
      <c r="I55" s="740"/>
      <c r="J55" s="479" t="e">
        <f t="shared" si="0"/>
        <v>#DIV/0!</v>
      </c>
    </row>
    <row r="56" spans="1:10" ht="16.5" hidden="1" customHeight="1" x14ac:dyDescent="0.2">
      <c r="A56" s="28"/>
      <c r="B56" s="754" t="s">
        <v>1259</v>
      </c>
      <c r="C56" s="440"/>
      <c r="D56" s="103"/>
      <c r="E56" s="446"/>
      <c r="F56" s="446"/>
      <c r="G56" s="740"/>
      <c r="H56" s="740"/>
      <c r="I56" s="740"/>
      <c r="J56" s="479" t="e">
        <f t="shared" si="0"/>
        <v>#DIV/0!</v>
      </c>
    </row>
    <row r="57" spans="1:10" ht="16.5" hidden="1" customHeight="1" x14ac:dyDescent="0.2">
      <c r="A57" s="28"/>
      <c r="B57" s="754" t="s">
        <v>1260</v>
      </c>
      <c r="C57" s="440"/>
      <c r="D57" s="103"/>
      <c r="E57" s="446"/>
      <c r="F57" s="446"/>
      <c r="G57" s="740"/>
      <c r="H57" s="740"/>
      <c r="I57" s="740"/>
      <c r="J57" s="479" t="e">
        <f t="shared" si="0"/>
        <v>#DIV/0!</v>
      </c>
    </row>
    <row r="58" spans="1:10" ht="16.5" hidden="1" customHeight="1" x14ac:dyDescent="0.2">
      <c r="A58" s="28"/>
      <c r="B58" s="754" t="s">
        <v>1261</v>
      </c>
      <c r="C58" s="440"/>
      <c r="D58" s="103"/>
      <c r="E58" s="446"/>
      <c r="F58" s="446"/>
      <c r="G58" s="740"/>
      <c r="H58" s="740"/>
      <c r="I58" s="740"/>
      <c r="J58" s="479" t="e">
        <f t="shared" si="0"/>
        <v>#DIV/0!</v>
      </c>
    </row>
    <row r="59" spans="1:10" ht="16.5" hidden="1" customHeight="1" x14ac:dyDescent="0.2">
      <c r="A59" s="28"/>
      <c r="B59" s="754" t="s">
        <v>1262</v>
      </c>
      <c r="C59" s="440"/>
      <c r="D59" s="103"/>
      <c r="E59" s="446"/>
      <c r="F59" s="446"/>
      <c r="G59" s="740"/>
      <c r="H59" s="740"/>
      <c r="I59" s="740"/>
      <c r="J59" s="479" t="e">
        <f t="shared" si="0"/>
        <v>#DIV/0!</v>
      </c>
    </row>
    <row r="60" spans="1:10" ht="16.5" hidden="1" customHeight="1" x14ac:dyDescent="0.2">
      <c r="A60" s="28"/>
      <c r="B60" s="754" t="s">
        <v>1263</v>
      </c>
      <c r="C60" s="440"/>
      <c r="D60" s="103"/>
      <c r="E60" s="446"/>
      <c r="F60" s="446"/>
      <c r="G60" s="740"/>
      <c r="H60" s="740"/>
      <c r="I60" s="740"/>
      <c r="J60" s="479" t="e">
        <f t="shared" si="0"/>
        <v>#DIV/0!</v>
      </c>
    </row>
    <row r="61" spans="1:10" ht="16.5" hidden="1" customHeight="1" x14ac:dyDescent="0.2">
      <c r="A61" s="28"/>
      <c r="B61" s="754" t="s">
        <v>1264</v>
      </c>
      <c r="C61" s="440"/>
      <c r="D61" s="103"/>
      <c r="E61" s="446"/>
      <c r="F61" s="446"/>
      <c r="G61" s="740"/>
      <c r="H61" s="740"/>
      <c r="I61" s="740"/>
      <c r="J61" s="479" t="e">
        <f t="shared" si="0"/>
        <v>#DIV/0!</v>
      </c>
    </row>
    <row r="62" spans="1:10" ht="16.5" hidden="1" customHeight="1" x14ac:dyDescent="0.2">
      <c r="A62" s="28"/>
      <c r="B62" s="754" t="s">
        <v>1265</v>
      </c>
      <c r="C62" s="440"/>
      <c r="D62" s="103"/>
      <c r="E62" s="446"/>
      <c r="F62" s="446"/>
      <c r="G62" s="740"/>
      <c r="H62" s="740"/>
      <c r="I62" s="740"/>
      <c r="J62" s="479" t="e">
        <f t="shared" si="0"/>
        <v>#DIV/0!</v>
      </c>
    </row>
    <row r="63" spans="1:10" ht="16.5" hidden="1" customHeight="1" x14ac:dyDescent="0.2">
      <c r="A63" s="28"/>
      <c r="B63" s="754" t="s">
        <v>1266</v>
      </c>
      <c r="C63" s="440"/>
      <c r="D63" s="103"/>
      <c r="E63" s="446"/>
      <c r="F63" s="446"/>
      <c r="G63" s="740"/>
      <c r="H63" s="740"/>
      <c r="I63" s="740"/>
      <c r="J63" s="479" t="e">
        <f t="shared" si="0"/>
        <v>#DIV/0!</v>
      </c>
    </row>
    <row r="64" spans="1:10" ht="16.5" hidden="1" customHeight="1" x14ac:dyDescent="0.2">
      <c r="A64" s="28"/>
      <c r="B64" s="754" t="s">
        <v>1267</v>
      </c>
      <c r="C64" s="440"/>
      <c r="D64" s="103"/>
      <c r="E64" s="446"/>
      <c r="F64" s="446"/>
      <c r="G64" s="740"/>
      <c r="H64" s="740"/>
      <c r="I64" s="740"/>
      <c r="J64" s="479" t="e">
        <f t="shared" si="0"/>
        <v>#DIV/0!</v>
      </c>
    </row>
    <row r="65" spans="1:10" ht="16.5" hidden="1" customHeight="1" x14ac:dyDescent="0.2">
      <c r="A65" s="28"/>
      <c r="B65" s="754" t="s">
        <v>1268</v>
      </c>
      <c r="C65" s="440"/>
      <c r="D65" s="103"/>
      <c r="E65" s="446"/>
      <c r="F65" s="446"/>
      <c r="G65" s="740"/>
      <c r="H65" s="740"/>
      <c r="I65" s="740"/>
      <c r="J65" s="479" t="e">
        <f t="shared" si="0"/>
        <v>#DIV/0!</v>
      </c>
    </row>
    <row r="66" spans="1:10" ht="16.5" hidden="1" customHeight="1" x14ac:dyDescent="0.2">
      <c r="A66" s="28"/>
      <c r="B66" s="754" t="s">
        <v>1269</v>
      </c>
      <c r="C66" s="440"/>
      <c r="D66" s="103"/>
      <c r="E66" s="446"/>
      <c r="F66" s="446"/>
      <c r="G66" s="740"/>
      <c r="H66" s="740"/>
      <c r="I66" s="740"/>
      <c r="J66" s="479" t="e">
        <f t="shared" si="0"/>
        <v>#DIV/0!</v>
      </c>
    </row>
    <row r="67" spans="1:10" ht="16.5" hidden="1" customHeight="1" x14ac:dyDescent="0.2">
      <c r="A67" s="28"/>
      <c r="B67" s="754" t="s">
        <v>1270</v>
      </c>
      <c r="C67" s="440"/>
      <c r="D67" s="103"/>
      <c r="E67" s="446"/>
      <c r="F67" s="446"/>
      <c r="G67" s="740"/>
      <c r="H67" s="740"/>
      <c r="I67" s="740"/>
      <c r="J67" s="479" t="e">
        <f t="shared" si="0"/>
        <v>#DIV/0!</v>
      </c>
    </row>
    <row r="68" spans="1:10" ht="16.5" hidden="1" customHeight="1" x14ac:dyDescent="0.2">
      <c r="A68" s="28"/>
      <c r="B68" s="754" t="s">
        <v>1271</v>
      </c>
      <c r="C68" s="440"/>
      <c r="D68" s="103"/>
      <c r="E68" s="446"/>
      <c r="F68" s="446"/>
      <c r="G68" s="740"/>
      <c r="H68" s="740"/>
      <c r="I68" s="740"/>
      <c r="J68" s="479" t="e">
        <f t="shared" si="0"/>
        <v>#DIV/0!</v>
      </c>
    </row>
    <row r="69" spans="1:10" ht="16.5" hidden="1" customHeight="1" x14ac:dyDescent="0.2">
      <c r="A69" s="28"/>
      <c r="B69" s="754" t="s">
        <v>1272</v>
      </c>
      <c r="C69" s="440"/>
      <c r="D69" s="103"/>
      <c r="E69" s="446"/>
      <c r="F69" s="446"/>
      <c r="G69" s="740"/>
      <c r="H69" s="740"/>
      <c r="I69" s="740"/>
      <c r="J69" s="479" t="e">
        <f t="shared" si="0"/>
        <v>#DIV/0!</v>
      </c>
    </row>
    <row r="70" spans="1:10" ht="16.5" hidden="1" customHeight="1" x14ac:dyDescent="0.2">
      <c r="A70" s="28"/>
      <c r="B70" s="754" t="s">
        <v>1273</v>
      </c>
      <c r="C70" s="440"/>
      <c r="D70" s="103"/>
      <c r="E70" s="446"/>
      <c r="F70" s="446"/>
      <c r="G70" s="740"/>
      <c r="H70" s="740"/>
      <c r="I70" s="740"/>
      <c r="J70" s="479" t="e">
        <f t="shared" si="0"/>
        <v>#DIV/0!</v>
      </c>
    </row>
    <row r="71" spans="1:10" ht="16.5" hidden="1" customHeight="1" x14ac:dyDescent="0.2">
      <c r="A71" s="28"/>
      <c r="B71" s="754" t="s">
        <v>1274</v>
      </c>
      <c r="C71" s="440"/>
      <c r="D71" s="103"/>
      <c r="E71" s="446"/>
      <c r="F71" s="446"/>
      <c r="G71" s="740"/>
      <c r="H71" s="740"/>
      <c r="I71" s="740"/>
      <c r="J71" s="479" t="e">
        <f t="shared" si="0"/>
        <v>#DIV/0!</v>
      </c>
    </row>
    <row r="72" spans="1:10" ht="16.5" hidden="1" customHeight="1" x14ac:dyDescent="0.2">
      <c r="A72" s="28"/>
      <c r="B72" s="754" t="s">
        <v>1275</v>
      </c>
      <c r="C72" s="440"/>
      <c r="D72" s="103"/>
      <c r="E72" s="446"/>
      <c r="F72" s="446"/>
      <c r="G72" s="740"/>
      <c r="H72" s="740"/>
      <c r="I72" s="740"/>
      <c r="J72" s="479" t="e">
        <f t="shared" si="0"/>
        <v>#DIV/0!</v>
      </c>
    </row>
    <row r="73" spans="1:10" ht="16.5" hidden="1" customHeight="1" x14ac:dyDescent="0.2">
      <c r="A73" s="28"/>
      <c r="B73" s="754" t="s">
        <v>1276</v>
      </c>
      <c r="C73" s="440"/>
      <c r="D73" s="103"/>
      <c r="E73" s="446"/>
      <c r="F73" s="446"/>
      <c r="G73" s="740"/>
      <c r="H73" s="740"/>
      <c r="I73" s="740"/>
      <c r="J73" s="479" t="e">
        <f t="shared" si="0"/>
        <v>#DIV/0!</v>
      </c>
    </row>
    <row r="74" spans="1:10" ht="16.5" hidden="1" customHeight="1" x14ac:dyDescent="0.2">
      <c r="A74" s="28"/>
      <c r="B74" s="754" t="s">
        <v>1277</v>
      </c>
      <c r="C74" s="440"/>
      <c r="D74" s="103"/>
      <c r="E74" s="446"/>
      <c r="F74" s="446"/>
      <c r="G74" s="740"/>
      <c r="H74" s="740"/>
      <c r="I74" s="740"/>
      <c r="J74" s="479" t="e">
        <f t="shared" si="0"/>
        <v>#DIV/0!</v>
      </c>
    </row>
    <row r="75" spans="1:10" ht="16.5" hidden="1" customHeight="1" x14ac:dyDescent="0.2">
      <c r="A75" s="67"/>
      <c r="B75" s="756" t="s">
        <v>1278</v>
      </c>
      <c r="C75" s="441"/>
      <c r="D75" s="438"/>
      <c r="E75" s="447"/>
      <c r="F75" s="447"/>
      <c r="G75" s="744"/>
      <c r="H75" s="744"/>
      <c r="I75" s="744"/>
      <c r="J75" s="479" t="e">
        <f t="shared" si="0"/>
        <v>#DIV/0!</v>
      </c>
    </row>
    <row r="76" spans="1:10" ht="16.5" hidden="1" customHeight="1" x14ac:dyDescent="0.2">
      <c r="A76" s="28"/>
      <c r="B76" s="754" t="s">
        <v>1279</v>
      </c>
      <c r="C76" s="440"/>
      <c r="D76" s="103"/>
      <c r="E76" s="446"/>
      <c r="F76" s="446"/>
      <c r="G76" s="740"/>
      <c r="H76" s="740"/>
      <c r="I76" s="740"/>
      <c r="J76" s="479" t="e">
        <f t="shared" si="0"/>
        <v>#DIV/0!</v>
      </c>
    </row>
    <row r="77" spans="1:10" ht="16.5" hidden="1" customHeight="1" x14ac:dyDescent="0.2">
      <c r="A77" s="28"/>
      <c r="B77" s="754" t="s">
        <v>1280</v>
      </c>
      <c r="C77" s="440"/>
      <c r="D77" s="103"/>
      <c r="E77" s="446"/>
      <c r="F77" s="446"/>
      <c r="G77" s="740"/>
      <c r="H77" s="740"/>
      <c r="I77" s="740"/>
      <c r="J77" s="479" t="e">
        <f t="shared" si="0"/>
        <v>#DIV/0!</v>
      </c>
    </row>
    <row r="78" spans="1:10" ht="16.5" hidden="1" customHeight="1" x14ac:dyDescent="0.2">
      <c r="A78" s="28"/>
      <c r="B78" s="754" t="s">
        <v>1281</v>
      </c>
      <c r="C78" s="440"/>
      <c r="D78" s="103"/>
      <c r="E78" s="446"/>
      <c r="F78" s="446"/>
      <c r="G78" s="740"/>
      <c r="H78" s="740"/>
      <c r="I78" s="740"/>
      <c r="J78" s="479" t="e">
        <f t="shared" si="0"/>
        <v>#DIV/0!</v>
      </c>
    </row>
    <row r="79" spans="1:10" ht="16.5" hidden="1" customHeight="1" x14ac:dyDescent="0.2">
      <c r="A79" s="28"/>
      <c r="B79" s="754" t="s">
        <v>1282</v>
      </c>
      <c r="C79" s="440"/>
      <c r="D79" s="103"/>
      <c r="E79" s="446"/>
      <c r="F79" s="446"/>
      <c r="G79" s="740"/>
      <c r="H79" s="740"/>
      <c r="I79" s="740"/>
      <c r="J79" s="479" t="e">
        <f t="shared" si="0"/>
        <v>#DIV/0!</v>
      </c>
    </row>
    <row r="80" spans="1:10" ht="16.5" hidden="1" customHeight="1" x14ac:dyDescent="0.2">
      <c r="A80" s="28"/>
      <c r="B80" s="754" t="s">
        <v>1283</v>
      </c>
      <c r="C80" s="440"/>
      <c r="D80" s="103"/>
      <c r="E80" s="446"/>
      <c r="F80" s="446"/>
      <c r="G80" s="740"/>
      <c r="H80" s="740"/>
      <c r="I80" s="740"/>
      <c r="J80" s="479" t="e">
        <f t="shared" si="0"/>
        <v>#DIV/0!</v>
      </c>
    </row>
    <row r="81" spans="1:10" ht="16.5" hidden="1" customHeight="1" x14ac:dyDescent="0.2">
      <c r="A81" s="28"/>
      <c r="B81" s="754" t="s">
        <v>1284</v>
      </c>
      <c r="C81" s="440"/>
      <c r="D81" s="103"/>
      <c r="E81" s="446"/>
      <c r="F81" s="446"/>
      <c r="G81" s="740"/>
      <c r="H81" s="740"/>
      <c r="I81" s="740"/>
      <c r="J81" s="479" t="e">
        <f t="shared" si="0"/>
        <v>#DIV/0!</v>
      </c>
    </row>
    <row r="82" spans="1:10" ht="16.5" hidden="1" customHeight="1" x14ac:dyDescent="0.2">
      <c r="A82" s="28"/>
      <c r="B82" s="754" t="s">
        <v>1285</v>
      </c>
      <c r="C82" s="440"/>
      <c r="D82" s="103"/>
      <c r="E82" s="446"/>
      <c r="F82" s="446"/>
      <c r="G82" s="740"/>
      <c r="H82" s="740"/>
      <c r="I82" s="740"/>
      <c r="J82" s="479" t="e">
        <f t="shared" si="0"/>
        <v>#DIV/0!</v>
      </c>
    </row>
    <row r="83" spans="1:10" ht="16.5" hidden="1" customHeight="1" x14ac:dyDescent="0.2">
      <c r="A83" s="28"/>
      <c r="B83" s="754" t="s">
        <v>1286</v>
      </c>
      <c r="C83" s="440"/>
      <c r="D83" s="103"/>
      <c r="E83" s="446"/>
      <c r="F83" s="446"/>
      <c r="G83" s="740"/>
      <c r="H83" s="740"/>
      <c r="I83" s="740"/>
      <c r="J83" s="479" t="e">
        <f t="shared" si="0"/>
        <v>#DIV/0!</v>
      </c>
    </row>
    <row r="84" spans="1:10" ht="16.5" hidden="1" customHeight="1" x14ac:dyDescent="0.2">
      <c r="A84" s="28"/>
      <c r="B84" s="754" t="s">
        <v>1287</v>
      </c>
      <c r="C84" s="440"/>
      <c r="D84" s="103"/>
      <c r="E84" s="446"/>
      <c r="F84" s="446"/>
      <c r="G84" s="740"/>
      <c r="H84" s="740"/>
      <c r="I84" s="740"/>
      <c r="J84" s="479" t="e">
        <f t="shared" si="0"/>
        <v>#DIV/0!</v>
      </c>
    </row>
    <row r="85" spans="1:10" ht="16.5" hidden="1" customHeight="1" x14ac:dyDescent="0.2">
      <c r="A85" s="28"/>
      <c r="B85" s="754" t="s">
        <v>1288</v>
      </c>
      <c r="C85" s="440"/>
      <c r="D85" s="103"/>
      <c r="E85" s="446"/>
      <c r="F85" s="446"/>
      <c r="G85" s="740"/>
      <c r="H85" s="740"/>
      <c r="I85" s="740"/>
      <c r="J85" s="479" t="e">
        <f t="shared" si="0"/>
        <v>#DIV/0!</v>
      </c>
    </row>
    <row r="86" spans="1:10" ht="16.5" hidden="1" customHeight="1" x14ac:dyDescent="0.2">
      <c r="A86" s="28"/>
      <c r="B86" s="754" t="s">
        <v>1289</v>
      </c>
      <c r="C86" s="440"/>
      <c r="D86" s="103"/>
      <c r="E86" s="446"/>
      <c r="F86" s="446"/>
      <c r="G86" s="740"/>
      <c r="H86" s="740"/>
      <c r="I86" s="740"/>
      <c r="J86" s="479" t="e">
        <f t="shared" si="0"/>
        <v>#DIV/0!</v>
      </c>
    </row>
    <row r="87" spans="1:10" ht="16.5" customHeight="1" x14ac:dyDescent="0.2">
      <c r="A87" s="28" t="s">
        <v>1709</v>
      </c>
      <c r="B87" s="754" t="s">
        <v>1710</v>
      </c>
      <c r="C87" s="419">
        <v>80</v>
      </c>
      <c r="D87" s="369">
        <v>80</v>
      </c>
      <c r="E87" s="419">
        <v>86</v>
      </c>
      <c r="F87" s="194">
        <v>95</v>
      </c>
      <c r="G87" s="196">
        <v>100</v>
      </c>
      <c r="H87" s="740">
        <v>106</v>
      </c>
      <c r="I87" s="196">
        <v>115</v>
      </c>
      <c r="J87" s="479">
        <f t="shared" si="0"/>
        <v>8.5000000000000006E-2</v>
      </c>
    </row>
    <row r="88" spans="1:10" ht="16.5" hidden="1" customHeight="1" x14ac:dyDescent="0.2">
      <c r="A88" s="28"/>
      <c r="B88" s="754" t="s">
        <v>1290</v>
      </c>
      <c r="C88" s="440"/>
      <c r="D88" s="103"/>
      <c r="E88" s="446"/>
      <c r="F88" s="446"/>
      <c r="G88" s="740"/>
      <c r="H88" s="740"/>
      <c r="I88" s="740"/>
      <c r="J88" s="479"/>
    </row>
    <row r="89" spans="1:10" ht="16.5" hidden="1" customHeight="1" x14ac:dyDescent="0.2">
      <c r="A89" s="28"/>
      <c r="B89" s="754" t="s">
        <v>1291</v>
      </c>
      <c r="C89" s="440"/>
      <c r="D89" s="103"/>
      <c r="E89" s="446"/>
      <c r="F89" s="446"/>
      <c r="G89" s="740"/>
      <c r="H89" s="740"/>
      <c r="I89" s="740"/>
      <c r="J89" s="479"/>
    </row>
    <row r="90" spans="1:10" ht="16.5" hidden="1" customHeight="1" x14ac:dyDescent="0.2">
      <c r="A90" s="28"/>
      <c r="B90" s="754" t="s">
        <v>1292</v>
      </c>
      <c r="C90" s="440"/>
      <c r="D90" s="103"/>
      <c r="E90" s="446"/>
      <c r="F90" s="446"/>
      <c r="G90" s="740"/>
      <c r="H90" s="740"/>
      <c r="I90" s="740"/>
      <c r="J90" s="479"/>
    </row>
    <row r="91" spans="1:10" ht="16.5" hidden="1" customHeight="1" x14ac:dyDescent="0.2">
      <c r="A91" s="583" t="s">
        <v>40</v>
      </c>
      <c r="B91" s="754" t="s">
        <v>1247</v>
      </c>
      <c r="C91" s="440"/>
      <c r="D91" s="103"/>
      <c r="E91" s="446"/>
      <c r="F91" s="446"/>
      <c r="G91" s="740"/>
      <c r="H91" s="740"/>
      <c r="I91" s="740"/>
      <c r="J91" s="479"/>
    </row>
    <row r="92" spans="1:10" ht="16.5" hidden="1" customHeight="1" x14ac:dyDescent="0.2">
      <c r="A92" s="28"/>
      <c r="B92" s="754" t="s">
        <v>1248</v>
      </c>
      <c r="C92" s="440"/>
      <c r="D92" s="103"/>
      <c r="E92" s="446"/>
      <c r="F92" s="446"/>
      <c r="G92" s="740"/>
      <c r="H92" s="740"/>
      <c r="I92" s="740"/>
      <c r="J92" s="479"/>
    </row>
    <row r="93" spans="1:10" ht="16.5" hidden="1" customHeight="1" x14ac:dyDescent="0.2">
      <c r="A93" s="28"/>
      <c r="B93" s="754" t="s">
        <v>1293</v>
      </c>
      <c r="C93" s="440"/>
      <c r="D93" s="103"/>
      <c r="E93" s="446"/>
      <c r="F93" s="446"/>
      <c r="G93" s="740"/>
      <c r="H93" s="740"/>
      <c r="I93" s="740"/>
      <c r="J93" s="479"/>
    </row>
    <row r="94" spans="1:10" ht="16.5" customHeight="1" x14ac:dyDescent="0.2">
      <c r="A94" s="28"/>
      <c r="B94" s="753"/>
      <c r="C94" s="440"/>
      <c r="D94" s="103"/>
      <c r="E94" s="446"/>
      <c r="F94" s="446"/>
      <c r="G94" s="740"/>
      <c r="H94" s="740"/>
      <c r="I94" s="740"/>
      <c r="J94" s="479"/>
    </row>
    <row r="95" spans="1:10" ht="16.5" customHeight="1" x14ac:dyDescent="0.2">
      <c r="A95" s="28" t="s">
        <v>1581</v>
      </c>
      <c r="B95" s="579" t="s">
        <v>1294</v>
      </c>
      <c r="C95" s="440" t="s">
        <v>12</v>
      </c>
      <c r="D95" s="103" t="s">
        <v>12</v>
      </c>
      <c r="E95" s="446" t="s">
        <v>12</v>
      </c>
      <c r="F95" s="446"/>
      <c r="G95" s="740"/>
      <c r="H95" s="740"/>
      <c r="I95" s="740"/>
      <c r="J95" s="479" t="s">
        <v>12</v>
      </c>
    </row>
    <row r="96" spans="1:10" ht="16.5" customHeight="1" x14ac:dyDescent="0.2">
      <c r="A96" s="28"/>
      <c r="B96" s="579" t="s">
        <v>1295</v>
      </c>
      <c r="C96" s="444">
        <v>1</v>
      </c>
      <c r="D96" s="429">
        <v>1</v>
      </c>
      <c r="E96" s="444">
        <v>1</v>
      </c>
      <c r="F96" s="444">
        <v>1</v>
      </c>
      <c r="G96" s="743">
        <v>1</v>
      </c>
      <c r="H96" s="743">
        <v>1</v>
      </c>
      <c r="I96" s="743">
        <v>1</v>
      </c>
      <c r="J96" s="479">
        <f>ROUND((I96-H96)/H96*1,3)</f>
        <v>0</v>
      </c>
    </row>
    <row r="97" spans="1:10" ht="16.5" customHeight="1" x14ac:dyDescent="0.2">
      <c r="A97" s="28" t="s">
        <v>58</v>
      </c>
      <c r="B97" s="754" t="s">
        <v>1710</v>
      </c>
      <c r="C97" s="444"/>
      <c r="D97" s="429"/>
      <c r="E97" s="444"/>
      <c r="F97" s="444"/>
      <c r="G97" s="740" t="s">
        <v>1329</v>
      </c>
      <c r="H97" s="740" t="s">
        <v>1329</v>
      </c>
      <c r="I97" s="740" t="s">
        <v>1329</v>
      </c>
      <c r="J97" s="479"/>
    </row>
    <row r="98" spans="1:10" ht="16.5" hidden="1" customHeight="1" x14ac:dyDescent="0.2">
      <c r="A98" s="583" t="s">
        <v>40</v>
      </c>
      <c r="B98" s="754" t="s">
        <v>1582</v>
      </c>
      <c r="C98" s="440"/>
      <c r="D98" s="103"/>
      <c r="E98" s="446"/>
      <c r="F98" s="446"/>
      <c r="G98" s="740"/>
      <c r="H98" s="740"/>
      <c r="I98" s="740"/>
      <c r="J98" s="479"/>
    </row>
    <row r="99" spans="1:10" ht="16.5" hidden="1" customHeight="1" x14ac:dyDescent="0.2">
      <c r="A99" s="28"/>
      <c r="B99" s="754" t="s">
        <v>1245</v>
      </c>
      <c r="C99" s="440"/>
      <c r="D99" s="103"/>
      <c r="E99" s="446"/>
      <c r="F99" s="446"/>
      <c r="G99" s="740"/>
      <c r="H99" s="740"/>
      <c r="I99" s="740"/>
      <c r="J99" s="479"/>
    </row>
    <row r="100" spans="1:10" ht="16.5" hidden="1" customHeight="1" x14ac:dyDescent="0.2">
      <c r="A100" s="28"/>
      <c r="B100" s="754" t="s">
        <v>1583</v>
      </c>
      <c r="C100" s="440"/>
      <c r="D100" s="103"/>
      <c r="E100" s="446"/>
      <c r="F100" s="446"/>
      <c r="G100" s="740"/>
      <c r="H100" s="740"/>
      <c r="I100" s="740"/>
      <c r="J100" s="479"/>
    </row>
    <row r="101" spans="1:10" ht="16.5" hidden="1" customHeight="1" x14ac:dyDescent="0.2">
      <c r="A101" s="28"/>
      <c r="B101" s="754" t="s">
        <v>1254</v>
      </c>
      <c r="C101" s="440"/>
      <c r="D101" s="103"/>
      <c r="E101" s="446"/>
      <c r="F101" s="446"/>
      <c r="G101" s="740"/>
      <c r="H101" s="740"/>
      <c r="I101" s="740"/>
      <c r="J101" s="479"/>
    </row>
    <row r="102" spans="1:10" ht="16.5" hidden="1" customHeight="1" x14ac:dyDescent="0.2">
      <c r="A102" s="28"/>
      <c r="B102" s="751" t="s">
        <v>1296</v>
      </c>
      <c r="C102" s="440"/>
      <c r="D102" s="103"/>
      <c r="E102" s="446"/>
      <c r="F102" s="446"/>
      <c r="G102" s="740"/>
      <c r="H102" s="740"/>
      <c r="I102" s="740"/>
      <c r="J102" s="479"/>
    </row>
    <row r="103" spans="1:10" ht="16.5" hidden="1" customHeight="1" x14ac:dyDescent="0.2">
      <c r="A103" s="28"/>
      <c r="B103" s="751" t="s">
        <v>1297</v>
      </c>
      <c r="C103" s="440"/>
      <c r="D103" s="103"/>
      <c r="E103" s="446"/>
      <c r="F103" s="446"/>
      <c r="G103" s="740"/>
      <c r="H103" s="740"/>
      <c r="I103" s="740"/>
      <c r="J103" s="479"/>
    </row>
    <row r="104" spans="1:10" ht="16.5" hidden="1" customHeight="1" x14ac:dyDescent="0.2">
      <c r="A104" s="28"/>
      <c r="B104" s="754" t="s">
        <v>1261</v>
      </c>
      <c r="C104" s="440"/>
      <c r="D104" s="103"/>
      <c r="E104" s="446"/>
      <c r="F104" s="446"/>
      <c r="G104" s="740"/>
      <c r="H104" s="740"/>
      <c r="I104" s="740"/>
      <c r="J104" s="479"/>
    </row>
    <row r="105" spans="1:10" ht="16.5" hidden="1" customHeight="1" x14ac:dyDescent="0.2">
      <c r="A105" s="28"/>
      <c r="B105" s="754" t="s">
        <v>1262</v>
      </c>
      <c r="C105" s="440"/>
      <c r="D105" s="103"/>
      <c r="E105" s="446"/>
      <c r="F105" s="446"/>
      <c r="G105" s="740"/>
      <c r="H105" s="740"/>
      <c r="I105" s="740"/>
      <c r="J105" s="479"/>
    </row>
    <row r="106" spans="1:10" ht="16.5" hidden="1" customHeight="1" x14ac:dyDescent="0.2">
      <c r="A106" s="28"/>
      <c r="B106" s="754" t="s">
        <v>1263</v>
      </c>
      <c r="C106" s="440"/>
      <c r="D106" s="103"/>
      <c r="E106" s="446"/>
      <c r="F106" s="446"/>
      <c r="G106" s="740"/>
      <c r="H106" s="740"/>
      <c r="I106" s="740"/>
      <c r="J106" s="479"/>
    </row>
    <row r="107" spans="1:10" ht="16.5" hidden="1" customHeight="1" x14ac:dyDescent="0.2">
      <c r="A107" s="28"/>
      <c r="B107" s="754" t="s">
        <v>1264</v>
      </c>
      <c r="C107" s="440"/>
      <c r="D107" s="103"/>
      <c r="E107" s="446"/>
      <c r="F107" s="446"/>
      <c r="G107" s="740"/>
      <c r="H107" s="740"/>
      <c r="I107" s="740"/>
      <c r="J107" s="479"/>
    </row>
    <row r="108" spans="1:10" ht="16.5" hidden="1" customHeight="1" x14ac:dyDescent="0.2">
      <c r="A108" s="28"/>
      <c r="B108" s="754" t="s">
        <v>1265</v>
      </c>
      <c r="C108" s="440"/>
      <c r="D108" s="103"/>
      <c r="E108" s="446"/>
      <c r="F108" s="446"/>
      <c r="G108" s="740"/>
      <c r="H108" s="740"/>
      <c r="I108" s="740"/>
      <c r="J108" s="479"/>
    </row>
    <row r="109" spans="1:10" ht="16.5" hidden="1" customHeight="1" x14ac:dyDescent="0.2">
      <c r="A109" s="28"/>
      <c r="B109" s="754" t="s">
        <v>1266</v>
      </c>
      <c r="C109" s="440"/>
      <c r="D109" s="103"/>
      <c r="E109" s="446"/>
      <c r="F109" s="446"/>
      <c r="G109" s="740"/>
      <c r="H109" s="740"/>
      <c r="I109" s="740"/>
      <c r="J109" s="479"/>
    </row>
    <row r="110" spans="1:10" ht="16.5" hidden="1" customHeight="1" x14ac:dyDescent="0.2">
      <c r="A110" s="28"/>
      <c r="B110" s="754" t="s">
        <v>1298</v>
      </c>
      <c r="C110" s="440"/>
      <c r="D110" s="103"/>
      <c r="E110" s="446"/>
      <c r="F110" s="446"/>
      <c r="G110" s="740"/>
      <c r="H110" s="740"/>
      <c r="I110" s="740"/>
      <c r="J110" s="479"/>
    </row>
    <row r="111" spans="1:10" ht="16.5" hidden="1" customHeight="1" x14ac:dyDescent="0.2">
      <c r="A111" s="28"/>
      <c r="B111" s="754" t="s">
        <v>1271</v>
      </c>
      <c r="C111" s="440"/>
      <c r="D111" s="103"/>
      <c r="E111" s="446"/>
      <c r="F111" s="446"/>
      <c r="G111" s="740"/>
      <c r="H111" s="740"/>
      <c r="I111" s="740"/>
      <c r="J111" s="479"/>
    </row>
    <row r="112" spans="1:10" ht="16.5" hidden="1" customHeight="1" x14ac:dyDescent="0.2">
      <c r="A112" s="28"/>
      <c r="B112" s="754" t="s">
        <v>1272</v>
      </c>
      <c r="C112" s="440"/>
      <c r="D112" s="103"/>
      <c r="E112" s="446"/>
      <c r="F112" s="446"/>
      <c r="G112" s="740"/>
      <c r="H112" s="740"/>
      <c r="I112" s="740"/>
      <c r="J112" s="479"/>
    </row>
    <row r="113" spans="1:10" ht="16.5" hidden="1" customHeight="1" x14ac:dyDescent="0.2">
      <c r="A113" s="28"/>
      <c r="B113" s="754" t="s">
        <v>1273</v>
      </c>
      <c r="C113" s="440"/>
      <c r="D113" s="103"/>
      <c r="E113" s="446"/>
      <c r="F113" s="446"/>
      <c r="G113" s="740"/>
      <c r="H113" s="740"/>
      <c r="I113" s="740"/>
      <c r="J113" s="479"/>
    </row>
    <row r="114" spans="1:10" ht="16.5" hidden="1" customHeight="1" x14ac:dyDescent="0.2">
      <c r="A114" s="28"/>
      <c r="B114" s="754" t="s">
        <v>1274</v>
      </c>
      <c r="C114" s="440"/>
      <c r="D114" s="103"/>
      <c r="E114" s="446"/>
      <c r="F114" s="446"/>
      <c r="G114" s="740"/>
      <c r="H114" s="740"/>
      <c r="I114" s="740"/>
      <c r="J114" s="479"/>
    </row>
    <row r="115" spans="1:10" ht="16.5" hidden="1" customHeight="1" x14ac:dyDescent="0.2">
      <c r="A115" s="28"/>
      <c r="B115" s="754" t="s">
        <v>1275</v>
      </c>
      <c r="C115" s="440"/>
      <c r="D115" s="103"/>
      <c r="E115" s="446"/>
      <c r="F115" s="446"/>
      <c r="G115" s="740"/>
      <c r="H115" s="740"/>
      <c r="I115" s="740"/>
      <c r="J115" s="479"/>
    </row>
    <row r="116" spans="1:10" ht="16.5" hidden="1" customHeight="1" x14ac:dyDescent="0.2">
      <c r="A116" s="28"/>
      <c r="B116" s="754" t="s">
        <v>1276</v>
      </c>
      <c r="C116" s="440"/>
      <c r="D116" s="103"/>
      <c r="E116" s="446"/>
      <c r="F116" s="446"/>
      <c r="G116" s="740"/>
      <c r="H116" s="740"/>
      <c r="I116" s="740"/>
      <c r="J116" s="479"/>
    </row>
    <row r="117" spans="1:10" ht="16.5" hidden="1" customHeight="1" x14ac:dyDescent="0.2">
      <c r="A117" s="28"/>
      <c r="B117" s="754" t="s">
        <v>1277</v>
      </c>
      <c r="C117" s="440"/>
      <c r="D117" s="103"/>
      <c r="E117" s="446"/>
      <c r="F117" s="446"/>
      <c r="G117" s="740"/>
      <c r="H117" s="740"/>
      <c r="I117" s="740"/>
      <c r="J117" s="479"/>
    </row>
    <row r="118" spans="1:10" ht="16.5" hidden="1" customHeight="1" x14ac:dyDescent="0.2">
      <c r="A118" s="28"/>
      <c r="B118" s="754" t="s">
        <v>1278</v>
      </c>
      <c r="C118" s="440"/>
      <c r="D118" s="103"/>
      <c r="E118" s="446"/>
      <c r="F118" s="446"/>
      <c r="G118" s="740"/>
      <c r="H118" s="740"/>
      <c r="I118" s="740"/>
      <c r="J118" s="479"/>
    </row>
    <row r="119" spans="1:10" ht="16.5" hidden="1" customHeight="1" x14ac:dyDescent="0.2">
      <c r="A119" s="28"/>
      <c r="B119" s="754" t="s">
        <v>1279</v>
      </c>
      <c r="C119" s="440"/>
      <c r="D119" s="103"/>
      <c r="E119" s="446"/>
      <c r="F119" s="446"/>
      <c r="G119" s="740"/>
      <c r="H119" s="740"/>
      <c r="I119" s="740"/>
      <c r="J119" s="479"/>
    </row>
    <row r="120" spans="1:10" ht="16.5" hidden="1" customHeight="1" x14ac:dyDescent="0.2">
      <c r="A120" s="28"/>
      <c r="B120" s="754" t="s">
        <v>1280</v>
      </c>
      <c r="C120" s="440"/>
      <c r="D120" s="103"/>
      <c r="E120" s="446"/>
      <c r="F120" s="446"/>
      <c r="G120" s="740"/>
      <c r="H120" s="740"/>
      <c r="I120" s="740"/>
      <c r="J120" s="479"/>
    </row>
    <row r="121" spans="1:10" ht="16.5" hidden="1" customHeight="1" x14ac:dyDescent="0.2">
      <c r="A121" s="28"/>
      <c r="B121" s="754" t="s">
        <v>1281</v>
      </c>
      <c r="C121" s="440"/>
      <c r="D121" s="103"/>
      <c r="E121" s="446"/>
      <c r="F121" s="446"/>
      <c r="G121" s="740"/>
      <c r="H121" s="740"/>
      <c r="I121" s="740"/>
      <c r="J121" s="479"/>
    </row>
    <row r="122" spans="1:10" ht="16.5" hidden="1" customHeight="1" x14ac:dyDescent="0.2">
      <c r="A122" s="28"/>
      <c r="B122" s="754" t="s">
        <v>1282</v>
      </c>
      <c r="C122" s="440"/>
      <c r="D122" s="103"/>
      <c r="E122" s="446"/>
      <c r="F122" s="446"/>
      <c r="G122" s="740"/>
      <c r="H122" s="740"/>
      <c r="I122" s="740"/>
      <c r="J122" s="479"/>
    </row>
    <row r="123" spans="1:10" ht="16.5" hidden="1" customHeight="1" x14ac:dyDescent="0.2">
      <c r="A123" s="583" t="s">
        <v>40</v>
      </c>
      <c r="B123" s="753" t="s">
        <v>1247</v>
      </c>
      <c r="C123" s="440"/>
      <c r="D123" s="103"/>
      <c r="E123" s="446"/>
      <c r="F123" s="446"/>
      <c r="G123" s="740"/>
      <c r="H123" s="740"/>
      <c r="I123" s="740"/>
      <c r="J123" s="479"/>
    </row>
    <row r="124" spans="1:10" ht="16.5" hidden="1" customHeight="1" x14ac:dyDescent="0.2">
      <c r="A124" s="28"/>
      <c r="B124" s="753" t="s">
        <v>1248</v>
      </c>
      <c r="C124" s="440"/>
      <c r="D124" s="103"/>
      <c r="E124" s="446"/>
      <c r="F124" s="446"/>
      <c r="G124" s="740"/>
      <c r="H124" s="740"/>
      <c r="I124" s="740"/>
      <c r="J124" s="479"/>
    </row>
    <row r="125" spans="1:10" ht="16.5" customHeight="1" x14ac:dyDescent="0.2">
      <c r="A125" s="28"/>
      <c r="B125" s="753"/>
      <c r="C125" s="440"/>
      <c r="D125" s="103"/>
      <c r="E125" s="446"/>
      <c r="F125" s="446"/>
      <c r="G125" s="740"/>
      <c r="H125" s="740"/>
      <c r="I125" s="740"/>
      <c r="J125" s="479"/>
    </row>
    <row r="126" spans="1:10" ht="16.5" customHeight="1" x14ac:dyDescent="0.2">
      <c r="A126" s="28" t="s">
        <v>1586</v>
      </c>
      <c r="B126" s="579" t="s">
        <v>1299</v>
      </c>
      <c r="C126" s="444">
        <v>1</v>
      </c>
      <c r="D126" s="429">
        <v>1</v>
      </c>
      <c r="E126" s="444">
        <v>1</v>
      </c>
      <c r="F126" s="444">
        <v>1</v>
      </c>
      <c r="G126" s="743">
        <v>1</v>
      </c>
      <c r="H126" s="743">
        <v>1</v>
      </c>
      <c r="I126" s="743">
        <v>1</v>
      </c>
      <c r="J126" s="479">
        <f>ROUND((I126-H126)/H126*1,3)</f>
        <v>0</v>
      </c>
    </row>
    <row r="127" spans="1:10" ht="16.5" hidden="1" customHeight="1" x14ac:dyDescent="0.2">
      <c r="A127" s="583" t="s">
        <v>40</v>
      </c>
      <c r="B127" s="754" t="s">
        <v>1587</v>
      </c>
      <c r="C127" s="440"/>
      <c r="D127" s="103"/>
      <c r="E127" s="446"/>
      <c r="F127" s="446"/>
      <c r="G127" s="740"/>
      <c r="H127" s="740"/>
      <c r="I127" s="740"/>
      <c r="J127" s="479"/>
    </row>
    <row r="128" spans="1:10" ht="16.5" hidden="1" customHeight="1" x14ac:dyDescent="0.2">
      <c r="A128" s="28"/>
      <c r="B128" s="754" t="s">
        <v>1245</v>
      </c>
      <c r="C128" s="440"/>
      <c r="D128" s="103"/>
      <c r="E128" s="446"/>
      <c r="F128" s="446"/>
      <c r="G128" s="740"/>
      <c r="H128" s="740"/>
      <c r="I128" s="740"/>
      <c r="J128" s="479"/>
    </row>
    <row r="129" spans="1:10" ht="16.5" hidden="1" customHeight="1" x14ac:dyDescent="0.2">
      <c r="A129" s="28"/>
      <c r="B129" s="754" t="s">
        <v>1588</v>
      </c>
      <c r="C129" s="440"/>
      <c r="D129" s="103"/>
      <c r="E129" s="446"/>
      <c r="F129" s="446"/>
      <c r="G129" s="740"/>
      <c r="H129" s="740"/>
      <c r="I129" s="740"/>
      <c r="J129" s="479"/>
    </row>
    <row r="130" spans="1:10" ht="16.5" hidden="1" customHeight="1" x14ac:dyDescent="0.2">
      <c r="A130" s="28"/>
      <c r="B130" s="754" t="s">
        <v>1254</v>
      </c>
      <c r="C130" s="440"/>
      <c r="D130" s="103"/>
      <c r="E130" s="446"/>
      <c r="F130" s="446"/>
      <c r="G130" s="740"/>
      <c r="H130" s="740"/>
      <c r="I130" s="740"/>
      <c r="J130" s="479"/>
    </row>
    <row r="131" spans="1:10" ht="16.5" hidden="1" customHeight="1" x14ac:dyDescent="0.2">
      <c r="A131" s="28"/>
      <c r="B131" s="751" t="s">
        <v>1296</v>
      </c>
      <c r="C131" s="440"/>
      <c r="D131" s="103"/>
      <c r="E131" s="446"/>
      <c r="F131" s="446"/>
      <c r="G131" s="740"/>
      <c r="H131" s="740"/>
      <c r="I131" s="740"/>
      <c r="J131" s="479"/>
    </row>
    <row r="132" spans="1:10" ht="16.5" hidden="1" customHeight="1" x14ac:dyDescent="0.2">
      <c r="A132" s="28"/>
      <c r="B132" s="751" t="s">
        <v>1300</v>
      </c>
      <c r="C132" s="440"/>
      <c r="D132" s="103"/>
      <c r="E132" s="446"/>
      <c r="F132" s="446"/>
      <c r="G132" s="740"/>
      <c r="H132" s="740"/>
      <c r="I132" s="740"/>
      <c r="J132" s="479"/>
    </row>
    <row r="133" spans="1:10" ht="16.5" hidden="1" customHeight="1" x14ac:dyDescent="0.2">
      <c r="A133" s="28"/>
      <c r="B133" s="754" t="s">
        <v>1261</v>
      </c>
      <c r="C133" s="440"/>
      <c r="D133" s="103"/>
      <c r="E133" s="446"/>
      <c r="F133" s="446"/>
      <c r="G133" s="740"/>
      <c r="H133" s="740"/>
      <c r="I133" s="740"/>
      <c r="J133" s="479"/>
    </row>
    <row r="134" spans="1:10" ht="16.5" hidden="1" customHeight="1" x14ac:dyDescent="0.2">
      <c r="A134" s="28"/>
      <c r="B134" s="754" t="s">
        <v>1262</v>
      </c>
      <c r="C134" s="440"/>
      <c r="D134" s="103"/>
      <c r="E134" s="446"/>
      <c r="F134" s="446"/>
      <c r="G134" s="740"/>
      <c r="H134" s="740"/>
      <c r="I134" s="740"/>
      <c r="J134" s="479"/>
    </row>
    <row r="135" spans="1:10" ht="16.5" hidden="1" customHeight="1" x14ac:dyDescent="0.2">
      <c r="A135" s="28"/>
      <c r="B135" s="754" t="s">
        <v>1263</v>
      </c>
      <c r="C135" s="440"/>
      <c r="D135" s="103"/>
      <c r="E135" s="446"/>
      <c r="F135" s="446"/>
      <c r="G135" s="740"/>
      <c r="H135" s="740"/>
      <c r="I135" s="740"/>
      <c r="J135" s="479"/>
    </row>
    <row r="136" spans="1:10" ht="16.5" hidden="1" customHeight="1" x14ac:dyDescent="0.2">
      <c r="A136" s="28"/>
      <c r="B136" s="754" t="s">
        <v>1264</v>
      </c>
      <c r="C136" s="440"/>
      <c r="D136" s="103"/>
      <c r="E136" s="446"/>
      <c r="F136" s="446"/>
      <c r="G136" s="740"/>
      <c r="H136" s="740"/>
      <c r="I136" s="740"/>
      <c r="J136" s="479"/>
    </row>
    <row r="137" spans="1:10" ht="16.5" hidden="1" customHeight="1" x14ac:dyDescent="0.2">
      <c r="A137" s="67"/>
      <c r="B137" s="756" t="s">
        <v>1265</v>
      </c>
      <c r="C137" s="441"/>
      <c r="D137" s="438"/>
      <c r="E137" s="447"/>
      <c r="F137" s="447"/>
      <c r="G137" s="744"/>
      <c r="H137" s="744"/>
      <c r="I137" s="744"/>
      <c r="J137" s="480"/>
    </row>
    <row r="138" spans="1:10" ht="16.5" hidden="1" customHeight="1" x14ac:dyDescent="0.2">
      <c r="A138" s="28"/>
      <c r="B138" s="754" t="s">
        <v>1301</v>
      </c>
      <c r="C138" s="440"/>
      <c r="D138" s="103"/>
      <c r="E138" s="446"/>
      <c r="F138" s="446"/>
      <c r="G138" s="740"/>
      <c r="H138" s="740"/>
      <c r="I138" s="740"/>
      <c r="J138" s="479"/>
    </row>
    <row r="139" spans="1:10" ht="16.5" hidden="1" customHeight="1" x14ac:dyDescent="0.2">
      <c r="A139" s="28"/>
      <c r="B139" s="754" t="s">
        <v>1302</v>
      </c>
      <c r="C139" s="440"/>
      <c r="D139" s="103"/>
      <c r="E139" s="446"/>
      <c r="F139" s="446"/>
      <c r="G139" s="740"/>
      <c r="H139" s="740"/>
      <c r="I139" s="740"/>
      <c r="J139" s="479"/>
    </row>
    <row r="140" spans="1:10" ht="16.5" hidden="1" customHeight="1" x14ac:dyDescent="0.2">
      <c r="A140" s="28"/>
      <c r="B140" s="754" t="s">
        <v>1303</v>
      </c>
      <c r="C140" s="440"/>
      <c r="D140" s="103"/>
      <c r="E140" s="446"/>
      <c r="F140" s="446"/>
      <c r="G140" s="740"/>
      <c r="H140" s="740"/>
      <c r="I140" s="740"/>
      <c r="J140" s="479"/>
    </row>
    <row r="141" spans="1:10" ht="16.5" hidden="1" customHeight="1" x14ac:dyDescent="0.2">
      <c r="A141" s="28"/>
      <c r="B141" s="754" t="s">
        <v>1304</v>
      </c>
      <c r="C141" s="440"/>
      <c r="D141" s="103"/>
      <c r="E141" s="446"/>
      <c r="F141" s="446"/>
      <c r="G141" s="740"/>
      <c r="H141" s="740"/>
      <c r="I141" s="740"/>
      <c r="J141" s="479"/>
    </row>
    <row r="142" spans="1:10" ht="16.5" hidden="1" customHeight="1" x14ac:dyDescent="0.2">
      <c r="A142" s="28"/>
      <c r="B142" s="754" t="s">
        <v>1305</v>
      </c>
      <c r="C142" s="440"/>
      <c r="D142" s="103"/>
      <c r="E142" s="446"/>
      <c r="F142" s="446"/>
      <c r="G142" s="740"/>
      <c r="H142" s="740"/>
      <c r="I142" s="740"/>
      <c r="J142" s="479"/>
    </row>
    <row r="143" spans="1:10" ht="16.5" hidden="1" customHeight="1" x14ac:dyDescent="0.2">
      <c r="A143" s="28"/>
      <c r="B143" s="754" t="s">
        <v>1306</v>
      </c>
      <c r="C143" s="440"/>
      <c r="D143" s="103"/>
      <c r="E143" s="446"/>
      <c r="F143" s="446"/>
      <c r="G143" s="740"/>
      <c r="H143" s="740"/>
      <c r="I143" s="740"/>
      <c r="J143" s="479"/>
    </row>
    <row r="144" spans="1:10" ht="16.5" hidden="1" customHeight="1" x14ac:dyDescent="0.2">
      <c r="A144" s="28"/>
      <c r="B144" s="754" t="s">
        <v>1307</v>
      </c>
      <c r="C144" s="440"/>
      <c r="D144" s="103"/>
      <c r="E144" s="446"/>
      <c r="F144" s="446"/>
      <c r="G144" s="740"/>
      <c r="H144" s="740"/>
      <c r="I144" s="740"/>
      <c r="J144" s="479"/>
    </row>
    <row r="145" spans="1:10" ht="16.5" hidden="1" customHeight="1" x14ac:dyDescent="0.2">
      <c r="A145" s="28"/>
      <c r="B145" s="754" t="s">
        <v>1308</v>
      </c>
      <c r="C145" s="440"/>
      <c r="D145" s="103"/>
      <c r="E145" s="446"/>
      <c r="F145" s="446"/>
      <c r="G145" s="740"/>
      <c r="H145" s="740"/>
      <c r="I145" s="740"/>
      <c r="J145" s="479"/>
    </row>
    <row r="146" spans="1:10" ht="16.5" hidden="1" customHeight="1" x14ac:dyDescent="0.2">
      <c r="A146" s="28"/>
      <c r="B146" s="754" t="s">
        <v>1272</v>
      </c>
      <c r="C146" s="440"/>
      <c r="D146" s="103"/>
      <c r="E146" s="446"/>
      <c r="F146" s="446"/>
      <c r="G146" s="740"/>
      <c r="H146" s="740"/>
      <c r="I146" s="740"/>
      <c r="J146" s="479"/>
    </row>
    <row r="147" spans="1:10" ht="16.5" hidden="1" customHeight="1" x14ac:dyDescent="0.2">
      <c r="A147" s="28"/>
      <c r="B147" s="754" t="s">
        <v>1273</v>
      </c>
      <c r="C147" s="440"/>
      <c r="D147" s="103"/>
      <c r="E147" s="446"/>
      <c r="F147" s="446"/>
      <c r="G147" s="740"/>
      <c r="H147" s="740"/>
      <c r="I147" s="740"/>
      <c r="J147" s="479"/>
    </row>
    <row r="148" spans="1:10" ht="16.5" hidden="1" customHeight="1" x14ac:dyDescent="0.2">
      <c r="A148" s="28"/>
      <c r="B148" s="754" t="s">
        <v>1274</v>
      </c>
      <c r="C148" s="440"/>
      <c r="D148" s="103"/>
      <c r="E148" s="446"/>
      <c r="F148" s="446"/>
      <c r="G148" s="740"/>
      <c r="H148" s="740"/>
      <c r="I148" s="740"/>
      <c r="J148" s="479"/>
    </row>
    <row r="149" spans="1:10" ht="16.5" hidden="1" customHeight="1" x14ac:dyDescent="0.2">
      <c r="A149" s="28"/>
      <c r="B149" s="754" t="s">
        <v>1309</v>
      </c>
      <c r="C149" s="440"/>
      <c r="D149" s="103"/>
      <c r="E149" s="446"/>
      <c r="F149" s="446"/>
      <c r="G149" s="740"/>
      <c r="H149" s="740"/>
      <c r="I149" s="740"/>
      <c r="J149" s="479"/>
    </row>
    <row r="150" spans="1:10" ht="16.5" hidden="1" customHeight="1" x14ac:dyDescent="0.2">
      <c r="A150" s="28"/>
      <c r="B150" s="754" t="s">
        <v>1310</v>
      </c>
      <c r="C150" s="440"/>
      <c r="D150" s="103"/>
      <c r="E150" s="446"/>
      <c r="F150" s="446"/>
      <c r="G150" s="740"/>
      <c r="H150" s="740"/>
      <c r="I150" s="740"/>
      <c r="J150" s="479"/>
    </row>
    <row r="151" spans="1:10" ht="16.5" hidden="1" customHeight="1" x14ac:dyDescent="0.2">
      <c r="A151" s="583" t="s">
        <v>40</v>
      </c>
      <c r="B151" s="754" t="s">
        <v>1247</v>
      </c>
      <c r="C151" s="440"/>
      <c r="D151" s="103"/>
      <c r="E151" s="446"/>
      <c r="F151" s="446"/>
      <c r="G151" s="740"/>
      <c r="H151" s="740"/>
      <c r="I151" s="740"/>
      <c r="J151" s="479"/>
    </row>
    <row r="152" spans="1:10" ht="16.5" hidden="1" customHeight="1" x14ac:dyDescent="0.2">
      <c r="A152" s="28"/>
      <c r="B152" s="754" t="s">
        <v>1248</v>
      </c>
      <c r="C152" s="440"/>
      <c r="D152" s="103"/>
      <c r="E152" s="446"/>
      <c r="F152" s="446"/>
      <c r="G152" s="740"/>
      <c r="H152" s="740"/>
      <c r="I152" s="740"/>
      <c r="J152" s="479"/>
    </row>
    <row r="153" spans="1:10" ht="16.5" hidden="1" customHeight="1" x14ac:dyDescent="0.2">
      <c r="A153" s="28"/>
      <c r="B153" s="754" t="s">
        <v>1311</v>
      </c>
      <c r="C153" s="440"/>
      <c r="D153" s="103"/>
      <c r="E153" s="446"/>
      <c r="F153" s="446"/>
      <c r="G153" s="740"/>
      <c r="H153" s="740"/>
      <c r="I153" s="740"/>
      <c r="J153" s="479"/>
    </row>
    <row r="154" spans="1:10" ht="16.5" customHeight="1" x14ac:dyDescent="0.2">
      <c r="A154" s="28" t="s">
        <v>58</v>
      </c>
      <c r="B154" s="754" t="s">
        <v>1710</v>
      </c>
      <c r="C154" s="444"/>
      <c r="D154" s="429"/>
      <c r="E154" s="444"/>
      <c r="F154" s="444"/>
      <c r="G154" s="740" t="s">
        <v>1329</v>
      </c>
      <c r="H154" s="740" t="s">
        <v>1329</v>
      </c>
      <c r="I154" s="740" t="s">
        <v>1329</v>
      </c>
      <c r="J154" s="479"/>
    </row>
    <row r="155" spans="1:10" ht="16.5" customHeight="1" x14ac:dyDescent="0.2">
      <c r="A155" s="28"/>
      <c r="B155" s="753"/>
      <c r="C155" s="440"/>
      <c r="D155" s="103"/>
      <c r="E155" s="446"/>
      <c r="F155" s="446"/>
      <c r="G155" s="740"/>
      <c r="H155" s="740"/>
      <c r="I155" s="740"/>
      <c r="J155" s="479"/>
    </row>
    <row r="156" spans="1:10" ht="16.5" customHeight="1" x14ac:dyDescent="0.2">
      <c r="A156" s="28" t="s">
        <v>1589</v>
      </c>
      <c r="B156" s="579" t="s">
        <v>1312</v>
      </c>
      <c r="C156" s="444">
        <v>0.9</v>
      </c>
      <c r="D156" s="429">
        <v>0.9</v>
      </c>
      <c r="E156" s="444">
        <v>0.9</v>
      </c>
      <c r="F156" s="444">
        <v>0.9</v>
      </c>
      <c r="G156" s="743">
        <v>0.2</v>
      </c>
      <c r="H156" s="743">
        <v>0.2</v>
      </c>
      <c r="I156" s="743">
        <v>0.2</v>
      </c>
      <c r="J156" s="479">
        <f>ROUND((I156-H156)/H156*1,3)</f>
        <v>0</v>
      </c>
    </row>
    <row r="157" spans="1:10" ht="16.5" customHeight="1" x14ac:dyDescent="0.2">
      <c r="A157" s="28"/>
      <c r="B157" s="579"/>
      <c r="C157" s="444"/>
      <c r="D157" s="429"/>
      <c r="E157" s="444"/>
      <c r="F157" s="444"/>
      <c r="G157" s="743"/>
      <c r="H157" s="743"/>
      <c r="I157" s="743"/>
      <c r="J157" s="479"/>
    </row>
    <row r="158" spans="1:10" ht="16.5" hidden="1" customHeight="1" x14ac:dyDescent="0.2">
      <c r="A158" s="583" t="s">
        <v>40</v>
      </c>
      <c r="B158" s="754" t="s">
        <v>1590</v>
      </c>
      <c r="C158" s="440"/>
      <c r="D158" s="103"/>
      <c r="E158" s="446"/>
      <c r="F158" s="446"/>
      <c r="G158" s="740"/>
      <c r="H158" s="740"/>
      <c r="I158" s="740"/>
      <c r="J158" s="479"/>
    </row>
    <row r="159" spans="1:10" ht="16.5" hidden="1" customHeight="1" x14ac:dyDescent="0.2">
      <c r="A159" s="28"/>
      <c r="B159" s="754" t="s">
        <v>1245</v>
      </c>
      <c r="C159" s="440"/>
      <c r="D159" s="103"/>
      <c r="E159" s="446"/>
      <c r="F159" s="446"/>
      <c r="G159" s="740"/>
      <c r="H159" s="740"/>
      <c r="I159" s="740"/>
      <c r="J159" s="479"/>
    </row>
    <row r="160" spans="1:10" ht="16.5" hidden="1" customHeight="1" x14ac:dyDescent="0.2">
      <c r="A160" s="28"/>
      <c r="B160" s="754" t="s">
        <v>1591</v>
      </c>
      <c r="C160" s="440"/>
      <c r="D160" s="103"/>
      <c r="E160" s="446"/>
      <c r="F160" s="446"/>
      <c r="G160" s="740"/>
      <c r="H160" s="740"/>
      <c r="I160" s="740"/>
      <c r="J160" s="479"/>
    </row>
    <row r="161" spans="1:10" ht="16.5" hidden="1" customHeight="1" x14ac:dyDescent="0.2">
      <c r="A161" s="28"/>
      <c r="B161" s="754" t="s">
        <v>1254</v>
      </c>
      <c r="C161" s="440"/>
      <c r="D161" s="103"/>
      <c r="E161" s="446"/>
      <c r="F161" s="446"/>
      <c r="G161" s="740"/>
      <c r="H161" s="740"/>
      <c r="I161" s="740"/>
      <c r="J161" s="479"/>
    </row>
    <row r="162" spans="1:10" ht="16.5" hidden="1" customHeight="1" x14ac:dyDescent="0.2">
      <c r="A162" s="28"/>
      <c r="B162" s="751" t="s">
        <v>1313</v>
      </c>
      <c r="C162" s="440"/>
      <c r="D162" s="103"/>
      <c r="E162" s="446"/>
      <c r="F162" s="446"/>
      <c r="G162" s="740"/>
      <c r="H162" s="740"/>
      <c r="I162" s="740"/>
      <c r="J162" s="479"/>
    </row>
    <row r="163" spans="1:10" ht="16.5" hidden="1" customHeight="1" x14ac:dyDescent="0.2">
      <c r="A163" s="28"/>
      <c r="B163" s="751" t="s">
        <v>1314</v>
      </c>
      <c r="C163" s="440"/>
      <c r="D163" s="103"/>
      <c r="E163" s="446"/>
      <c r="F163" s="446"/>
      <c r="G163" s="740"/>
      <c r="H163" s="740"/>
      <c r="I163" s="740"/>
      <c r="J163" s="479"/>
    </row>
    <row r="164" spans="1:10" ht="16.5" hidden="1" customHeight="1" x14ac:dyDescent="0.2">
      <c r="A164" s="28"/>
      <c r="B164" s="754" t="s">
        <v>1261</v>
      </c>
      <c r="C164" s="440"/>
      <c r="D164" s="103"/>
      <c r="E164" s="446"/>
      <c r="F164" s="446"/>
      <c r="G164" s="740"/>
      <c r="H164" s="740"/>
      <c r="I164" s="740"/>
      <c r="J164" s="479"/>
    </row>
    <row r="165" spans="1:10" ht="16.5" hidden="1" customHeight="1" x14ac:dyDescent="0.2">
      <c r="A165" s="28"/>
      <c r="B165" s="754" t="s">
        <v>1262</v>
      </c>
      <c r="C165" s="440"/>
      <c r="D165" s="103"/>
      <c r="E165" s="446"/>
      <c r="F165" s="446"/>
      <c r="G165" s="740"/>
      <c r="H165" s="740"/>
      <c r="I165" s="740"/>
      <c r="J165" s="479"/>
    </row>
    <row r="166" spans="1:10" ht="16.5" hidden="1" customHeight="1" x14ac:dyDescent="0.2">
      <c r="A166" s="28"/>
      <c r="B166" s="754" t="s">
        <v>1263</v>
      </c>
      <c r="C166" s="440"/>
      <c r="D166" s="103"/>
      <c r="E166" s="446"/>
      <c r="F166" s="446"/>
      <c r="G166" s="740"/>
      <c r="H166" s="740"/>
      <c r="I166" s="740"/>
      <c r="J166" s="479"/>
    </row>
    <row r="167" spans="1:10" ht="16.5" hidden="1" customHeight="1" x14ac:dyDescent="0.2">
      <c r="A167" s="28"/>
      <c r="B167" s="754" t="s">
        <v>1264</v>
      </c>
      <c r="C167" s="440"/>
      <c r="D167" s="103"/>
      <c r="E167" s="446"/>
      <c r="F167" s="446"/>
      <c r="G167" s="740"/>
      <c r="H167" s="740"/>
      <c r="I167" s="740"/>
      <c r="J167" s="479"/>
    </row>
    <row r="168" spans="1:10" ht="16.5" hidden="1" customHeight="1" x14ac:dyDescent="0.2">
      <c r="A168" s="28"/>
      <c r="B168" s="754" t="s">
        <v>1265</v>
      </c>
      <c r="C168" s="440"/>
      <c r="D168" s="103"/>
      <c r="E168" s="446"/>
      <c r="F168" s="446"/>
      <c r="G168" s="740"/>
      <c r="H168" s="740"/>
      <c r="I168" s="740"/>
      <c r="J168" s="479"/>
    </row>
    <row r="169" spans="1:10" ht="16.5" hidden="1" customHeight="1" x14ac:dyDescent="0.2">
      <c r="A169" s="28"/>
      <c r="B169" s="754" t="s">
        <v>1301</v>
      </c>
      <c r="C169" s="440"/>
      <c r="D169" s="103"/>
      <c r="E169" s="446"/>
      <c r="F169" s="446"/>
      <c r="G169" s="740"/>
      <c r="H169" s="740"/>
      <c r="I169" s="740"/>
      <c r="J169" s="479"/>
    </row>
    <row r="170" spans="1:10" ht="16.5" hidden="1" customHeight="1" x14ac:dyDescent="0.2">
      <c r="A170" s="28"/>
      <c r="B170" s="754" t="s">
        <v>1315</v>
      </c>
      <c r="C170" s="440"/>
      <c r="D170" s="103"/>
      <c r="E170" s="446"/>
      <c r="F170" s="446"/>
      <c r="G170" s="740"/>
      <c r="H170" s="740"/>
      <c r="I170" s="740"/>
      <c r="J170" s="479"/>
    </row>
    <row r="171" spans="1:10" ht="16.5" hidden="1" customHeight="1" x14ac:dyDescent="0.2">
      <c r="A171" s="28"/>
      <c r="B171" s="754" t="s">
        <v>1303</v>
      </c>
      <c r="C171" s="440"/>
      <c r="D171" s="103"/>
      <c r="E171" s="446"/>
      <c r="F171" s="446"/>
      <c r="G171" s="740"/>
      <c r="H171" s="740"/>
      <c r="I171" s="740"/>
      <c r="J171" s="479"/>
    </row>
    <row r="172" spans="1:10" ht="16.5" hidden="1" customHeight="1" x14ac:dyDescent="0.2">
      <c r="A172" s="28"/>
      <c r="B172" s="754" t="s">
        <v>1316</v>
      </c>
      <c r="C172" s="440"/>
      <c r="D172" s="103"/>
      <c r="E172" s="446"/>
      <c r="F172" s="446"/>
      <c r="G172" s="740"/>
      <c r="H172" s="740"/>
      <c r="I172" s="740"/>
      <c r="J172" s="479"/>
    </row>
    <row r="173" spans="1:10" ht="16.5" hidden="1" customHeight="1" x14ac:dyDescent="0.2">
      <c r="A173" s="28"/>
      <c r="B173" s="754" t="s">
        <v>1246</v>
      </c>
      <c r="C173" s="440"/>
      <c r="D173" s="103"/>
      <c r="E173" s="446"/>
      <c r="F173" s="446"/>
      <c r="G173" s="740"/>
      <c r="H173" s="740"/>
      <c r="I173" s="740"/>
      <c r="J173" s="479"/>
    </row>
    <row r="174" spans="1:10" ht="16.5" hidden="1" customHeight="1" x14ac:dyDescent="0.2">
      <c r="A174" s="28"/>
      <c r="B174" s="754" t="s">
        <v>1317</v>
      </c>
      <c r="C174" s="440"/>
      <c r="D174" s="103"/>
      <c r="E174" s="446"/>
      <c r="F174" s="446"/>
      <c r="G174" s="740"/>
      <c r="H174" s="740"/>
      <c r="I174" s="740"/>
      <c r="J174" s="479"/>
    </row>
    <row r="175" spans="1:10" ht="16.5" hidden="1" customHeight="1" x14ac:dyDescent="0.2">
      <c r="A175" s="28"/>
      <c r="B175" s="754" t="s">
        <v>1318</v>
      </c>
      <c r="C175" s="440"/>
      <c r="D175" s="103"/>
      <c r="E175" s="446"/>
      <c r="F175" s="446"/>
      <c r="G175" s="740"/>
      <c r="H175" s="740"/>
      <c r="I175" s="740"/>
      <c r="J175" s="479"/>
    </row>
    <row r="176" spans="1:10" ht="16.5" hidden="1" customHeight="1" x14ac:dyDescent="0.2">
      <c r="A176" s="28"/>
      <c r="B176" s="754" t="s">
        <v>1272</v>
      </c>
      <c r="C176" s="440"/>
      <c r="D176" s="103"/>
      <c r="E176" s="446"/>
      <c r="F176" s="446"/>
      <c r="G176" s="740"/>
      <c r="H176" s="740"/>
      <c r="I176" s="740"/>
      <c r="J176" s="479"/>
    </row>
    <row r="177" spans="1:10" ht="16.5" hidden="1" customHeight="1" x14ac:dyDescent="0.2">
      <c r="A177" s="28"/>
      <c r="B177" s="754" t="s">
        <v>1273</v>
      </c>
      <c r="C177" s="440"/>
      <c r="D177" s="103"/>
      <c r="E177" s="446"/>
      <c r="F177" s="446"/>
      <c r="G177" s="740"/>
      <c r="H177" s="740"/>
      <c r="I177" s="740"/>
      <c r="J177" s="479"/>
    </row>
    <row r="178" spans="1:10" ht="16.5" hidden="1" customHeight="1" x14ac:dyDescent="0.2">
      <c r="A178" s="28"/>
      <c r="B178" s="754" t="s">
        <v>1274</v>
      </c>
      <c r="C178" s="440"/>
      <c r="D178" s="103"/>
      <c r="E178" s="446"/>
      <c r="F178" s="446"/>
      <c r="G178" s="740"/>
      <c r="H178" s="740"/>
      <c r="I178" s="740"/>
      <c r="J178" s="479"/>
    </row>
    <row r="179" spans="1:10" ht="16.5" hidden="1" customHeight="1" x14ac:dyDescent="0.2">
      <c r="A179" s="28"/>
      <c r="B179" s="754" t="s">
        <v>1319</v>
      </c>
      <c r="C179" s="440"/>
      <c r="D179" s="103"/>
      <c r="E179" s="446"/>
      <c r="F179" s="446"/>
      <c r="G179" s="740"/>
      <c r="H179" s="740"/>
      <c r="I179" s="740"/>
      <c r="J179" s="479"/>
    </row>
    <row r="180" spans="1:10" ht="16.5" hidden="1" customHeight="1" x14ac:dyDescent="0.2">
      <c r="A180" s="28"/>
      <c r="B180" s="754" t="s">
        <v>1310</v>
      </c>
      <c r="C180" s="440"/>
      <c r="D180" s="103"/>
      <c r="E180" s="446"/>
      <c r="F180" s="446"/>
      <c r="G180" s="740"/>
      <c r="H180" s="740"/>
      <c r="I180" s="740"/>
      <c r="J180" s="479"/>
    </row>
    <row r="181" spans="1:10" ht="16.5" hidden="1" customHeight="1" x14ac:dyDescent="0.2">
      <c r="A181" s="28"/>
      <c r="B181" s="754" t="s">
        <v>1320</v>
      </c>
      <c r="C181" s="440"/>
      <c r="D181" s="103"/>
      <c r="E181" s="446"/>
      <c r="F181" s="446"/>
      <c r="G181" s="740"/>
      <c r="H181" s="740"/>
      <c r="I181" s="740"/>
      <c r="J181" s="479"/>
    </row>
    <row r="182" spans="1:10" ht="16.5" hidden="1" customHeight="1" x14ac:dyDescent="0.2">
      <c r="A182" s="28"/>
      <c r="B182" s="754" t="s">
        <v>1321</v>
      </c>
      <c r="C182" s="440"/>
      <c r="D182" s="103"/>
      <c r="E182" s="446"/>
      <c r="F182" s="446"/>
      <c r="G182" s="740"/>
      <c r="H182" s="740"/>
      <c r="I182" s="740"/>
      <c r="J182" s="479"/>
    </row>
    <row r="183" spans="1:10" ht="16.5" hidden="1" customHeight="1" x14ac:dyDescent="0.2">
      <c r="A183" s="28"/>
      <c r="B183" s="754" t="s">
        <v>1322</v>
      </c>
      <c r="C183" s="440"/>
      <c r="D183" s="103"/>
      <c r="E183" s="446"/>
      <c r="F183" s="446"/>
      <c r="G183" s="740"/>
      <c r="H183" s="740"/>
      <c r="I183" s="740"/>
      <c r="J183" s="479"/>
    </row>
    <row r="184" spans="1:10" ht="16.5" hidden="1" customHeight="1" x14ac:dyDescent="0.2">
      <c r="A184" s="28"/>
      <c r="B184" s="754" t="s">
        <v>1323</v>
      </c>
      <c r="C184" s="440"/>
      <c r="D184" s="103"/>
      <c r="E184" s="446"/>
      <c r="F184" s="446"/>
      <c r="G184" s="740"/>
      <c r="H184" s="740"/>
      <c r="I184" s="740"/>
      <c r="J184" s="479"/>
    </row>
    <row r="185" spans="1:10" ht="16.5" hidden="1" customHeight="1" x14ac:dyDescent="0.2">
      <c r="A185" s="583" t="s">
        <v>40</v>
      </c>
      <c r="B185" s="754" t="s">
        <v>1247</v>
      </c>
      <c r="C185" s="440"/>
      <c r="D185" s="103"/>
      <c r="E185" s="446"/>
      <c r="F185" s="446"/>
      <c r="G185" s="740"/>
      <c r="H185" s="740"/>
      <c r="I185" s="740"/>
      <c r="J185" s="479"/>
    </row>
    <row r="186" spans="1:10" ht="16.5" hidden="1" customHeight="1" x14ac:dyDescent="0.2">
      <c r="A186" s="28"/>
      <c r="B186" s="754" t="s">
        <v>1248</v>
      </c>
      <c r="C186" s="440"/>
      <c r="D186" s="103"/>
      <c r="E186" s="446"/>
      <c r="F186" s="446"/>
      <c r="G186" s="740"/>
      <c r="H186" s="740"/>
      <c r="I186" s="740"/>
      <c r="J186" s="479"/>
    </row>
    <row r="187" spans="1:10" ht="16.5" customHeight="1" x14ac:dyDescent="0.2">
      <c r="A187" s="28" t="s">
        <v>1592</v>
      </c>
      <c r="B187" s="579" t="s">
        <v>1324</v>
      </c>
      <c r="C187" s="440" t="s">
        <v>12</v>
      </c>
      <c r="D187" s="103" t="s">
        <v>12</v>
      </c>
      <c r="E187" s="446" t="s">
        <v>12</v>
      </c>
      <c r="F187" s="446"/>
      <c r="G187" s="740"/>
      <c r="H187" s="740"/>
      <c r="I187" s="740"/>
      <c r="J187" s="479" t="s">
        <v>12</v>
      </c>
    </row>
    <row r="188" spans="1:10" ht="16.5" customHeight="1" x14ac:dyDescent="0.2">
      <c r="A188" s="178"/>
      <c r="B188" s="753" t="s">
        <v>1325</v>
      </c>
      <c r="C188" s="440"/>
      <c r="D188" s="103"/>
      <c r="E188" s="446" t="s">
        <v>12</v>
      </c>
      <c r="F188" s="446"/>
      <c r="G188" s="740"/>
      <c r="H188" s="740"/>
      <c r="I188" s="740"/>
      <c r="J188" s="479" t="s">
        <v>12</v>
      </c>
    </row>
    <row r="189" spans="1:10" ht="16.5" customHeight="1" x14ac:dyDescent="0.2">
      <c r="A189" s="178"/>
      <c r="B189" s="753" t="s">
        <v>1326</v>
      </c>
      <c r="C189" s="440"/>
      <c r="D189" s="103"/>
      <c r="E189" s="446" t="s">
        <v>12</v>
      </c>
      <c r="F189" s="446"/>
      <c r="G189" s="740"/>
      <c r="H189" s="740"/>
      <c r="I189" s="740"/>
      <c r="J189" s="479" t="s">
        <v>12</v>
      </c>
    </row>
    <row r="190" spans="1:10" ht="16.5" customHeight="1" x14ac:dyDescent="0.2">
      <c r="A190" s="28" t="s">
        <v>58</v>
      </c>
      <c r="B190" s="753" t="s">
        <v>1566</v>
      </c>
      <c r="C190" s="444">
        <v>0.2</v>
      </c>
      <c r="D190" s="429">
        <v>0.2</v>
      </c>
      <c r="E190" s="444">
        <v>0.75</v>
      </c>
      <c r="F190" s="444">
        <v>0.75</v>
      </c>
      <c r="G190" s="743">
        <v>0.75</v>
      </c>
      <c r="H190" s="743">
        <v>0.75</v>
      </c>
      <c r="I190" s="743">
        <v>0.75</v>
      </c>
      <c r="J190" s="479">
        <f>ROUND((I190-H190)/H190*1,3)</f>
        <v>0</v>
      </c>
    </row>
    <row r="191" spans="1:10" ht="16.5" customHeight="1" x14ac:dyDescent="0.2">
      <c r="A191" s="28" t="s">
        <v>59</v>
      </c>
      <c r="B191" s="753" t="s">
        <v>1327</v>
      </c>
      <c r="C191" s="444">
        <v>0.3</v>
      </c>
      <c r="D191" s="429">
        <v>0.3</v>
      </c>
      <c r="E191" s="444">
        <v>0.75</v>
      </c>
      <c r="F191" s="444">
        <v>0.75</v>
      </c>
      <c r="G191" s="743">
        <v>0.75</v>
      </c>
      <c r="H191" s="743">
        <v>0.75</v>
      </c>
      <c r="I191" s="743">
        <v>0.75</v>
      </c>
      <c r="J191" s="479">
        <f>ROUND((I191-H191)/H191*1,3)</f>
        <v>0</v>
      </c>
    </row>
    <row r="192" spans="1:10" ht="16.5" customHeight="1" x14ac:dyDescent="0.2">
      <c r="A192" s="178"/>
      <c r="B192" s="753" t="s">
        <v>1328</v>
      </c>
      <c r="C192" s="453" t="s">
        <v>1329</v>
      </c>
      <c r="D192" s="454" t="s">
        <v>1329</v>
      </c>
      <c r="E192" s="455" t="s">
        <v>1329</v>
      </c>
      <c r="F192" s="455" t="s">
        <v>1329</v>
      </c>
      <c r="G192" s="740" t="s">
        <v>1329</v>
      </c>
      <c r="H192" s="740" t="s">
        <v>1329</v>
      </c>
      <c r="I192" s="740" t="s">
        <v>1329</v>
      </c>
      <c r="J192" s="479" t="s">
        <v>12</v>
      </c>
    </row>
    <row r="193" spans="1:10" ht="16.5" hidden="1" customHeight="1" x14ac:dyDescent="0.2">
      <c r="A193" s="583" t="s">
        <v>40</v>
      </c>
      <c r="B193" s="754" t="s">
        <v>1247</v>
      </c>
      <c r="C193" s="440"/>
      <c r="D193" s="103"/>
      <c r="E193" s="446"/>
      <c r="F193" s="446"/>
      <c r="G193" s="740"/>
      <c r="H193" s="740"/>
      <c r="I193" s="740"/>
      <c r="J193" s="479"/>
    </row>
    <row r="194" spans="1:10" ht="16.5" hidden="1" customHeight="1" x14ac:dyDescent="0.2">
      <c r="A194" s="28"/>
      <c r="B194" s="754" t="s">
        <v>1248</v>
      </c>
      <c r="C194" s="440"/>
      <c r="D194" s="103"/>
      <c r="E194" s="446"/>
      <c r="F194" s="446"/>
      <c r="G194" s="740"/>
      <c r="H194" s="740"/>
      <c r="I194" s="740"/>
      <c r="J194" s="479"/>
    </row>
    <row r="195" spans="1:10" ht="16.5" customHeight="1" x14ac:dyDescent="0.2">
      <c r="A195" s="67"/>
      <c r="B195" s="757"/>
      <c r="C195" s="441"/>
      <c r="D195" s="438"/>
      <c r="E195" s="447"/>
      <c r="F195" s="447"/>
      <c r="G195" s="744"/>
      <c r="H195" s="744"/>
      <c r="I195" s="744"/>
      <c r="J195" s="480"/>
    </row>
    <row r="196" spans="1:10" ht="16.5" customHeight="1" x14ac:dyDescent="0.2">
      <c r="A196" s="583" t="s">
        <v>40</v>
      </c>
      <c r="B196" s="754" t="s">
        <v>1247</v>
      </c>
      <c r="C196" s="440"/>
      <c r="D196" s="103"/>
      <c r="E196" s="446"/>
      <c r="F196" s="446"/>
      <c r="G196" s="740"/>
      <c r="H196" s="740"/>
      <c r="I196" s="740"/>
      <c r="J196" s="479"/>
    </row>
    <row r="197" spans="1:10" ht="16.5" customHeight="1" x14ac:dyDescent="0.2">
      <c r="A197" s="28"/>
      <c r="B197" s="754" t="s">
        <v>1248</v>
      </c>
      <c r="C197" s="440"/>
      <c r="D197" s="103"/>
      <c r="E197" s="446"/>
      <c r="F197" s="446"/>
      <c r="G197" s="740"/>
      <c r="H197" s="740"/>
      <c r="I197" s="740"/>
      <c r="J197" s="479"/>
    </row>
    <row r="198" spans="1:10" ht="16.5" customHeight="1" x14ac:dyDescent="0.2">
      <c r="A198" s="28"/>
      <c r="B198" s="754"/>
      <c r="C198" s="440"/>
      <c r="D198" s="103"/>
      <c r="E198" s="446"/>
      <c r="F198" s="446"/>
      <c r="G198" s="740"/>
      <c r="H198" s="740"/>
      <c r="I198" s="740"/>
      <c r="J198" s="479"/>
    </row>
    <row r="199" spans="1:10" ht="16.5" customHeight="1" x14ac:dyDescent="0.2">
      <c r="A199" s="152" t="s">
        <v>1593</v>
      </c>
      <c r="B199" s="579" t="s">
        <v>1330</v>
      </c>
      <c r="C199" s="440" t="s">
        <v>12</v>
      </c>
      <c r="D199" s="103" t="s">
        <v>12</v>
      </c>
      <c r="E199" s="446" t="s">
        <v>12</v>
      </c>
      <c r="F199" s="446"/>
      <c r="G199" s="740"/>
      <c r="H199" s="740"/>
      <c r="I199" s="740"/>
      <c r="J199" s="479" t="s">
        <v>12</v>
      </c>
    </row>
    <row r="200" spans="1:10" ht="16.5" customHeight="1" x14ac:dyDescent="0.2">
      <c r="A200" s="28"/>
      <c r="B200" s="753" t="s">
        <v>1331</v>
      </c>
      <c r="C200" s="440"/>
      <c r="D200" s="103"/>
      <c r="E200" s="446"/>
      <c r="F200" s="446"/>
      <c r="G200" s="740"/>
      <c r="H200" s="740"/>
      <c r="I200" s="740"/>
      <c r="J200" s="479"/>
    </row>
    <row r="201" spans="1:10" ht="16.5" customHeight="1" x14ac:dyDescent="0.2">
      <c r="A201" s="28"/>
      <c r="B201" s="753" t="s">
        <v>1332</v>
      </c>
      <c r="C201" s="440"/>
      <c r="D201" s="103"/>
      <c r="E201" s="446"/>
      <c r="F201" s="446"/>
      <c r="G201" s="740"/>
      <c r="H201" s="740"/>
      <c r="I201" s="740"/>
      <c r="J201" s="479"/>
    </row>
    <row r="202" spans="1:10" ht="16.5" customHeight="1" x14ac:dyDescent="0.2">
      <c r="A202" s="28"/>
      <c r="B202" s="753" t="s">
        <v>1333</v>
      </c>
      <c r="C202" s="440"/>
      <c r="D202" s="103"/>
      <c r="E202" s="446"/>
      <c r="F202" s="446"/>
      <c r="G202" s="740"/>
      <c r="H202" s="740"/>
      <c r="I202" s="740"/>
      <c r="J202" s="479"/>
    </row>
    <row r="203" spans="1:10" ht="16.5" customHeight="1" x14ac:dyDescent="0.2">
      <c r="A203" s="28"/>
      <c r="B203" s="753" t="s">
        <v>1334</v>
      </c>
      <c r="C203" s="440"/>
      <c r="D203" s="103"/>
      <c r="E203" s="446"/>
      <c r="F203" s="446"/>
      <c r="G203" s="740"/>
      <c r="H203" s="740"/>
      <c r="I203" s="740"/>
      <c r="J203" s="479"/>
    </row>
    <row r="204" spans="1:10" ht="16.5" customHeight="1" x14ac:dyDescent="0.2">
      <c r="A204" s="28"/>
      <c r="B204" s="753"/>
      <c r="C204" s="440"/>
      <c r="D204" s="103"/>
      <c r="E204" s="446"/>
      <c r="F204" s="446"/>
      <c r="G204" s="740"/>
      <c r="H204" s="740"/>
      <c r="I204" s="740"/>
      <c r="J204" s="479"/>
    </row>
    <row r="205" spans="1:10" ht="16.5" customHeight="1" x14ac:dyDescent="0.2">
      <c r="A205" s="28" t="s">
        <v>1594</v>
      </c>
      <c r="B205" s="579" t="s">
        <v>1335</v>
      </c>
      <c r="C205" s="444">
        <v>1</v>
      </c>
      <c r="D205" s="429">
        <v>1</v>
      </c>
      <c r="E205" s="444">
        <v>1</v>
      </c>
      <c r="F205" s="444">
        <v>1</v>
      </c>
      <c r="G205" s="444">
        <v>1</v>
      </c>
      <c r="H205" s="444">
        <v>1</v>
      </c>
      <c r="I205" s="444">
        <v>1</v>
      </c>
      <c r="J205" s="479">
        <f>ROUND((I205-H205)/H205*1,3)</f>
        <v>0</v>
      </c>
    </row>
    <row r="206" spans="1:10" ht="16.5" customHeight="1" x14ac:dyDescent="0.2">
      <c r="A206" s="28"/>
      <c r="B206" s="579"/>
      <c r="C206" s="444"/>
      <c r="D206" s="429"/>
      <c r="E206" s="444"/>
      <c r="F206" s="444"/>
      <c r="G206" s="444"/>
      <c r="H206" s="444"/>
      <c r="I206" s="444"/>
      <c r="J206" s="479"/>
    </row>
    <row r="207" spans="1:10" ht="16.5" customHeight="1" x14ac:dyDescent="0.2">
      <c r="A207" s="28" t="s">
        <v>1595</v>
      </c>
      <c r="B207" s="579" t="s">
        <v>1336</v>
      </c>
      <c r="C207" s="440"/>
      <c r="D207" s="103"/>
      <c r="E207" s="446"/>
      <c r="F207" s="446"/>
      <c r="G207" s="446"/>
      <c r="H207" s="446"/>
      <c r="I207" s="446"/>
      <c r="J207" s="479"/>
    </row>
    <row r="208" spans="1:10" ht="16.5" customHeight="1" x14ac:dyDescent="0.2">
      <c r="A208" s="28"/>
      <c r="B208" s="753" t="s">
        <v>12</v>
      </c>
      <c r="C208" s="440"/>
      <c r="D208" s="103"/>
      <c r="E208" s="446"/>
      <c r="F208" s="446"/>
      <c r="G208" s="446"/>
      <c r="H208" s="446"/>
      <c r="I208" s="446"/>
      <c r="J208" s="479"/>
    </row>
    <row r="209" spans="1:10" ht="16.5" customHeight="1" x14ac:dyDescent="0.2">
      <c r="A209" s="28" t="s">
        <v>58</v>
      </c>
      <c r="B209" s="753" t="s">
        <v>1596</v>
      </c>
      <c r="C209" s="443">
        <v>15000</v>
      </c>
      <c r="D209" s="437">
        <v>15000</v>
      </c>
      <c r="E209" s="443">
        <v>15000</v>
      </c>
      <c r="F209" s="443">
        <v>15000</v>
      </c>
      <c r="G209" s="443">
        <v>15000</v>
      </c>
      <c r="H209" s="443">
        <v>15000</v>
      </c>
      <c r="I209" s="443">
        <v>15000</v>
      </c>
      <c r="J209" s="479">
        <f>ROUND((I209-H209)/H209*1,3)</f>
        <v>0</v>
      </c>
    </row>
    <row r="210" spans="1:10" ht="16.5" customHeight="1" x14ac:dyDescent="0.2">
      <c r="A210" s="28" t="s">
        <v>59</v>
      </c>
      <c r="B210" s="753" t="s">
        <v>1886</v>
      </c>
      <c r="C210" s="443"/>
      <c r="D210" s="437"/>
      <c r="E210" s="904" t="s">
        <v>468</v>
      </c>
      <c r="F210" s="443"/>
      <c r="G210" s="443"/>
      <c r="H210" s="443"/>
      <c r="I210" s="444">
        <v>1</v>
      </c>
      <c r="J210" s="479"/>
    </row>
    <row r="211" spans="1:10" ht="25.5" x14ac:dyDescent="0.2">
      <c r="A211" s="28"/>
      <c r="B211" s="83" t="s">
        <v>1887</v>
      </c>
      <c r="C211" s="443"/>
      <c r="D211" s="437"/>
      <c r="E211" s="443"/>
      <c r="F211" s="443"/>
      <c r="G211" s="443"/>
      <c r="H211" s="443"/>
      <c r="I211" s="443"/>
      <c r="J211" s="479"/>
    </row>
    <row r="212" spans="1:10" ht="16.5" customHeight="1" x14ac:dyDescent="0.2">
      <c r="A212" s="583" t="s">
        <v>40</v>
      </c>
      <c r="B212" s="754" t="s">
        <v>1247</v>
      </c>
      <c r="C212" s="440"/>
      <c r="D212" s="103"/>
      <c r="E212" s="446"/>
      <c r="F212" s="446"/>
      <c r="G212" s="740"/>
      <c r="H212" s="740"/>
      <c r="I212" s="740"/>
      <c r="J212" s="479"/>
    </row>
    <row r="213" spans="1:10" ht="16.5" customHeight="1" x14ac:dyDescent="0.2">
      <c r="A213" s="67"/>
      <c r="B213" s="756" t="s">
        <v>1248</v>
      </c>
      <c r="C213" s="441"/>
      <c r="D213" s="438"/>
      <c r="E213" s="447"/>
      <c r="F213" s="447"/>
      <c r="G213" s="744"/>
      <c r="H213" s="744"/>
      <c r="I213" s="744"/>
      <c r="J213" s="480"/>
    </row>
    <row r="214" spans="1:10" ht="16.5" customHeight="1" x14ac:dyDescent="0.2">
      <c r="E214" s="434"/>
      <c r="F214" s="434"/>
      <c r="G214" s="745"/>
      <c r="H214" s="745"/>
      <c r="I214" s="745"/>
      <c r="J214" s="481"/>
    </row>
    <row r="215" spans="1:10" ht="16.5" customHeight="1" x14ac:dyDescent="0.2">
      <c r="B215" s="104" t="s">
        <v>12</v>
      </c>
    </row>
  </sheetData>
  <mergeCells count="2">
    <mergeCell ref="A1:N1"/>
    <mergeCell ref="A2:N2"/>
  </mergeCells>
  <pageMargins left="0.43307086614173229" right="0.15748031496062992" top="0.27559055118110237" bottom="0.23" header="0.31496062992125984" footer="0.23622047244094491"/>
  <pageSetup paperSize="9" scale="70" orientation="portrait" r:id="rId1"/>
  <headerFooter>
    <oddFooter>Page &amp;P</oddFooter>
  </headerFooter>
  <rowBreaks count="1" manualBreakCount="1">
    <brk id="195"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P138"/>
  <sheetViews>
    <sheetView topLeftCell="A115" zoomScaleNormal="100" workbookViewId="0">
      <selection activeCell="B70" sqref="B70"/>
    </sheetView>
  </sheetViews>
  <sheetFormatPr defaultRowHeight="12.75" x14ac:dyDescent="0.2"/>
  <cols>
    <col min="1" max="1" width="9.5703125" style="115" customWidth="1"/>
    <col min="2" max="2" width="59.85546875" style="58" customWidth="1"/>
    <col min="3" max="3" width="14.140625" style="58" hidden="1" customWidth="1"/>
    <col min="4" max="4" width="11.28515625" style="58" hidden="1" customWidth="1"/>
    <col min="5" max="5" width="11.7109375" style="100" hidden="1" customWidth="1"/>
    <col min="6" max="6" width="11" style="58" hidden="1" customWidth="1"/>
    <col min="7" max="7" width="10.28515625" style="58" hidden="1" customWidth="1"/>
    <col min="8" max="9" width="12" style="223" hidden="1" customWidth="1"/>
    <col min="10" max="10" width="13" style="223" customWidth="1"/>
    <col min="11" max="11" width="12.7109375" style="223" customWidth="1"/>
    <col min="12" max="12" width="11.5703125" style="223" customWidth="1"/>
    <col min="13" max="13" width="11.5703125" style="58" customWidth="1"/>
    <col min="14" max="14" width="10.140625" style="58" hidden="1" customWidth="1"/>
    <col min="15" max="15" width="9.42578125" style="466" bestFit="1" customWidth="1"/>
    <col min="16" max="16384" width="9.140625" style="58"/>
  </cols>
  <sheetData>
    <row r="1" spans="1:16" s="1" customFormat="1" x14ac:dyDescent="0.2">
      <c r="A1" s="963" t="s">
        <v>5</v>
      </c>
      <c r="B1" s="963"/>
      <c r="C1" s="963"/>
      <c r="D1" s="963"/>
      <c r="E1" s="963"/>
      <c r="F1" s="963"/>
      <c r="G1" s="963"/>
      <c r="H1" s="963"/>
      <c r="I1" s="963"/>
      <c r="J1" s="963"/>
      <c r="K1" s="963"/>
      <c r="L1" s="963"/>
      <c r="M1" s="963"/>
      <c r="N1" s="963"/>
      <c r="O1" s="556"/>
      <c r="P1" s="556"/>
    </row>
    <row r="2" spans="1:16" s="1" customFormat="1" x14ac:dyDescent="0.2">
      <c r="A2" s="964" t="s">
        <v>1884</v>
      </c>
      <c r="B2" s="964"/>
      <c r="C2" s="964"/>
      <c r="D2" s="964"/>
      <c r="E2" s="964"/>
      <c r="F2" s="964"/>
      <c r="G2" s="964"/>
      <c r="H2" s="964"/>
      <c r="I2" s="964"/>
      <c r="J2" s="964"/>
      <c r="K2" s="964"/>
      <c r="L2" s="964"/>
      <c r="M2" s="964"/>
      <c r="N2" s="964"/>
      <c r="O2" s="556"/>
      <c r="P2" s="556"/>
    </row>
    <row r="3" spans="1:16" s="1" customFormat="1" x14ac:dyDescent="0.2">
      <c r="A3" s="968"/>
      <c r="B3" s="968"/>
      <c r="C3" s="968"/>
      <c r="D3" s="968"/>
      <c r="E3" s="968"/>
      <c r="F3" s="968"/>
      <c r="G3" s="968"/>
      <c r="H3" s="968"/>
      <c r="I3" s="968"/>
      <c r="J3" s="968"/>
      <c r="K3" s="968"/>
      <c r="L3" s="968"/>
      <c r="M3" s="968"/>
      <c r="N3" s="793"/>
      <c r="O3" s="793"/>
      <c r="P3" s="556"/>
    </row>
    <row r="4" spans="1:16" s="1" customFormat="1" x14ac:dyDescent="0.2">
      <c r="A4" s="387"/>
      <c r="B4" s="388"/>
      <c r="C4" s="389" t="s">
        <v>1</v>
      </c>
      <c r="D4" s="390" t="s">
        <v>2</v>
      </c>
      <c r="E4" s="391" t="s">
        <v>6</v>
      </c>
      <c r="F4" s="392" t="s">
        <v>6</v>
      </c>
      <c r="G4" s="393" t="s">
        <v>74</v>
      </c>
      <c r="H4" s="393" t="s">
        <v>1569</v>
      </c>
      <c r="I4" s="393" t="s">
        <v>1625</v>
      </c>
      <c r="J4" s="392" t="s">
        <v>1769</v>
      </c>
      <c r="K4" s="393" t="s">
        <v>1882</v>
      </c>
      <c r="L4" s="393" t="s">
        <v>1882</v>
      </c>
      <c r="M4" s="393" t="s">
        <v>1882</v>
      </c>
      <c r="N4" s="599" t="s">
        <v>1570</v>
      </c>
      <c r="O4" s="69" t="s">
        <v>7</v>
      </c>
    </row>
    <row r="5" spans="1:16" s="1" customFormat="1" x14ac:dyDescent="0.2">
      <c r="A5" s="259"/>
      <c r="B5" s="260"/>
      <c r="C5" s="394"/>
      <c r="D5" s="395" t="s">
        <v>97</v>
      </c>
      <c r="E5" s="396" t="s">
        <v>97</v>
      </c>
      <c r="F5" s="397" t="s">
        <v>1091</v>
      </c>
      <c r="G5" s="398" t="s">
        <v>1091</v>
      </c>
      <c r="H5" s="398" t="s">
        <v>1091</v>
      </c>
      <c r="I5" s="398" t="s">
        <v>1091</v>
      </c>
      <c r="J5" s="397" t="s">
        <v>1091</v>
      </c>
      <c r="K5" s="398" t="s">
        <v>1091</v>
      </c>
      <c r="L5" s="398" t="s">
        <v>4</v>
      </c>
      <c r="M5" s="395" t="s">
        <v>1092</v>
      </c>
      <c r="N5" s="395"/>
      <c r="O5" s="70" t="s">
        <v>10</v>
      </c>
    </row>
    <row r="6" spans="1:16" s="1" customFormat="1" x14ac:dyDescent="0.2">
      <c r="A6" s="404"/>
      <c r="B6" s="405" t="s">
        <v>8</v>
      </c>
      <c r="C6" s="406" t="s">
        <v>9</v>
      </c>
      <c r="D6" s="407" t="s">
        <v>9</v>
      </c>
      <c r="E6" s="408" t="s">
        <v>9</v>
      </c>
      <c r="F6" s="409" t="s">
        <v>9</v>
      </c>
      <c r="G6" s="410" t="s">
        <v>9</v>
      </c>
      <c r="H6" s="410" t="s">
        <v>9</v>
      </c>
      <c r="I6" s="410" t="s">
        <v>9</v>
      </c>
      <c r="J6" s="409" t="s">
        <v>9</v>
      </c>
      <c r="K6" s="410" t="s">
        <v>9</v>
      </c>
      <c r="L6" s="410" t="s">
        <v>9</v>
      </c>
      <c r="M6" s="407" t="s">
        <v>9</v>
      </c>
      <c r="N6" s="407"/>
      <c r="O6" s="156" t="s">
        <v>12</v>
      </c>
    </row>
    <row r="7" spans="1:16" x14ac:dyDescent="0.2">
      <c r="A7" s="175"/>
      <c r="B7" s="162"/>
      <c r="C7" s="161"/>
      <c r="D7" s="162"/>
      <c r="E7" s="179"/>
      <c r="F7" s="162"/>
      <c r="G7" s="161"/>
      <c r="H7" s="219"/>
      <c r="I7" s="619"/>
      <c r="J7" s="219"/>
      <c r="K7" s="219"/>
      <c r="L7" s="219"/>
      <c r="M7" s="162"/>
      <c r="N7" s="161"/>
      <c r="O7" s="461"/>
    </row>
    <row r="8" spans="1:16" x14ac:dyDescent="0.2">
      <c r="A8" s="176">
        <v>6</v>
      </c>
      <c r="B8" s="9" t="s">
        <v>1377</v>
      </c>
      <c r="C8" s="61"/>
      <c r="D8" s="125"/>
      <c r="E8" s="106"/>
      <c r="F8" s="125"/>
      <c r="G8" s="61"/>
      <c r="H8" s="198"/>
      <c r="I8" s="566"/>
      <c r="J8" s="198"/>
      <c r="K8" s="198"/>
      <c r="L8" s="198"/>
      <c r="M8" s="125"/>
      <c r="N8" s="61"/>
      <c r="O8" s="462"/>
    </row>
    <row r="9" spans="1:16" x14ac:dyDescent="0.2">
      <c r="A9" s="176"/>
      <c r="B9" s="125"/>
      <c r="C9" s="61"/>
      <c r="D9" s="125"/>
      <c r="E9" s="106"/>
      <c r="F9" s="125"/>
      <c r="G9" s="61"/>
      <c r="H9" s="198"/>
      <c r="I9" s="566"/>
      <c r="J9" s="198"/>
      <c r="K9" s="198"/>
      <c r="L9" s="198"/>
      <c r="M9" s="125"/>
      <c r="N9" s="61"/>
      <c r="O9" s="462"/>
    </row>
    <row r="10" spans="1:16" ht="16.5" customHeight="1" x14ac:dyDescent="0.2">
      <c r="A10" s="28">
        <v>6.1</v>
      </c>
      <c r="B10" s="9" t="s">
        <v>380</v>
      </c>
      <c r="C10" s="10"/>
      <c r="D10" s="17" t="s">
        <v>12</v>
      </c>
      <c r="E10" s="16"/>
      <c r="F10" s="150"/>
      <c r="G10" s="5"/>
      <c r="H10" s="220"/>
      <c r="I10" s="620"/>
      <c r="J10" s="220"/>
      <c r="K10" s="220"/>
      <c r="L10" s="220"/>
      <c r="M10" s="182"/>
      <c r="N10" s="105"/>
      <c r="O10" s="462"/>
    </row>
    <row r="11" spans="1:16" ht="13.5" customHeight="1" x14ac:dyDescent="0.2">
      <c r="A11" s="28"/>
      <c r="B11" s="9"/>
      <c r="C11" s="10"/>
      <c r="D11" s="17"/>
      <c r="E11" s="16"/>
      <c r="F11" s="150"/>
      <c r="G11" s="5"/>
      <c r="H11" s="220"/>
      <c r="I11" s="620"/>
      <c r="J11" s="220"/>
      <c r="K11" s="220"/>
      <c r="L11" s="220"/>
      <c r="M11" s="182"/>
      <c r="N11" s="105"/>
      <c r="O11" s="462"/>
    </row>
    <row r="12" spans="1:16" ht="16.5" customHeight="1" x14ac:dyDescent="0.2">
      <c r="A12" s="28" t="s">
        <v>419</v>
      </c>
      <c r="B12" s="20" t="s">
        <v>381</v>
      </c>
      <c r="C12" s="10">
        <v>120</v>
      </c>
      <c r="D12" s="17">
        <v>130</v>
      </c>
      <c r="E12" s="16">
        <v>140</v>
      </c>
      <c r="F12" s="24">
        <f>SUM(E12-(E12*14/114))</f>
        <v>122.80701754385964</v>
      </c>
      <c r="G12" s="189">
        <v>131.58000000000001</v>
      </c>
      <c r="H12" s="193">
        <v>140.35</v>
      </c>
      <c r="I12" s="767">
        <v>149.12</v>
      </c>
      <c r="J12" s="204">
        <v>157.88999999999999</v>
      </c>
      <c r="K12" s="204">
        <f t="shared" ref="K12" si="0">SUM(N12/114*100)</f>
        <v>168.85964912280701</v>
      </c>
      <c r="L12" s="208">
        <f>K12*'Table of % increases'!$C$19</f>
        <v>23.640350877192983</v>
      </c>
      <c r="M12" s="218">
        <f>K12+L12</f>
        <v>192.5</v>
      </c>
      <c r="N12" s="249">
        <v>192.5</v>
      </c>
      <c r="O12" s="463">
        <f>ROUND((K12-J12)/J12*100,2)</f>
        <v>6.95</v>
      </c>
    </row>
    <row r="13" spans="1:16" ht="16.5" customHeight="1" x14ac:dyDescent="0.2">
      <c r="A13" s="413" t="s">
        <v>40</v>
      </c>
      <c r="B13" s="84" t="s">
        <v>382</v>
      </c>
      <c r="C13" s="10"/>
      <c r="D13" s="113">
        <v>1</v>
      </c>
      <c r="E13" s="114" t="s">
        <v>356</v>
      </c>
      <c r="F13" s="24" t="s">
        <v>356</v>
      </c>
      <c r="G13" s="122" t="s">
        <v>356</v>
      </c>
      <c r="H13" s="24" t="s">
        <v>356</v>
      </c>
      <c r="I13" s="122"/>
      <c r="J13" s="24"/>
      <c r="K13" s="24"/>
      <c r="L13" s="24"/>
      <c r="M13" s="24" t="s">
        <v>356</v>
      </c>
      <c r="N13" s="122"/>
      <c r="O13" s="463" t="s">
        <v>12</v>
      </c>
    </row>
    <row r="14" spans="1:16" ht="12" customHeight="1" x14ac:dyDescent="0.2">
      <c r="A14" s="28"/>
      <c r="B14" s="20"/>
      <c r="C14" s="10"/>
      <c r="D14" s="113"/>
      <c r="E14" s="114"/>
      <c r="F14" s="24"/>
      <c r="G14" s="122"/>
      <c r="H14" s="24"/>
      <c r="I14" s="122"/>
      <c r="J14" s="24"/>
      <c r="K14" s="24"/>
      <c r="L14" s="24"/>
      <c r="M14" s="24"/>
      <c r="N14" s="122"/>
      <c r="O14" s="463"/>
    </row>
    <row r="15" spans="1:16" ht="16.5" customHeight="1" x14ac:dyDescent="0.2">
      <c r="A15" s="28" t="s">
        <v>420</v>
      </c>
      <c r="B15" s="20" t="s">
        <v>383</v>
      </c>
      <c r="C15" s="10" t="s">
        <v>12</v>
      </c>
      <c r="D15" s="17" t="s">
        <v>12</v>
      </c>
      <c r="E15" s="16" t="s">
        <v>12</v>
      </c>
      <c r="F15" s="24" t="s">
        <v>12</v>
      </c>
      <c r="G15" s="189" t="s">
        <v>12</v>
      </c>
      <c r="H15" s="193" t="s">
        <v>12</v>
      </c>
      <c r="I15" s="767" t="s">
        <v>12</v>
      </c>
      <c r="J15" s="204" t="s">
        <v>12</v>
      </c>
      <c r="K15" s="204"/>
      <c r="L15" s="208" t="s">
        <v>12</v>
      </c>
      <c r="M15" s="218" t="s">
        <v>12</v>
      </c>
      <c r="N15" s="249" t="s">
        <v>12</v>
      </c>
      <c r="O15" s="463" t="s">
        <v>12</v>
      </c>
    </row>
    <row r="16" spans="1:16" ht="16.5" customHeight="1" x14ac:dyDescent="0.2">
      <c r="A16" s="28"/>
      <c r="B16" s="20" t="s">
        <v>384</v>
      </c>
      <c r="C16" s="10"/>
      <c r="D16" s="17" t="s">
        <v>12</v>
      </c>
      <c r="E16" s="16"/>
      <c r="F16" s="24"/>
      <c r="G16" s="189"/>
      <c r="H16" s="193"/>
      <c r="I16" s="188"/>
      <c r="J16" s="193"/>
      <c r="K16" s="193"/>
      <c r="L16" s="193"/>
      <c r="M16" s="603"/>
      <c r="N16" s="96"/>
      <c r="O16" s="463"/>
    </row>
    <row r="17" spans="1:15" ht="16.5" customHeight="1" x14ac:dyDescent="0.2">
      <c r="A17" s="28"/>
      <c r="B17" s="20" t="s">
        <v>1822</v>
      </c>
      <c r="C17" s="10">
        <v>120</v>
      </c>
      <c r="D17" s="17">
        <v>130</v>
      </c>
      <c r="E17" s="16">
        <v>130</v>
      </c>
      <c r="F17" s="24">
        <f>SUM(E17-(E17*14/114))</f>
        <v>114.03508771929825</v>
      </c>
      <c r="G17" s="189">
        <v>122.81</v>
      </c>
      <c r="H17" s="193">
        <v>131.58000000000001</v>
      </c>
      <c r="I17" s="767">
        <v>140.35</v>
      </c>
      <c r="J17" s="204">
        <v>149.12</v>
      </c>
      <c r="K17" s="204">
        <f t="shared" ref="K17:K18" si="1">SUM(N17/114*100)</f>
        <v>159.64912280701756</v>
      </c>
      <c r="L17" s="208">
        <f>K17*'Table of % increases'!$C$19</f>
        <v>22.350877192982463</v>
      </c>
      <c r="M17" s="218">
        <f t="shared" ref="M17:M18" si="2">K17+L17</f>
        <v>182.00000000000003</v>
      </c>
      <c r="N17" s="249">
        <v>182</v>
      </c>
      <c r="O17" s="463">
        <f>ROUND((K17-J17)/J17*100,2)</f>
        <v>7.06</v>
      </c>
    </row>
    <row r="18" spans="1:15" ht="16.5" customHeight="1" x14ac:dyDescent="0.2">
      <c r="A18" s="28"/>
      <c r="B18" s="20" t="s">
        <v>1823</v>
      </c>
      <c r="C18" s="10"/>
      <c r="D18" s="17"/>
      <c r="E18" s="16"/>
      <c r="F18" s="24"/>
      <c r="G18" s="189"/>
      <c r="H18" s="193"/>
      <c r="I18" s="687" t="s">
        <v>468</v>
      </c>
      <c r="J18" s="204">
        <v>122.81</v>
      </c>
      <c r="K18" s="204">
        <f t="shared" si="1"/>
        <v>131.57894736842107</v>
      </c>
      <c r="L18" s="208">
        <f>K18*'Table of % increases'!$C$19</f>
        <v>18.421052631578952</v>
      </c>
      <c r="M18" s="218">
        <f t="shared" si="2"/>
        <v>150.00000000000003</v>
      </c>
      <c r="N18" s="249">
        <v>150</v>
      </c>
      <c r="O18" s="463">
        <f>ROUND((K18-J18)/J18*100,2)</f>
        <v>7.14</v>
      </c>
    </row>
    <row r="19" spans="1:15" ht="13.5" customHeight="1" x14ac:dyDescent="0.2">
      <c r="A19" s="28"/>
      <c r="B19" s="20"/>
      <c r="C19" s="10"/>
      <c r="D19" s="17"/>
      <c r="E19" s="16"/>
      <c r="F19" s="24"/>
      <c r="G19" s="189"/>
      <c r="H19" s="193"/>
      <c r="I19" s="188"/>
      <c r="J19" s="193"/>
      <c r="K19" s="193"/>
      <c r="L19" s="193"/>
      <c r="M19" s="603"/>
      <c r="N19" s="96"/>
      <c r="O19" s="463"/>
    </row>
    <row r="20" spans="1:15" ht="16.5" customHeight="1" x14ac:dyDescent="0.2">
      <c r="A20" s="28" t="s">
        <v>421</v>
      </c>
      <c r="B20" s="20" t="s">
        <v>385</v>
      </c>
      <c r="C20" s="10"/>
      <c r="D20" s="17" t="s">
        <v>12</v>
      </c>
      <c r="E20" s="16"/>
      <c r="F20" s="24"/>
      <c r="G20" s="189"/>
      <c r="H20" s="193"/>
      <c r="I20" s="188"/>
      <c r="J20" s="193"/>
      <c r="K20" s="193"/>
      <c r="L20" s="193"/>
      <c r="M20" s="603"/>
      <c r="N20" s="96"/>
      <c r="O20" s="463"/>
    </row>
    <row r="21" spans="1:15" ht="16.5" customHeight="1" x14ac:dyDescent="0.2">
      <c r="A21" s="28"/>
      <c r="B21" s="20" t="s">
        <v>386</v>
      </c>
      <c r="C21" s="10">
        <v>0.12</v>
      </c>
      <c r="D21" s="17">
        <v>0.13</v>
      </c>
      <c r="E21" s="16">
        <v>0.14000000000000001</v>
      </c>
      <c r="F21" s="24">
        <f>SUM(E21-(E21*14/114))</f>
        <v>0.12280701754385966</v>
      </c>
      <c r="G21" s="189">
        <v>0.13324561403508772</v>
      </c>
      <c r="H21" s="193">
        <v>0.14000000000000001</v>
      </c>
      <c r="I21" s="621">
        <v>0.15</v>
      </c>
      <c r="J21" s="204">
        <v>0.16</v>
      </c>
      <c r="K21" s="717" t="s">
        <v>1599</v>
      </c>
      <c r="L21" s="208" t="s">
        <v>12</v>
      </c>
      <c r="M21" s="218" t="s">
        <v>12</v>
      </c>
      <c r="N21" s="249" t="s">
        <v>12</v>
      </c>
      <c r="O21" s="463" t="s">
        <v>12</v>
      </c>
    </row>
    <row r="22" spans="1:15" ht="12.75" customHeight="1" x14ac:dyDescent="0.2">
      <c r="A22" s="28"/>
      <c r="B22" s="20"/>
      <c r="C22" s="10"/>
      <c r="D22" s="17"/>
      <c r="E22" s="16"/>
      <c r="F22" s="24"/>
      <c r="G22" s="189"/>
      <c r="H22" s="193"/>
      <c r="I22" s="188"/>
      <c r="J22" s="193"/>
      <c r="K22" s="193"/>
      <c r="L22" s="193"/>
      <c r="M22" s="603"/>
      <c r="N22" s="96" t="s">
        <v>12</v>
      </c>
      <c r="O22" s="463"/>
    </row>
    <row r="23" spans="1:15" ht="16.5" customHeight="1" x14ac:dyDescent="0.2">
      <c r="A23" s="28" t="s">
        <v>422</v>
      </c>
      <c r="B23" s="20" t="s">
        <v>387</v>
      </c>
      <c r="C23" s="10">
        <v>0.28000000000000003</v>
      </c>
      <c r="D23" s="17">
        <v>0.3</v>
      </c>
      <c r="E23" s="16">
        <v>0.32</v>
      </c>
      <c r="F23" s="24">
        <f>SUM(E23-(E23*14/114))</f>
        <v>0.2807017543859649</v>
      </c>
      <c r="G23" s="189">
        <v>0.30456140350877192</v>
      </c>
      <c r="H23" s="193">
        <v>0.33</v>
      </c>
      <c r="I23" s="621">
        <v>0.35</v>
      </c>
      <c r="J23" s="204">
        <v>0.37</v>
      </c>
      <c r="K23" s="204">
        <f t="shared" ref="K23" si="3">SUM(N23/114*100)</f>
        <v>0.39473684210526316</v>
      </c>
      <c r="L23" s="208">
        <f>K23*'Table of % increases'!$C$19</f>
        <v>5.5263157894736847E-2</v>
      </c>
      <c r="M23" s="218">
        <f>K23+L23</f>
        <v>0.45</v>
      </c>
      <c r="N23" s="249">
        <v>0.45</v>
      </c>
      <c r="O23" s="463">
        <f>ROUND((K23-J23)/J23*100,2)</f>
        <v>6.69</v>
      </c>
    </row>
    <row r="24" spans="1:15" ht="16.5" customHeight="1" x14ac:dyDescent="0.2">
      <c r="A24" s="28"/>
      <c r="B24" s="20"/>
      <c r="C24" s="10"/>
      <c r="D24" s="17"/>
      <c r="E24" s="16"/>
      <c r="F24" s="24"/>
      <c r="G24" s="189"/>
      <c r="H24" s="193"/>
      <c r="I24" s="188"/>
      <c r="J24" s="193"/>
      <c r="K24" s="193"/>
      <c r="L24" s="193"/>
      <c r="M24" s="603"/>
      <c r="N24" s="96" t="s">
        <v>12</v>
      </c>
      <c r="O24" s="463"/>
    </row>
    <row r="25" spans="1:15" ht="16.5" customHeight="1" x14ac:dyDescent="0.2">
      <c r="A25" s="28" t="s">
        <v>423</v>
      </c>
      <c r="B25" s="20" t="s">
        <v>388</v>
      </c>
      <c r="C25" s="10"/>
      <c r="D25" s="17" t="s">
        <v>12</v>
      </c>
      <c r="E25" s="16"/>
      <c r="F25" s="24"/>
      <c r="G25" s="189"/>
      <c r="H25" s="193"/>
      <c r="I25" s="188"/>
      <c r="J25" s="193"/>
      <c r="K25" s="193"/>
      <c r="L25" s="193"/>
      <c r="M25" s="603"/>
      <c r="N25" s="96" t="s">
        <v>12</v>
      </c>
      <c r="O25" s="463"/>
    </row>
    <row r="26" spans="1:15" ht="16.5" customHeight="1" x14ac:dyDescent="0.2">
      <c r="A26" s="28" t="s">
        <v>58</v>
      </c>
      <c r="B26" s="20" t="s">
        <v>389</v>
      </c>
      <c r="C26" s="10">
        <v>310</v>
      </c>
      <c r="D26" s="17">
        <v>330</v>
      </c>
      <c r="E26" s="16">
        <v>350</v>
      </c>
      <c r="F26" s="24">
        <f>SUM(E26-(E26*14/114))</f>
        <v>307.01754385964909</v>
      </c>
      <c r="G26" s="189">
        <v>333.33</v>
      </c>
      <c r="H26" s="193">
        <v>359.65</v>
      </c>
      <c r="I26" s="767">
        <v>381.58</v>
      </c>
      <c r="J26" s="204">
        <v>400</v>
      </c>
      <c r="K26" s="204">
        <f t="shared" ref="K26" si="4">SUM(N26/114*100)</f>
        <v>427.19298245614033</v>
      </c>
      <c r="L26" s="208">
        <f>K26*'Table of % increases'!$C$19</f>
        <v>59.807017543859651</v>
      </c>
      <c r="M26" s="218">
        <f>K26+L26</f>
        <v>487</v>
      </c>
      <c r="N26" s="249">
        <v>487</v>
      </c>
      <c r="O26" s="463">
        <f>ROUND((K26-J26)/J26*100,2)</f>
        <v>6.8</v>
      </c>
    </row>
    <row r="27" spans="1:15" ht="16.5" customHeight="1" x14ac:dyDescent="0.2">
      <c r="A27" s="28" t="s">
        <v>12</v>
      </c>
      <c r="B27" s="20" t="s">
        <v>390</v>
      </c>
      <c r="C27" s="10"/>
      <c r="D27" s="17" t="s">
        <v>12</v>
      </c>
      <c r="E27" s="16"/>
      <c r="F27" s="24"/>
      <c r="G27" s="189"/>
      <c r="H27" s="193" t="s">
        <v>12</v>
      </c>
      <c r="I27" s="188"/>
      <c r="J27" s="193"/>
      <c r="K27" s="193"/>
      <c r="L27" s="193"/>
      <c r="M27" s="603"/>
      <c r="N27" s="96" t="s">
        <v>12</v>
      </c>
      <c r="O27" s="463"/>
    </row>
    <row r="28" spans="1:15" ht="16.5" customHeight="1" x14ac:dyDescent="0.2">
      <c r="A28" s="28" t="s">
        <v>59</v>
      </c>
      <c r="B28" s="20" t="s">
        <v>391</v>
      </c>
      <c r="C28" s="10">
        <v>36</v>
      </c>
      <c r="D28" s="17">
        <v>40</v>
      </c>
      <c r="E28" s="16">
        <v>50</v>
      </c>
      <c r="F28" s="24">
        <f>SUM(E28-(E28*14/114))</f>
        <v>43.859649122807014</v>
      </c>
      <c r="G28" s="189">
        <v>49.12</v>
      </c>
      <c r="H28" s="193">
        <v>52.63</v>
      </c>
      <c r="I28" s="767">
        <v>57.02</v>
      </c>
      <c r="J28" s="204">
        <v>61.4</v>
      </c>
      <c r="K28" s="204">
        <f t="shared" ref="K28:K29" si="5">SUM(N28/114*100)</f>
        <v>65.789473684210535</v>
      </c>
      <c r="L28" s="208">
        <f>K28*'Table of % increases'!$C$19</f>
        <v>9.2105263157894761</v>
      </c>
      <c r="M28" s="218">
        <f t="shared" ref="M28:M29" si="6">K28+L28</f>
        <v>75.000000000000014</v>
      </c>
      <c r="N28" s="249">
        <v>75</v>
      </c>
      <c r="O28" s="463">
        <f>ROUND((K28-J28)/J28*100,2)</f>
        <v>7.15</v>
      </c>
    </row>
    <row r="29" spans="1:15" ht="16.5" customHeight="1" x14ac:dyDescent="0.2">
      <c r="A29" s="28" t="s">
        <v>60</v>
      </c>
      <c r="B29" s="20" t="s">
        <v>392</v>
      </c>
      <c r="C29" s="10">
        <v>165</v>
      </c>
      <c r="D29" s="17">
        <v>180</v>
      </c>
      <c r="E29" s="16">
        <v>190</v>
      </c>
      <c r="F29" s="24">
        <f>SUM(E29-(E29*14/114))</f>
        <v>166.66666666666666</v>
      </c>
      <c r="G29" s="189">
        <v>180.7</v>
      </c>
      <c r="H29" s="193">
        <v>192.98</v>
      </c>
      <c r="I29" s="767">
        <v>206.14</v>
      </c>
      <c r="J29" s="204">
        <v>219.3</v>
      </c>
      <c r="K29" s="204">
        <f t="shared" si="5"/>
        <v>234.21052631578948</v>
      </c>
      <c r="L29" s="208">
        <f>K29*'Table of % increases'!$C$19</f>
        <v>32.789473684210527</v>
      </c>
      <c r="M29" s="218">
        <f t="shared" si="6"/>
        <v>267</v>
      </c>
      <c r="N29" s="249">
        <v>267</v>
      </c>
      <c r="O29" s="463">
        <f>ROUND((K29-J29)/J29*100,2)</f>
        <v>6.8</v>
      </c>
    </row>
    <row r="30" spans="1:15" x14ac:dyDescent="0.2">
      <c r="A30" s="28"/>
      <c r="B30" s="20"/>
      <c r="C30" s="10"/>
      <c r="D30" s="17"/>
      <c r="E30" s="16"/>
      <c r="F30" s="24"/>
      <c r="G30" s="189"/>
      <c r="H30" s="193"/>
      <c r="I30" s="188"/>
      <c r="J30" s="193"/>
      <c r="K30" s="193"/>
      <c r="L30" s="193"/>
      <c r="M30" s="603"/>
      <c r="N30" s="96"/>
      <c r="O30" s="463"/>
    </row>
    <row r="31" spans="1:15" ht="16.5" customHeight="1" x14ac:dyDescent="0.2">
      <c r="A31" s="28">
        <v>6.2</v>
      </c>
      <c r="B31" s="9" t="s">
        <v>393</v>
      </c>
      <c r="C31" s="10"/>
      <c r="D31" s="17" t="s">
        <v>12</v>
      </c>
      <c r="E31" s="16"/>
      <c r="F31" s="24"/>
      <c r="G31" s="189"/>
      <c r="H31" s="193"/>
      <c r="I31" s="188"/>
      <c r="J31" s="193"/>
      <c r="K31" s="193"/>
      <c r="L31" s="193"/>
      <c r="M31" s="603"/>
      <c r="N31" s="96"/>
      <c r="O31" s="463"/>
    </row>
    <row r="32" spans="1:15" x14ac:dyDescent="0.2">
      <c r="A32" s="28"/>
      <c r="B32" s="9"/>
      <c r="C32" s="10"/>
      <c r="D32" s="17"/>
      <c r="E32" s="16"/>
      <c r="F32" s="24"/>
      <c r="G32" s="189"/>
      <c r="H32" s="193"/>
      <c r="I32" s="188" t="s">
        <v>12</v>
      </c>
      <c r="J32" s="193"/>
      <c r="K32" s="193"/>
      <c r="L32" s="193"/>
      <c r="M32" s="603"/>
      <c r="N32" s="96"/>
      <c r="O32" s="463"/>
    </row>
    <row r="33" spans="1:15" ht="16.5" customHeight="1" x14ac:dyDescent="0.2">
      <c r="A33" s="28" t="s">
        <v>424</v>
      </c>
      <c r="B33" s="20" t="s">
        <v>394</v>
      </c>
      <c r="C33" s="10"/>
      <c r="D33" s="17" t="s">
        <v>12</v>
      </c>
      <c r="E33" s="16"/>
      <c r="F33" s="24"/>
      <c r="G33" s="189"/>
      <c r="H33" s="193"/>
      <c r="I33" s="188"/>
      <c r="J33" s="193"/>
      <c r="K33" s="193"/>
      <c r="L33" s="193"/>
      <c r="M33" s="603"/>
      <c r="N33" s="96"/>
      <c r="O33" s="463"/>
    </row>
    <row r="34" spans="1:15" ht="16.5" customHeight="1" x14ac:dyDescent="0.2">
      <c r="A34" s="28"/>
      <c r="B34" s="20" t="s">
        <v>395</v>
      </c>
      <c r="C34" s="10">
        <v>120</v>
      </c>
      <c r="D34" s="17">
        <v>130</v>
      </c>
      <c r="E34" s="16">
        <v>140</v>
      </c>
      <c r="F34" s="24">
        <f>SUM(E34-(E34*14/114))</f>
        <v>122.80701754385964</v>
      </c>
      <c r="G34" s="189">
        <v>131.58000000000001</v>
      </c>
      <c r="H34" s="193">
        <v>140.35</v>
      </c>
      <c r="I34" s="767">
        <v>149.12</v>
      </c>
      <c r="J34" s="204">
        <v>157.88999999999999</v>
      </c>
      <c r="K34" s="204">
        <f t="shared" ref="K34" si="7">SUM(N34/114*100)</f>
        <v>168.42105263157893</v>
      </c>
      <c r="L34" s="208">
        <f>K34*'Table of % increases'!$C$19</f>
        <v>23.578947368421051</v>
      </c>
      <c r="M34" s="218">
        <f>K34+L34</f>
        <v>191.99999999999997</v>
      </c>
      <c r="N34" s="249">
        <v>192</v>
      </c>
      <c r="O34" s="463">
        <f>ROUND((K34-J34)/J34*100,2)</f>
        <v>6.67</v>
      </c>
    </row>
    <row r="35" spans="1:15" x14ac:dyDescent="0.2">
      <c r="A35" s="28"/>
      <c r="B35" s="7"/>
      <c r="C35" s="10"/>
      <c r="D35" s="17"/>
      <c r="E35" s="16"/>
      <c r="F35" s="24"/>
      <c r="G35" s="189"/>
      <c r="H35" s="193"/>
      <c r="I35" s="188"/>
      <c r="J35" s="193"/>
      <c r="K35" s="193"/>
      <c r="L35" s="193"/>
      <c r="M35" s="603"/>
      <c r="N35" s="96" t="s">
        <v>12</v>
      </c>
      <c r="O35" s="463"/>
    </row>
    <row r="36" spans="1:15" ht="16.5" customHeight="1" x14ac:dyDescent="0.2">
      <c r="A36" s="28" t="s">
        <v>425</v>
      </c>
      <c r="B36" s="7" t="s">
        <v>396</v>
      </c>
      <c r="C36" s="10"/>
      <c r="D36" s="17" t="s">
        <v>12</v>
      </c>
      <c r="E36" s="16"/>
      <c r="F36" s="24"/>
      <c r="G36" s="189"/>
      <c r="H36" s="193"/>
      <c r="I36" s="188"/>
      <c r="J36" s="193"/>
      <c r="K36" s="193"/>
      <c r="L36" s="193"/>
      <c r="M36" s="603"/>
      <c r="N36" s="96" t="s">
        <v>12</v>
      </c>
      <c r="O36" s="463"/>
    </row>
    <row r="37" spans="1:15" x14ac:dyDescent="0.2">
      <c r="A37" s="28"/>
      <c r="B37" s="19" t="s">
        <v>397</v>
      </c>
      <c r="C37" s="10">
        <v>100</v>
      </c>
      <c r="D37" s="17">
        <v>110</v>
      </c>
      <c r="E37" s="16">
        <v>120</v>
      </c>
      <c r="F37" s="24">
        <f>SUM(E37-(E37*14/114))</f>
        <v>105.26315789473685</v>
      </c>
      <c r="G37" s="189">
        <v>114.91</v>
      </c>
      <c r="H37" s="193">
        <v>122.81</v>
      </c>
      <c r="I37" s="767">
        <v>131.58000000000001</v>
      </c>
      <c r="J37" s="204">
        <v>140.35</v>
      </c>
      <c r="K37" s="204">
        <f t="shared" ref="K37" si="8">SUM(N37/114*100)</f>
        <v>149.12280701754386</v>
      </c>
      <c r="L37" s="208">
        <f>K37*'Table of % increases'!$C$19</f>
        <v>20.877192982456144</v>
      </c>
      <c r="M37" s="218">
        <f>K37+L37</f>
        <v>170</v>
      </c>
      <c r="N37" s="249">
        <v>170</v>
      </c>
      <c r="O37" s="463">
        <f>ROUND((K37-J37)/J37*100,2)</f>
        <v>6.25</v>
      </c>
    </row>
    <row r="38" spans="1:15" x14ac:dyDescent="0.2">
      <c r="A38" s="28"/>
      <c r="B38" s="19"/>
      <c r="C38" s="10"/>
      <c r="D38" s="17"/>
      <c r="E38" s="16"/>
      <c r="F38" s="24"/>
      <c r="G38" s="189"/>
      <c r="H38" s="193"/>
      <c r="I38" s="188"/>
      <c r="J38" s="193"/>
      <c r="K38" s="193"/>
      <c r="L38" s="193"/>
      <c r="M38" s="603"/>
      <c r="N38" s="96" t="s">
        <v>12</v>
      </c>
      <c r="O38" s="463"/>
    </row>
    <row r="39" spans="1:15" ht="16.5" customHeight="1" x14ac:dyDescent="0.2">
      <c r="A39" s="28" t="s">
        <v>426</v>
      </c>
      <c r="B39" s="20" t="s">
        <v>398</v>
      </c>
      <c r="C39" s="10"/>
      <c r="D39" s="17" t="s">
        <v>12</v>
      </c>
      <c r="E39" s="16"/>
      <c r="F39" s="24"/>
      <c r="G39" s="189"/>
      <c r="H39" s="193"/>
      <c r="I39" s="188"/>
      <c r="J39" s="193"/>
      <c r="K39" s="193"/>
      <c r="L39" s="193"/>
      <c r="M39" s="603"/>
      <c r="N39" s="96" t="s">
        <v>12</v>
      </c>
      <c r="O39" s="463"/>
    </row>
    <row r="40" spans="1:15" ht="16.5" customHeight="1" x14ac:dyDescent="0.2">
      <c r="A40" s="28"/>
      <c r="B40" s="20" t="s">
        <v>399</v>
      </c>
      <c r="C40" s="10"/>
      <c r="D40" s="17" t="s">
        <v>12</v>
      </c>
      <c r="E40" s="16"/>
      <c r="F40" s="24"/>
      <c r="G40" s="189"/>
      <c r="H40" s="193"/>
      <c r="I40" s="188"/>
      <c r="J40" s="193"/>
      <c r="K40" s="193"/>
      <c r="L40" s="193"/>
      <c r="M40" s="603"/>
      <c r="N40" s="96" t="s">
        <v>12</v>
      </c>
      <c r="O40" s="463"/>
    </row>
    <row r="41" spans="1:15" ht="16.5" customHeight="1" x14ac:dyDescent="0.2">
      <c r="A41" s="3" t="s">
        <v>58</v>
      </c>
      <c r="B41" s="20" t="s">
        <v>400</v>
      </c>
      <c r="C41" s="16">
        <v>300</v>
      </c>
      <c r="D41" s="17">
        <v>320</v>
      </c>
      <c r="E41" s="16">
        <v>340</v>
      </c>
      <c r="F41" s="24">
        <f>SUM(E41-(E41*14/114))</f>
        <v>298.24561403508773</v>
      </c>
      <c r="G41" s="189">
        <v>324.56</v>
      </c>
      <c r="H41" s="193">
        <v>350.88</v>
      </c>
      <c r="I41" s="767">
        <v>372.81</v>
      </c>
      <c r="J41" s="204">
        <v>394.74</v>
      </c>
      <c r="K41" s="204">
        <f t="shared" ref="K41:K42" si="9">SUM(N41/114*100)</f>
        <v>421.05263157894734</v>
      </c>
      <c r="L41" s="208">
        <f>K41*'Table of % increases'!$C$19</f>
        <v>58.94736842105263</v>
      </c>
      <c r="M41" s="218">
        <f t="shared" ref="M41:M42" si="10">K41+L41</f>
        <v>480</v>
      </c>
      <c r="N41" s="249">
        <v>480</v>
      </c>
      <c r="O41" s="463">
        <f>ROUND((K41-J41)/J41*100,2)</f>
        <v>6.67</v>
      </c>
    </row>
    <row r="42" spans="1:15" ht="16.5" customHeight="1" x14ac:dyDescent="0.2">
      <c r="A42" s="3" t="s">
        <v>59</v>
      </c>
      <c r="B42" s="18" t="s">
        <v>401</v>
      </c>
      <c r="C42" s="16">
        <v>750</v>
      </c>
      <c r="D42" s="17">
        <v>810</v>
      </c>
      <c r="E42" s="16">
        <v>900</v>
      </c>
      <c r="F42" s="24">
        <f>SUM(E42-(E42*14/114))</f>
        <v>789.47368421052636</v>
      </c>
      <c r="G42" s="189">
        <v>859.65</v>
      </c>
      <c r="H42" s="193">
        <v>921.05</v>
      </c>
      <c r="I42" s="767">
        <v>982.46</v>
      </c>
      <c r="J42" s="204">
        <v>394.74</v>
      </c>
      <c r="K42" s="204">
        <f t="shared" si="9"/>
        <v>421.05263157894734</v>
      </c>
      <c r="L42" s="208">
        <f>K42*'Table of % increases'!$C$19</f>
        <v>58.94736842105263</v>
      </c>
      <c r="M42" s="218">
        <f t="shared" si="10"/>
        <v>480</v>
      </c>
      <c r="N42" s="249">
        <v>480</v>
      </c>
      <c r="O42" s="463">
        <f>ROUND((K42-J42)/J42*100,2)</f>
        <v>6.67</v>
      </c>
    </row>
    <row r="43" spans="1:15" ht="12.75" customHeight="1" x14ac:dyDescent="0.2">
      <c r="A43" s="3"/>
      <c r="B43" s="18"/>
      <c r="C43" s="16"/>
      <c r="D43" s="17"/>
      <c r="E43" s="16"/>
      <c r="F43" s="24"/>
      <c r="G43" s="189"/>
      <c r="H43" s="193"/>
      <c r="I43" s="188"/>
      <c r="J43" s="193"/>
      <c r="K43" s="193"/>
      <c r="L43" s="193"/>
      <c r="M43" s="603"/>
      <c r="N43" s="96" t="s">
        <v>12</v>
      </c>
      <c r="O43" s="463"/>
    </row>
    <row r="44" spans="1:15" ht="16.5" customHeight="1" x14ac:dyDescent="0.2">
      <c r="A44" s="28">
        <v>6.3</v>
      </c>
      <c r="B44" s="9" t="s">
        <v>402</v>
      </c>
      <c r="C44" s="10"/>
      <c r="D44" s="17" t="s">
        <v>12</v>
      </c>
      <c r="E44" s="16"/>
      <c r="F44" s="24"/>
      <c r="G44" s="189"/>
      <c r="H44" s="193"/>
      <c r="I44" s="188"/>
      <c r="J44" s="193"/>
      <c r="K44" s="193"/>
      <c r="L44" s="193"/>
      <c r="M44" s="603"/>
      <c r="N44" s="96"/>
      <c r="O44" s="463"/>
    </row>
    <row r="45" spans="1:15" ht="12.75" customHeight="1" x14ac:dyDescent="0.2">
      <c r="A45" s="28"/>
      <c r="B45" s="9"/>
      <c r="C45" s="10"/>
      <c r="D45" s="17"/>
      <c r="E45" s="16"/>
      <c r="F45" s="24"/>
      <c r="G45" s="189"/>
      <c r="H45" s="193"/>
      <c r="I45" s="188"/>
      <c r="J45" s="193"/>
      <c r="K45" s="193"/>
      <c r="L45" s="193"/>
      <c r="M45" s="603"/>
      <c r="N45" s="96"/>
      <c r="O45" s="463"/>
    </row>
    <row r="46" spans="1:15" ht="16.5" customHeight="1" x14ac:dyDescent="0.2">
      <c r="A46" s="28" t="s">
        <v>427</v>
      </c>
      <c r="B46" s="20" t="s">
        <v>428</v>
      </c>
      <c r="C46" s="61"/>
      <c r="D46" s="125"/>
      <c r="E46" s="106"/>
      <c r="F46" s="193" t="s">
        <v>12</v>
      </c>
      <c r="G46" s="189"/>
      <c r="H46" s="705" t="s">
        <v>429</v>
      </c>
      <c r="I46" s="705" t="s">
        <v>429</v>
      </c>
      <c r="J46" s="192"/>
      <c r="K46" s="192"/>
      <c r="L46" s="193"/>
      <c r="M46" s="603"/>
      <c r="N46" s="96"/>
      <c r="O46" s="463"/>
    </row>
    <row r="47" spans="1:15" ht="16.5" customHeight="1" x14ac:dyDescent="0.2">
      <c r="A47" s="28"/>
      <c r="B47" s="20"/>
      <c r="C47" s="10"/>
      <c r="D47" s="17"/>
      <c r="E47" s="16"/>
      <c r="F47" s="24"/>
      <c r="G47" s="189"/>
      <c r="H47" s="193"/>
      <c r="I47" s="188"/>
      <c r="J47" s="193"/>
      <c r="K47" s="193"/>
      <c r="L47" s="193"/>
      <c r="M47" s="603"/>
      <c r="N47" s="96"/>
      <c r="O47" s="463"/>
    </row>
    <row r="48" spans="1:15" ht="16.5" customHeight="1" x14ac:dyDescent="0.2">
      <c r="A48" s="28" t="s">
        <v>430</v>
      </c>
      <c r="B48" s="20" t="s">
        <v>403</v>
      </c>
      <c r="C48" s="10"/>
      <c r="D48" s="17" t="s">
        <v>12</v>
      </c>
      <c r="E48" s="16"/>
      <c r="F48" s="24"/>
      <c r="G48" s="189"/>
      <c r="H48" s="193"/>
      <c r="I48" s="188"/>
      <c r="J48" s="193"/>
      <c r="K48" s="193"/>
      <c r="L48" s="193"/>
      <c r="M48" s="603"/>
      <c r="N48" s="96"/>
      <c r="O48" s="463"/>
    </row>
    <row r="49" spans="1:15" ht="16.5" customHeight="1" x14ac:dyDescent="0.2">
      <c r="A49" s="28" t="s">
        <v>58</v>
      </c>
      <c r="B49" s="20" t="s">
        <v>404</v>
      </c>
      <c r="C49" s="10">
        <v>20</v>
      </c>
      <c r="D49" s="17">
        <v>15</v>
      </c>
      <c r="E49" s="16">
        <v>15</v>
      </c>
      <c r="F49" s="24">
        <f>SUM(E49-(E49*14/114))</f>
        <v>13.157894736842106</v>
      </c>
      <c r="G49" s="99">
        <v>14.3</v>
      </c>
      <c r="H49" s="193">
        <v>15.35</v>
      </c>
      <c r="I49" s="767">
        <v>15.79</v>
      </c>
      <c r="J49" s="204">
        <v>16.670000000000002</v>
      </c>
      <c r="K49" s="204">
        <f>SUM(N49/114*100)</f>
        <v>26.315789473684209</v>
      </c>
      <c r="L49" s="208">
        <f>K49*'Table of % increases'!$C$19</f>
        <v>3.6842105263157894</v>
      </c>
      <c r="M49" s="218">
        <f>K49+L49</f>
        <v>30</v>
      </c>
      <c r="N49" s="249">
        <v>30</v>
      </c>
      <c r="O49" s="463">
        <f>ROUND((K49-J49)/J49*100,2)</f>
        <v>57.86</v>
      </c>
    </row>
    <row r="50" spans="1:15" ht="16.5" customHeight="1" x14ac:dyDescent="0.2">
      <c r="A50" s="28" t="s">
        <v>59</v>
      </c>
      <c r="B50" s="7" t="s">
        <v>405</v>
      </c>
      <c r="C50" s="10">
        <v>4</v>
      </c>
      <c r="D50" s="17">
        <v>4</v>
      </c>
      <c r="E50" s="16">
        <v>4</v>
      </c>
      <c r="F50" s="24">
        <f>SUM(E50-(E50*14/114))</f>
        <v>3.5087719298245617</v>
      </c>
      <c r="G50" s="99">
        <v>3.77</v>
      </c>
      <c r="H50" s="193">
        <v>4.08</v>
      </c>
      <c r="I50" s="767">
        <v>4.3899999999999997</v>
      </c>
      <c r="J50" s="204">
        <v>4.6500000000000004</v>
      </c>
      <c r="K50" s="204">
        <f>SUM(N50/114*100)</f>
        <v>17.543859649122805</v>
      </c>
      <c r="L50" s="208">
        <f>K50*'Table of % increases'!$C$19</f>
        <v>2.4561403508771931</v>
      </c>
      <c r="M50" s="218">
        <f>K50+L50</f>
        <v>19.999999999999996</v>
      </c>
      <c r="N50" s="249">
        <v>20</v>
      </c>
      <c r="O50" s="463">
        <f>ROUND((K50-J50)/J50*100,2)</f>
        <v>277.29000000000002</v>
      </c>
    </row>
    <row r="51" spans="1:15" ht="16.5" customHeight="1" x14ac:dyDescent="0.2">
      <c r="A51" s="28" t="s">
        <v>60</v>
      </c>
      <c r="B51" s="7" t="s">
        <v>406</v>
      </c>
      <c r="C51" s="10">
        <v>3</v>
      </c>
      <c r="D51" s="17">
        <v>3.5</v>
      </c>
      <c r="E51" s="16">
        <v>3.5</v>
      </c>
      <c r="F51" s="24">
        <f>SUM(E51-(E51*14/114))</f>
        <v>3.0701754385964914</v>
      </c>
      <c r="G51" s="99">
        <v>3.3311403508771931</v>
      </c>
      <c r="H51" s="193">
        <v>3.6</v>
      </c>
      <c r="I51" s="767">
        <v>3.95</v>
      </c>
      <c r="J51" s="204">
        <v>4.12</v>
      </c>
      <c r="K51" s="204">
        <f>SUM(N51/114*100)</f>
        <v>26.315789473684209</v>
      </c>
      <c r="L51" s="208">
        <f>K51*'Table of % increases'!$C$19</f>
        <v>3.6842105263157894</v>
      </c>
      <c r="M51" s="218">
        <f>K51+L51</f>
        <v>30</v>
      </c>
      <c r="N51" s="249">
        <v>30</v>
      </c>
      <c r="O51" s="463">
        <f>ROUND((K51-J51)/J51*100,2)</f>
        <v>538.73</v>
      </c>
    </row>
    <row r="52" spans="1:15" ht="16.5" customHeight="1" x14ac:dyDescent="0.2">
      <c r="A52" s="28" t="s">
        <v>62</v>
      </c>
      <c r="B52" s="20" t="s">
        <v>1959</v>
      </c>
      <c r="C52" s="10"/>
      <c r="D52" s="17"/>
      <c r="E52" s="16"/>
      <c r="F52" s="24"/>
      <c r="G52" s="99"/>
      <c r="H52" s="193"/>
      <c r="I52" s="767"/>
      <c r="J52" s="204"/>
      <c r="K52" s="204"/>
      <c r="L52" s="208"/>
      <c r="M52" s="218"/>
      <c r="N52" s="249"/>
      <c r="O52" s="463"/>
    </row>
    <row r="53" spans="1:15" ht="16.5" customHeight="1" x14ac:dyDescent="0.2">
      <c r="A53" s="28" t="s">
        <v>1925</v>
      </c>
      <c r="B53" s="20" t="s">
        <v>1957</v>
      </c>
      <c r="C53" s="10">
        <v>45</v>
      </c>
      <c r="D53" s="17">
        <v>40</v>
      </c>
      <c r="E53" s="16">
        <v>40</v>
      </c>
      <c r="F53" s="24">
        <f>SUM(E53-(E53*14/114))</f>
        <v>35.087719298245617</v>
      </c>
      <c r="G53" s="99">
        <v>37.72</v>
      </c>
      <c r="H53" s="193">
        <v>40.35</v>
      </c>
      <c r="I53" s="767">
        <v>43.86</v>
      </c>
      <c r="J53" s="204">
        <v>45.61</v>
      </c>
      <c r="K53" s="204">
        <f>SUM(N53/114*100)</f>
        <v>50.245614035087712</v>
      </c>
      <c r="L53" s="208">
        <f>K53*'Table of % increases'!$C$19</f>
        <v>7.0343859649122802</v>
      </c>
      <c r="M53" s="218">
        <f>K53+L53</f>
        <v>57.279999999999994</v>
      </c>
      <c r="N53" s="249">
        <v>57.28</v>
      </c>
      <c r="O53" s="463">
        <f>ROUND((K53-J53)/J53*100,2)</f>
        <v>10.16</v>
      </c>
    </row>
    <row r="54" spans="1:15" ht="16.5" customHeight="1" x14ac:dyDescent="0.2">
      <c r="A54" s="28" t="s">
        <v>1926</v>
      </c>
      <c r="B54" s="20" t="s">
        <v>1958</v>
      </c>
      <c r="C54" s="10"/>
      <c r="D54" s="17"/>
      <c r="E54" s="16"/>
      <c r="F54" s="24"/>
      <c r="G54" s="99"/>
      <c r="H54" s="193" t="s">
        <v>12</v>
      </c>
      <c r="I54" s="951" t="s">
        <v>12</v>
      </c>
      <c r="J54" s="951" t="s">
        <v>468</v>
      </c>
      <c r="K54" s="204">
        <f>SUM(N54/114*100)</f>
        <v>60.157894736842096</v>
      </c>
      <c r="L54" s="208">
        <f>K54*'Table of % increases'!$C$19</f>
        <v>8.4221052631578939</v>
      </c>
      <c r="M54" s="218">
        <f>K54+L54</f>
        <v>68.579999999999984</v>
      </c>
      <c r="N54" s="249">
        <v>68.58</v>
      </c>
      <c r="O54" s="463" t="s">
        <v>12</v>
      </c>
    </row>
    <row r="55" spans="1:15" ht="16.5" customHeight="1" x14ac:dyDescent="0.2">
      <c r="A55" s="28"/>
      <c r="B55" s="20"/>
      <c r="C55" s="10"/>
      <c r="D55" s="17"/>
      <c r="E55" s="16"/>
      <c r="F55" s="24"/>
      <c r="G55" s="99"/>
      <c r="H55" s="193"/>
      <c r="I55" s="767"/>
      <c r="J55" s="204"/>
      <c r="K55" s="204"/>
      <c r="L55" s="208"/>
      <c r="M55" s="218"/>
      <c r="N55" s="249"/>
      <c r="O55" s="463"/>
    </row>
    <row r="56" spans="1:15" ht="16.5" customHeight="1" x14ac:dyDescent="0.2">
      <c r="A56" s="28" t="s">
        <v>431</v>
      </c>
      <c r="B56" s="20" t="s">
        <v>407</v>
      </c>
      <c r="C56" s="10">
        <v>36</v>
      </c>
      <c r="D56" s="17">
        <v>40</v>
      </c>
      <c r="E56" s="16">
        <v>40</v>
      </c>
      <c r="F56" s="24">
        <f>SUM(E56-(E56*14/114))</f>
        <v>35.087719298245617</v>
      </c>
      <c r="G56" s="99">
        <v>37.72</v>
      </c>
      <c r="H56" s="193">
        <v>40.35</v>
      </c>
      <c r="I56" s="767">
        <v>43.86</v>
      </c>
      <c r="J56" s="204">
        <v>45.61</v>
      </c>
      <c r="K56" s="204">
        <f>SUM(N56/114*100)</f>
        <v>250</v>
      </c>
      <c r="L56" s="208">
        <f>K56*'Table of % increases'!$C$19</f>
        <v>35</v>
      </c>
      <c r="M56" s="218">
        <f>K56+L56</f>
        <v>285</v>
      </c>
      <c r="N56" s="249">
        <v>285</v>
      </c>
      <c r="O56" s="463">
        <f>ROUND((K56-J56)/J56*100,2)</f>
        <v>448.13</v>
      </c>
    </row>
    <row r="57" spans="1:15" ht="16.5" customHeight="1" x14ac:dyDescent="0.2">
      <c r="A57" s="28" t="s">
        <v>1960</v>
      </c>
      <c r="B57" s="84" t="s">
        <v>1961</v>
      </c>
      <c r="C57" s="10"/>
      <c r="D57" s="17"/>
      <c r="E57" s="16"/>
      <c r="F57" s="24"/>
      <c r="G57" s="99"/>
      <c r="H57" s="193"/>
      <c r="I57" s="207"/>
      <c r="J57" s="204"/>
      <c r="K57" s="204"/>
      <c r="L57" s="208"/>
      <c r="M57" s="218"/>
      <c r="N57" s="218"/>
      <c r="O57" s="463"/>
    </row>
    <row r="58" spans="1:15" ht="16.5" customHeight="1" x14ac:dyDescent="0.2">
      <c r="A58" s="28"/>
      <c r="B58" s="20"/>
      <c r="C58" s="10"/>
      <c r="D58" s="17"/>
      <c r="E58" s="16"/>
      <c r="F58" s="24"/>
      <c r="G58" s="99"/>
      <c r="H58" s="193" t="s">
        <v>12</v>
      </c>
      <c r="I58" s="188"/>
      <c r="J58" s="193"/>
      <c r="K58" s="193"/>
      <c r="L58" s="24"/>
      <c r="M58" s="194"/>
      <c r="N58" s="96" t="s">
        <v>12</v>
      </c>
      <c r="O58" s="463"/>
    </row>
    <row r="59" spans="1:15" ht="16.5" customHeight="1" x14ac:dyDescent="0.2">
      <c r="A59" s="28" t="s">
        <v>432</v>
      </c>
      <c r="B59" s="20" t="s">
        <v>408</v>
      </c>
      <c r="C59" s="10">
        <v>77</v>
      </c>
      <c r="D59" s="17">
        <v>83</v>
      </c>
      <c r="E59" s="16">
        <v>83</v>
      </c>
      <c r="F59" s="24">
        <f>SUM(E59-(E59*14/114))</f>
        <v>72.807017543859644</v>
      </c>
      <c r="G59" s="99">
        <v>78.95</v>
      </c>
      <c r="H59" s="193">
        <v>87.72</v>
      </c>
      <c r="I59" s="767" t="s">
        <v>12</v>
      </c>
      <c r="J59" s="204" t="s">
        <v>12</v>
      </c>
      <c r="K59" s="204" t="s">
        <v>12</v>
      </c>
      <c r="L59" s="208" t="s">
        <v>12</v>
      </c>
      <c r="M59" s="218" t="s">
        <v>12</v>
      </c>
      <c r="N59" s="249" t="s">
        <v>12</v>
      </c>
      <c r="O59" s="463" t="s">
        <v>12</v>
      </c>
    </row>
    <row r="60" spans="1:15" ht="16.5" customHeight="1" x14ac:dyDescent="0.2">
      <c r="A60" s="28" t="s">
        <v>58</v>
      </c>
      <c r="B60" s="20" t="s">
        <v>1927</v>
      </c>
      <c r="C60" s="10"/>
      <c r="D60" s="17"/>
      <c r="E60" s="16"/>
      <c r="F60" s="24"/>
      <c r="G60" s="99"/>
      <c r="H60" s="193"/>
      <c r="I60" s="767">
        <v>92.98</v>
      </c>
      <c r="J60" s="204">
        <v>97.37</v>
      </c>
      <c r="K60" s="204">
        <f>SUM(N60/114*100)</f>
        <v>108</v>
      </c>
      <c r="L60" s="208">
        <f>K60*'Table of % increases'!$C$19</f>
        <v>15.120000000000001</v>
      </c>
      <c r="M60" s="218">
        <f>K60+L60</f>
        <v>123.12</v>
      </c>
      <c r="N60" s="249">
        <v>123.12</v>
      </c>
      <c r="O60" s="463">
        <f>ROUND((K60-J60)/J60*100,2)</f>
        <v>10.92</v>
      </c>
    </row>
    <row r="61" spans="1:15" ht="16.5" customHeight="1" x14ac:dyDescent="0.2">
      <c r="A61" s="28" t="s">
        <v>59</v>
      </c>
      <c r="B61" s="20" t="s">
        <v>1962</v>
      </c>
      <c r="C61" s="10"/>
      <c r="D61" s="17"/>
      <c r="E61" s="16"/>
      <c r="F61" s="24"/>
      <c r="G61" s="99"/>
      <c r="H61" s="193"/>
      <c r="I61" s="207"/>
      <c r="J61" s="951" t="s">
        <v>468</v>
      </c>
      <c r="K61" s="204">
        <f t="shared" ref="K61:K63" si="11">SUM(N61/114*100)</f>
        <v>361.00000000000006</v>
      </c>
      <c r="L61" s="208">
        <f>K61*'Table of % increases'!$C$19</f>
        <v>50.540000000000013</v>
      </c>
      <c r="M61" s="249">
        <f t="shared" ref="M61:M63" si="12">K61+L61</f>
        <v>411.54000000000008</v>
      </c>
      <c r="N61" s="218">
        <v>411.54</v>
      </c>
      <c r="O61" s="463"/>
    </row>
    <row r="62" spans="1:15" ht="25.5" x14ac:dyDescent="0.2">
      <c r="A62" s="28" t="s">
        <v>60</v>
      </c>
      <c r="B62" s="19" t="s">
        <v>1963</v>
      </c>
      <c r="C62" s="10"/>
      <c r="D62" s="17"/>
      <c r="E62" s="16"/>
      <c r="F62" s="24"/>
      <c r="G62" s="99"/>
      <c r="H62" s="193"/>
      <c r="I62" s="207"/>
      <c r="J62" s="951" t="s">
        <v>468</v>
      </c>
      <c r="K62" s="204">
        <f t="shared" si="11"/>
        <v>535</v>
      </c>
      <c r="L62" s="208">
        <f>K62*'Table of % increases'!$C$19</f>
        <v>74.900000000000006</v>
      </c>
      <c r="M62" s="249">
        <f t="shared" si="12"/>
        <v>609.9</v>
      </c>
      <c r="N62" s="218">
        <v>609.9</v>
      </c>
      <c r="O62" s="463"/>
    </row>
    <row r="63" spans="1:15" ht="38.25" x14ac:dyDescent="0.2">
      <c r="A63" s="28" t="s">
        <v>62</v>
      </c>
      <c r="B63" s="19" t="s">
        <v>1928</v>
      </c>
      <c r="C63" s="10"/>
      <c r="D63" s="17"/>
      <c r="E63" s="16"/>
      <c r="F63" s="24"/>
      <c r="G63" s="99"/>
      <c r="H63" s="193"/>
      <c r="I63" s="207"/>
      <c r="J63" s="951" t="s">
        <v>468</v>
      </c>
      <c r="K63" s="204">
        <f t="shared" si="11"/>
        <v>696.00000000000011</v>
      </c>
      <c r="L63" s="208">
        <f>K63*'Table of % increases'!$C$19</f>
        <v>97.440000000000026</v>
      </c>
      <c r="M63" s="249">
        <f t="shared" si="12"/>
        <v>793.44000000000017</v>
      </c>
      <c r="N63" s="218">
        <v>793.44</v>
      </c>
      <c r="O63" s="463"/>
    </row>
    <row r="64" spans="1:15" x14ac:dyDescent="0.2">
      <c r="A64" s="28"/>
      <c r="B64" s="20"/>
      <c r="C64" s="10"/>
      <c r="D64" s="17"/>
      <c r="E64" s="16"/>
      <c r="F64" s="24"/>
      <c r="G64" s="99"/>
      <c r="H64" s="193"/>
      <c r="I64" s="207"/>
      <c r="J64" s="204"/>
      <c r="K64" s="204"/>
      <c r="L64" s="208"/>
      <c r="M64" s="249"/>
      <c r="N64" s="218"/>
      <c r="O64" s="463"/>
    </row>
    <row r="65" spans="1:15" ht="16.5" customHeight="1" x14ac:dyDescent="0.2">
      <c r="A65" s="28" t="s">
        <v>433</v>
      </c>
      <c r="B65" s="20" t="s">
        <v>1932</v>
      </c>
      <c r="C65" s="10">
        <v>182</v>
      </c>
      <c r="D65" s="17">
        <v>200</v>
      </c>
      <c r="E65" s="16">
        <v>200</v>
      </c>
      <c r="F65" s="24">
        <f>SUM(E65-(E65*14/114))</f>
        <v>175.43859649122805</v>
      </c>
      <c r="G65" s="99">
        <v>190.35087719298244</v>
      </c>
      <c r="H65" s="193">
        <v>206.14</v>
      </c>
      <c r="I65" s="767" t="s">
        <v>12</v>
      </c>
      <c r="J65" s="204" t="s">
        <v>12</v>
      </c>
      <c r="K65" s="204" t="s">
        <v>12</v>
      </c>
      <c r="L65" s="208" t="s">
        <v>12</v>
      </c>
      <c r="M65" s="249" t="s">
        <v>12</v>
      </c>
      <c r="N65" s="637" t="s">
        <v>12</v>
      </c>
      <c r="O65" s="463" t="s">
        <v>12</v>
      </c>
    </row>
    <row r="66" spans="1:15" ht="16.5" customHeight="1" x14ac:dyDescent="0.2">
      <c r="A66" s="28" t="s">
        <v>58</v>
      </c>
      <c r="B66" s="20" t="s">
        <v>1931</v>
      </c>
      <c r="C66" s="10"/>
      <c r="D66" s="17"/>
      <c r="E66" s="16"/>
      <c r="F66" s="24"/>
      <c r="G66" s="99"/>
      <c r="H66" s="193"/>
      <c r="I66" s="767">
        <v>219.3</v>
      </c>
      <c r="J66" s="204">
        <v>230.27</v>
      </c>
      <c r="K66" s="204">
        <f>SUM(N66/114*100)</f>
        <v>150</v>
      </c>
      <c r="L66" s="208">
        <f>K66*'Table of % increases'!$C$19</f>
        <v>21.000000000000004</v>
      </c>
      <c r="M66" s="249">
        <f>K66+L66</f>
        <v>171</v>
      </c>
      <c r="N66" s="637">
        <v>171</v>
      </c>
      <c r="O66" s="463">
        <f>ROUND((K66-J66)/J66*100,2)</f>
        <v>-34.86</v>
      </c>
    </row>
    <row r="67" spans="1:15" ht="16.5" customHeight="1" x14ac:dyDescent="0.2">
      <c r="A67" s="28" t="s">
        <v>1929</v>
      </c>
      <c r="B67" s="84" t="s">
        <v>1930</v>
      </c>
      <c r="C67" s="10"/>
      <c r="D67" s="17"/>
      <c r="E67" s="16"/>
      <c r="F67" s="24"/>
      <c r="G67" s="99"/>
      <c r="H67" s="193"/>
      <c r="I67" s="207"/>
      <c r="J67" s="204"/>
      <c r="K67" s="717"/>
      <c r="L67" s="208"/>
      <c r="M67" s="249"/>
      <c r="N67" s="218"/>
      <c r="O67" s="463"/>
    </row>
    <row r="68" spans="1:15" x14ac:dyDescent="0.2">
      <c r="A68" s="28"/>
      <c r="B68" s="84"/>
      <c r="C68" s="10"/>
      <c r="D68" s="17"/>
      <c r="E68" s="16"/>
      <c r="F68" s="24"/>
      <c r="G68" s="99"/>
      <c r="H68" s="193"/>
      <c r="I68" s="207"/>
      <c r="J68" s="204"/>
      <c r="K68" s="717"/>
      <c r="L68" s="208"/>
      <c r="M68" s="249"/>
      <c r="N68" s="218"/>
      <c r="O68" s="463"/>
    </row>
    <row r="69" spans="1:15" ht="16.5" customHeight="1" x14ac:dyDescent="0.2">
      <c r="A69" s="28" t="s">
        <v>434</v>
      </c>
      <c r="B69" s="20" t="s">
        <v>409</v>
      </c>
      <c r="C69" s="10">
        <v>130</v>
      </c>
      <c r="D69" s="17">
        <v>140</v>
      </c>
      <c r="E69" s="16">
        <v>140</v>
      </c>
      <c r="F69" s="24">
        <f>SUM(E69-(E69*14/114))</f>
        <v>122.80701754385964</v>
      </c>
      <c r="G69" s="99">
        <v>131.58000000000001</v>
      </c>
      <c r="H69" s="193">
        <v>140.35</v>
      </c>
      <c r="I69" s="767" t="s">
        <v>12</v>
      </c>
      <c r="J69" s="204" t="s">
        <v>12</v>
      </c>
      <c r="K69" s="204" t="s">
        <v>12</v>
      </c>
      <c r="L69" s="208" t="s">
        <v>12</v>
      </c>
      <c r="M69" s="218" t="s">
        <v>12</v>
      </c>
      <c r="N69" s="249" t="s">
        <v>12</v>
      </c>
      <c r="O69" s="463" t="s">
        <v>12</v>
      </c>
    </row>
    <row r="70" spans="1:15" ht="16.5" customHeight="1" x14ac:dyDescent="0.2">
      <c r="A70" s="28" t="s">
        <v>58</v>
      </c>
      <c r="B70" s="20" t="s">
        <v>1927</v>
      </c>
      <c r="C70" s="10"/>
      <c r="D70" s="17"/>
      <c r="E70" s="16"/>
      <c r="F70" s="24"/>
      <c r="G70" s="99"/>
      <c r="H70" s="193"/>
      <c r="I70" s="767">
        <v>149.12</v>
      </c>
      <c r="J70" s="204">
        <v>157.88999999999999</v>
      </c>
      <c r="K70" s="204">
        <f>SUM(N70/114*100)</f>
        <v>108</v>
      </c>
      <c r="L70" s="208">
        <f>K70*'Table of % increases'!$C$19</f>
        <v>15.120000000000001</v>
      </c>
      <c r="M70" s="218">
        <f>K70+L70</f>
        <v>123.12</v>
      </c>
      <c r="N70" s="249">
        <v>123.12</v>
      </c>
      <c r="O70" s="463">
        <f>ROUND((K70-J70)/J70*100,2)</f>
        <v>-31.6</v>
      </c>
    </row>
    <row r="71" spans="1:15" ht="16.5" customHeight="1" x14ac:dyDescent="0.2">
      <c r="A71" s="28" t="s">
        <v>59</v>
      </c>
      <c r="B71" s="20" t="s">
        <v>1962</v>
      </c>
      <c r="C71" s="10"/>
      <c r="D71" s="17"/>
      <c r="E71" s="16"/>
      <c r="F71" s="24"/>
      <c r="G71" s="99"/>
      <c r="H71" s="193"/>
      <c r="I71" s="207"/>
      <c r="J71" s="951" t="s">
        <v>468</v>
      </c>
      <c r="K71" s="204">
        <f t="shared" ref="K71:K73" si="13">SUM(N71/114*100)</f>
        <v>276</v>
      </c>
      <c r="L71" s="208">
        <f>K71*'Table of % increases'!$C$19</f>
        <v>38.64</v>
      </c>
      <c r="M71" s="249">
        <f t="shared" ref="M71:M73" si="14">K71+L71</f>
        <v>314.64</v>
      </c>
      <c r="N71" s="218">
        <v>314.64</v>
      </c>
      <c r="O71" s="463"/>
    </row>
    <row r="72" spans="1:15" ht="25.5" x14ac:dyDescent="0.2">
      <c r="A72" s="28" t="s">
        <v>60</v>
      </c>
      <c r="B72" s="19" t="s">
        <v>1963</v>
      </c>
      <c r="C72" s="10"/>
      <c r="D72" s="17"/>
      <c r="E72" s="16"/>
      <c r="F72" s="24"/>
      <c r="G72" s="99"/>
      <c r="H72" s="193"/>
      <c r="I72" s="207"/>
      <c r="J72" s="951" t="s">
        <v>468</v>
      </c>
      <c r="K72" s="204">
        <f t="shared" si="13"/>
        <v>450</v>
      </c>
      <c r="L72" s="208">
        <f>K72*'Table of % increases'!$C$19</f>
        <v>63.000000000000007</v>
      </c>
      <c r="M72" s="249">
        <f t="shared" si="14"/>
        <v>513</v>
      </c>
      <c r="N72" s="218">
        <v>513</v>
      </c>
      <c r="O72" s="463"/>
    </row>
    <row r="73" spans="1:15" ht="38.25" x14ac:dyDescent="0.2">
      <c r="A73" s="67" t="s">
        <v>62</v>
      </c>
      <c r="B73" s="842" t="s">
        <v>1928</v>
      </c>
      <c r="C73" s="148"/>
      <c r="D73" s="56"/>
      <c r="E73" s="135"/>
      <c r="F73" s="190"/>
      <c r="G73" s="671"/>
      <c r="H73" s="225"/>
      <c r="I73" s="254"/>
      <c r="J73" s="952" t="s">
        <v>468</v>
      </c>
      <c r="K73" s="215">
        <f t="shared" si="13"/>
        <v>585.5</v>
      </c>
      <c r="L73" s="224">
        <f>K73*'Table of % increases'!$C$19</f>
        <v>81.970000000000013</v>
      </c>
      <c r="M73" s="250">
        <f t="shared" si="14"/>
        <v>667.47</v>
      </c>
      <c r="N73" s="375">
        <v>667.47</v>
      </c>
      <c r="O73" s="464"/>
    </row>
    <row r="74" spans="1:15" ht="16.5" customHeight="1" x14ac:dyDescent="0.2">
      <c r="A74" s="28"/>
      <c r="B74" s="20"/>
      <c r="C74" s="10"/>
      <c r="D74" s="17"/>
      <c r="E74" s="16"/>
      <c r="F74" s="24"/>
      <c r="G74" s="99"/>
      <c r="H74" s="193"/>
      <c r="I74" s="207"/>
      <c r="J74" s="204"/>
      <c r="K74" s="204"/>
      <c r="L74" s="208"/>
      <c r="M74" s="249"/>
      <c r="N74" s="218"/>
      <c r="O74" s="463"/>
    </row>
    <row r="75" spans="1:15" ht="16.5" customHeight="1" x14ac:dyDescent="0.2">
      <c r="A75" s="28" t="s">
        <v>435</v>
      </c>
      <c r="B75" s="20" t="s">
        <v>410</v>
      </c>
      <c r="C75" s="10">
        <v>130</v>
      </c>
      <c r="D75" s="17">
        <v>140</v>
      </c>
      <c r="E75" s="16">
        <v>140</v>
      </c>
      <c r="F75" s="24">
        <f>SUM(E75-(E75*14/114))</f>
        <v>122.80701754385964</v>
      </c>
      <c r="G75" s="99">
        <v>131.58000000000001</v>
      </c>
      <c r="H75" s="193">
        <v>140.35</v>
      </c>
      <c r="I75" s="767">
        <v>149.12</v>
      </c>
      <c r="J75" s="204">
        <v>157.88999999999999</v>
      </c>
      <c r="K75" s="204">
        <f>SUM(N75/114*100)</f>
        <v>172.80701754385964</v>
      </c>
      <c r="L75" s="208">
        <f>K75*'Table of % increases'!$C$19</f>
        <v>24.192982456140353</v>
      </c>
      <c r="M75" s="218">
        <f>K75+L75</f>
        <v>197</v>
      </c>
      <c r="N75" s="249">
        <v>197</v>
      </c>
      <c r="O75" s="463">
        <f>ROUND((K75-J75)/J75*100,2)</f>
        <v>9.4499999999999993</v>
      </c>
    </row>
    <row r="76" spans="1:15" ht="16.5" customHeight="1" x14ac:dyDescent="0.2">
      <c r="A76" s="28"/>
      <c r="B76" s="20"/>
      <c r="C76" s="10"/>
      <c r="D76" s="17"/>
      <c r="E76" s="16"/>
      <c r="F76" s="24"/>
      <c r="G76" s="99"/>
      <c r="H76" s="193" t="s">
        <v>12</v>
      </c>
      <c r="I76" s="188"/>
      <c r="J76" s="193"/>
      <c r="K76" s="193"/>
      <c r="L76" s="24"/>
      <c r="M76" s="194"/>
      <c r="N76" s="102"/>
      <c r="O76" s="463"/>
    </row>
    <row r="77" spans="1:15" ht="16.5" customHeight="1" x14ac:dyDescent="0.2">
      <c r="A77" s="28" t="s">
        <v>436</v>
      </c>
      <c r="B77" s="20" t="s">
        <v>411</v>
      </c>
      <c r="C77" s="10">
        <v>160</v>
      </c>
      <c r="D77" s="17">
        <v>170</v>
      </c>
      <c r="E77" s="16">
        <v>170</v>
      </c>
      <c r="F77" s="24">
        <f>SUM(E77-(E77*14/114))</f>
        <v>149.12280701754386</v>
      </c>
      <c r="G77" s="99">
        <v>161.4</v>
      </c>
      <c r="H77" s="193">
        <v>175.44</v>
      </c>
      <c r="I77" s="767" t="s">
        <v>12</v>
      </c>
      <c r="J77" s="204" t="s">
        <v>12</v>
      </c>
      <c r="K77" s="204" t="s">
        <v>12</v>
      </c>
      <c r="L77" s="208" t="s">
        <v>12</v>
      </c>
      <c r="M77" s="218" t="s">
        <v>12</v>
      </c>
      <c r="N77" s="249" t="s">
        <v>12</v>
      </c>
      <c r="O77" s="463" t="s">
        <v>12</v>
      </c>
    </row>
    <row r="78" spans="1:15" ht="25.5" x14ac:dyDescent="0.2">
      <c r="A78" s="28" t="s">
        <v>58</v>
      </c>
      <c r="B78" s="19" t="s">
        <v>1934</v>
      </c>
      <c r="C78" s="10"/>
      <c r="D78" s="17"/>
      <c r="E78" s="16"/>
      <c r="F78" s="24"/>
      <c r="G78" s="99"/>
      <c r="H78" s="193"/>
      <c r="I78" s="767">
        <v>184.21</v>
      </c>
      <c r="J78" s="204">
        <v>192.98</v>
      </c>
      <c r="K78" s="204">
        <f>SUM(N78/114*100)</f>
        <v>87.000000000000014</v>
      </c>
      <c r="L78" s="208">
        <f>K78*'Table of % increases'!$C$19</f>
        <v>12.180000000000003</v>
      </c>
      <c r="M78" s="218">
        <f>K78+L78</f>
        <v>99.180000000000021</v>
      </c>
      <c r="N78" s="249">
        <v>99.18</v>
      </c>
      <c r="O78" s="463">
        <f>ROUND((K78-J78)/J78*100,2)</f>
        <v>-54.92</v>
      </c>
    </row>
    <row r="79" spans="1:15" ht="16.5" customHeight="1" x14ac:dyDescent="0.2">
      <c r="A79" s="28" t="s">
        <v>59</v>
      </c>
      <c r="B79" s="20" t="s">
        <v>1935</v>
      </c>
      <c r="C79" s="10"/>
      <c r="D79" s="17"/>
      <c r="E79" s="16"/>
      <c r="F79" s="24"/>
      <c r="G79" s="99"/>
      <c r="H79" s="193"/>
      <c r="I79" s="207"/>
      <c r="J79" s="717" t="s">
        <v>468</v>
      </c>
      <c r="K79" s="204">
        <f t="shared" ref="K79:K84" si="15">SUM(N79/114*100)</f>
        <v>36.315789473684205</v>
      </c>
      <c r="L79" s="208">
        <f>K79*'Table of % increases'!$C$19</f>
        <v>5.0842105263157888</v>
      </c>
      <c r="M79" s="249">
        <f t="shared" ref="M79:M84" si="16">K79+L79</f>
        <v>41.399999999999991</v>
      </c>
      <c r="N79" s="218">
        <v>41.4</v>
      </c>
      <c r="O79" s="463"/>
    </row>
    <row r="80" spans="1:15" ht="25.5" x14ac:dyDescent="0.2">
      <c r="A80" s="28" t="s">
        <v>60</v>
      </c>
      <c r="B80" s="19" t="s">
        <v>1936</v>
      </c>
      <c r="C80" s="10"/>
      <c r="D80" s="17"/>
      <c r="E80" s="16"/>
      <c r="F80" s="24"/>
      <c r="G80" s="99"/>
      <c r="H80" s="193"/>
      <c r="I80" s="207"/>
      <c r="J80" s="717" t="s">
        <v>468</v>
      </c>
      <c r="K80" s="204">
        <f t="shared" si="15"/>
        <v>50</v>
      </c>
      <c r="L80" s="208">
        <f>K80*'Table of % increases'!$C$19</f>
        <v>7.0000000000000009</v>
      </c>
      <c r="M80" s="249">
        <f t="shared" si="16"/>
        <v>57</v>
      </c>
      <c r="N80" s="218">
        <v>57</v>
      </c>
      <c r="O80" s="463"/>
    </row>
    <row r="81" spans="1:15" ht="51" x14ac:dyDescent="0.2">
      <c r="A81" s="28" t="s">
        <v>62</v>
      </c>
      <c r="B81" s="19" t="s">
        <v>1964</v>
      </c>
      <c r="C81" s="10"/>
      <c r="D81" s="17"/>
      <c r="E81" s="16"/>
      <c r="F81" s="24"/>
      <c r="G81" s="99"/>
      <c r="H81" s="193"/>
      <c r="I81" s="207"/>
      <c r="J81" s="717" t="s">
        <v>468</v>
      </c>
      <c r="K81" s="204">
        <f t="shared" si="15"/>
        <v>115.89473684210527</v>
      </c>
      <c r="L81" s="208">
        <f>K81*'Table of % increases'!$C$19</f>
        <v>16.225263157894741</v>
      </c>
      <c r="M81" s="249">
        <f t="shared" si="16"/>
        <v>132.12</v>
      </c>
      <c r="N81" s="218">
        <v>132.12</v>
      </c>
      <c r="O81" s="463"/>
    </row>
    <row r="82" spans="1:15" ht="25.5" x14ac:dyDescent="0.2">
      <c r="A82" s="28" t="s">
        <v>64</v>
      </c>
      <c r="B82" s="19" t="s">
        <v>1937</v>
      </c>
      <c r="C82" s="10"/>
      <c r="D82" s="17"/>
      <c r="E82" s="16"/>
      <c r="F82" s="24"/>
      <c r="G82" s="99"/>
      <c r="H82" s="193"/>
      <c r="I82" s="207"/>
      <c r="J82" s="717" t="s">
        <v>468</v>
      </c>
      <c r="K82" s="204">
        <f t="shared" si="15"/>
        <v>276</v>
      </c>
      <c r="L82" s="208">
        <f>K82*'Table of % increases'!$C$19</f>
        <v>38.64</v>
      </c>
      <c r="M82" s="249">
        <f t="shared" si="16"/>
        <v>314.64</v>
      </c>
      <c r="N82" s="218">
        <v>314.64</v>
      </c>
      <c r="O82" s="463"/>
    </row>
    <row r="83" spans="1:15" ht="38.25" x14ac:dyDescent="0.2">
      <c r="A83" s="28" t="s">
        <v>68</v>
      </c>
      <c r="B83" s="19" t="s">
        <v>1938</v>
      </c>
      <c r="C83" s="10"/>
      <c r="D83" s="17"/>
      <c r="E83" s="16"/>
      <c r="F83" s="24"/>
      <c r="G83" s="99"/>
      <c r="H83" s="193"/>
      <c r="I83" s="207"/>
      <c r="J83" s="717" t="s">
        <v>468</v>
      </c>
      <c r="K83" s="204">
        <f t="shared" si="15"/>
        <v>187.5</v>
      </c>
      <c r="L83" s="208">
        <f>K83*'Table of % increases'!$C$19</f>
        <v>26.250000000000004</v>
      </c>
      <c r="M83" s="249">
        <f t="shared" si="16"/>
        <v>213.75</v>
      </c>
      <c r="N83" s="218">
        <v>213.75</v>
      </c>
      <c r="O83" s="463"/>
    </row>
    <row r="84" spans="1:15" ht="16.5" customHeight="1" x14ac:dyDescent="0.2">
      <c r="A84" s="28" t="s">
        <v>222</v>
      </c>
      <c r="B84" s="20" t="s">
        <v>1939</v>
      </c>
      <c r="C84" s="10"/>
      <c r="D84" s="17"/>
      <c r="E84" s="16"/>
      <c r="F84" s="24"/>
      <c r="G84" s="99"/>
      <c r="H84" s="193"/>
      <c r="I84" s="207"/>
      <c r="J84" s="717" t="s">
        <v>468</v>
      </c>
      <c r="K84" s="204">
        <f t="shared" si="15"/>
        <v>72</v>
      </c>
      <c r="L84" s="208">
        <f>K84*'Table of % increases'!$C$19</f>
        <v>10.080000000000002</v>
      </c>
      <c r="M84" s="249">
        <f t="shared" si="16"/>
        <v>82.08</v>
      </c>
      <c r="N84" s="218">
        <v>82.08</v>
      </c>
      <c r="O84" s="463"/>
    </row>
    <row r="85" spans="1:15" ht="16.5" customHeight="1" x14ac:dyDescent="0.2">
      <c r="A85" s="28"/>
      <c r="B85" s="20"/>
      <c r="C85" s="10"/>
      <c r="D85" s="17"/>
      <c r="E85" s="16"/>
      <c r="F85" s="24"/>
      <c r="G85" s="99"/>
      <c r="H85" s="193"/>
      <c r="I85" s="207"/>
      <c r="J85" s="204"/>
      <c r="K85" s="204"/>
      <c r="L85" s="208"/>
      <c r="M85" s="249"/>
      <c r="N85" s="218"/>
      <c r="O85" s="463"/>
    </row>
    <row r="86" spans="1:15" ht="16.5" customHeight="1" x14ac:dyDescent="0.2">
      <c r="A86" s="28" t="s">
        <v>1010</v>
      </c>
      <c r="B86" s="20" t="s">
        <v>437</v>
      </c>
      <c r="C86" s="10"/>
      <c r="D86" s="17" t="s">
        <v>12</v>
      </c>
      <c r="E86" s="16"/>
      <c r="F86" s="24">
        <f>SUM(E86-(E86*14/114))</f>
        <v>0</v>
      </c>
      <c r="G86" s="99">
        <v>438.6</v>
      </c>
      <c r="H86" s="193">
        <v>473.68</v>
      </c>
      <c r="I86" s="767">
        <v>508.77</v>
      </c>
      <c r="J86" s="204">
        <v>534.21</v>
      </c>
      <c r="K86" s="204">
        <f t="shared" ref="K86" si="17">SUM(N86/114*100)</f>
        <v>570.17543859649129</v>
      </c>
      <c r="L86" s="208">
        <f>K86*'Table of % increases'!$C$19</f>
        <v>79.824561403508781</v>
      </c>
      <c r="M86" s="218">
        <f>K86+L86</f>
        <v>650.00000000000011</v>
      </c>
      <c r="N86" s="249">
        <v>650</v>
      </c>
      <c r="O86" s="463">
        <f>ROUND((K86-J86)/J86*100,2)</f>
        <v>6.73</v>
      </c>
    </row>
    <row r="87" spans="1:15" ht="16.5" customHeight="1" x14ac:dyDescent="0.2">
      <c r="A87" s="28"/>
      <c r="B87" s="20"/>
      <c r="C87" s="10"/>
      <c r="D87" s="17"/>
      <c r="E87" s="16"/>
      <c r="F87" s="24"/>
      <c r="G87" s="99"/>
      <c r="H87" s="193" t="s">
        <v>12</v>
      </c>
      <c r="I87" s="188"/>
      <c r="J87" s="193"/>
      <c r="K87" s="193"/>
      <c r="L87" s="24"/>
      <c r="M87" s="194"/>
      <c r="N87" s="96" t="s">
        <v>12</v>
      </c>
      <c r="O87" s="463"/>
    </row>
    <row r="88" spans="1:15" ht="16.5" customHeight="1" x14ac:dyDescent="0.2">
      <c r="A88" s="28" t="s">
        <v>1011</v>
      </c>
      <c r="B88" s="7" t="s">
        <v>440</v>
      </c>
      <c r="C88" s="10">
        <v>132</v>
      </c>
      <c r="D88" s="17">
        <v>132</v>
      </c>
      <c r="E88" s="16">
        <v>132</v>
      </c>
      <c r="F88" s="24">
        <f>SUM(E88-(E88*14/114))</f>
        <v>115.78947368421052</v>
      </c>
      <c r="G88" s="99">
        <v>122.81</v>
      </c>
      <c r="H88" s="193">
        <v>131.58000000000001</v>
      </c>
      <c r="I88" s="767">
        <v>140.35</v>
      </c>
      <c r="J88" s="204">
        <v>147.37</v>
      </c>
      <c r="K88" s="204">
        <f t="shared" ref="K88" si="18">SUM(N88/114*100)</f>
        <v>157.89473684210526</v>
      </c>
      <c r="L88" s="208">
        <f>K88*'Table of % increases'!$C$19</f>
        <v>22.10526315789474</v>
      </c>
      <c r="M88" s="218">
        <f>K88+L88</f>
        <v>180</v>
      </c>
      <c r="N88" s="603">
        <v>180</v>
      </c>
      <c r="O88" s="463">
        <f>ROUND((K88-J88)/J88*100,2)</f>
        <v>7.14</v>
      </c>
    </row>
    <row r="89" spans="1:15" ht="16.5" customHeight="1" x14ac:dyDescent="0.2">
      <c r="A89" s="28"/>
      <c r="B89" s="7"/>
      <c r="C89" s="10"/>
      <c r="D89" s="17"/>
      <c r="E89" s="16"/>
      <c r="F89" s="24"/>
      <c r="G89" s="99"/>
      <c r="H89" s="193"/>
      <c r="I89" s="767"/>
      <c r="J89" s="204"/>
      <c r="K89" s="204"/>
      <c r="L89" s="193"/>
      <c r="M89" s="96"/>
      <c r="N89" s="603"/>
      <c r="O89" s="463"/>
    </row>
    <row r="90" spans="1:15" ht="16.5" customHeight="1" x14ac:dyDescent="0.2">
      <c r="A90" s="152" t="s">
        <v>1012</v>
      </c>
      <c r="B90" s="7" t="s">
        <v>438</v>
      </c>
      <c r="C90" s="10">
        <v>251</v>
      </c>
      <c r="D90" s="17">
        <v>150</v>
      </c>
      <c r="E90" s="16">
        <v>150</v>
      </c>
      <c r="F90" s="24">
        <f>SUM(E90-(E90*14/114))</f>
        <v>131.57894736842104</v>
      </c>
      <c r="G90" s="99">
        <v>144.74</v>
      </c>
      <c r="H90" s="193">
        <v>157.88999999999999</v>
      </c>
      <c r="I90" s="767">
        <v>166.67</v>
      </c>
      <c r="J90" s="204">
        <v>175.44</v>
      </c>
      <c r="K90" s="204">
        <f t="shared" ref="K90" si="19">SUM(N90/114*100)</f>
        <v>188.59649122807019</v>
      </c>
      <c r="L90" s="208">
        <f>K90*'Table of % increases'!$C$19</f>
        <v>26.403508771929829</v>
      </c>
      <c r="M90" s="218">
        <f>K90+L90</f>
        <v>215.00000000000003</v>
      </c>
      <c r="N90" s="249">
        <v>215</v>
      </c>
      <c r="O90" s="463">
        <f>ROUND((K90-J90)/J90*100,2)</f>
        <v>7.5</v>
      </c>
    </row>
    <row r="91" spans="1:15" ht="16.5" customHeight="1" x14ac:dyDescent="0.2">
      <c r="A91" s="413" t="s">
        <v>40</v>
      </c>
      <c r="B91" s="59" t="s">
        <v>412</v>
      </c>
      <c r="C91" s="10"/>
      <c r="D91" s="17"/>
      <c r="E91" s="16"/>
      <c r="F91" s="24"/>
      <c r="G91" s="99"/>
      <c r="H91" s="193" t="s">
        <v>12</v>
      </c>
      <c r="I91" s="188"/>
      <c r="J91" s="193"/>
      <c r="K91" s="193"/>
      <c r="L91" s="24"/>
      <c r="M91" s="194"/>
      <c r="N91" s="96" t="s">
        <v>12</v>
      </c>
      <c r="O91" s="463"/>
    </row>
    <row r="92" spans="1:15" ht="16.5" customHeight="1" x14ac:dyDescent="0.2">
      <c r="A92" s="28"/>
      <c r="B92" s="59"/>
      <c r="C92" s="10"/>
      <c r="D92" s="17"/>
      <c r="E92" s="16"/>
      <c r="F92" s="24"/>
      <c r="G92" s="99"/>
      <c r="H92" s="193" t="s">
        <v>12</v>
      </c>
      <c r="I92" s="188"/>
      <c r="J92" s="193"/>
      <c r="K92" s="193"/>
      <c r="L92" s="24"/>
      <c r="M92" s="194"/>
      <c r="N92" s="96" t="s">
        <v>12</v>
      </c>
      <c r="O92" s="463"/>
    </row>
    <row r="93" spans="1:15" ht="16.5" customHeight="1" x14ac:dyDescent="0.2">
      <c r="A93" s="152" t="s">
        <v>1013</v>
      </c>
      <c r="B93" s="7" t="s">
        <v>439</v>
      </c>
      <c r="C93" s="10">
        <v>251</v>
      </c>
      <c r="D93" s="17">
        <v>150</v>
      </c>
      <c r="E93" s="16">
        <v>150</v>
      </c>
      <c r="F93" s="24">
        <f>SUM(E93-(E93*14/114))</f>
        <v>131.57894736842104</v>
      </c>
      <c r="G93" s="99">
        <v>144.74</v>
      </c>
      <c r="H93" s="193">
        <v>157.88999999999999</v>
      </c>
      <c r="I93" s="767">
        <v>166.67</v>
      </c>
      <c r="J93" s="204">
        <v>175.44</v>
      </c>
      <c r="K93" s="204">
        <f t="shared" ref="K93" si="20">SUM(N93/114*100)</f>
        <v>188.59649122807019</v>
      </c>
      <c r="L93" s="208">
        <f>K93*'Table of % increases'!$C$19</f>
        <v>26.403508771929829</v>
      </c>
      <c r="M93" s="218">
        <f>K93+L93</f>
        <v>215.00000000000003</v>
      </c>
      <c r="N93" s="249">
        <v>215</v>
      </c>
      <c r="O93" s="463">
        <f>ROUND((K93-J93)/J93*100,2)</f>
        <v>7.5</v>
      </c>
    </row>
    <row r="94" spans="1:15" ht="16.5" customHeight="1" x14ac:dyDescent="0.2">
      <c r="A94" s="28"/>
      <c r="B94" s="7"/>
      <c r="C94" s="10"/>
      <c r="D94" s="17"/>
      <c r="E94" s="16"/>
      <c r="F94" s="24"/>
      <c r="G94" s="99"/>
      <c r="H94" s="193" t="s">
        <v>12</v>
      </c>
      <c r="I94" s="188"/>
      <c r="J94" s="193"/>
      <c r="K94" s="193"/>
      <c r="L94" s="24"/>
      <c r="M94" s="194"/>
      <c r="N94" s="96" t="s">
        <v>12</v>
      </c>
      <c r="O94" s="463"/>
    </row>
    <row r="95" spans="1:15" ht="16.5" customHeight="1" x14ac:dyDescent="0.2">
      <c r="A95" s="413" t="s">
        <v>40</v>
      </c>
      <c r="B95" s="59" t="s">
        <v>412</v>
      </c>
      <c r="C95" s="10"/>
      <c r="D95" s="17"/>
      <c r="E95" s="16"/>
      <c r="F95" s="24"/>
      <c r="G95" s="99"/>
      <c r="H95" s="193" t="s">
        <v>12</v>
      </c>
      <c r="I95" s="188"/>
      <c r="J95" s="193"/>
      <c r="K95" s="193"/>
      <c r="L95" s="24"/>
      <c r="M95" s="194"/>
      <c r="N95" s="96" t="s">
        <v>12</v>
      </c>
      <c r="O95" s="463"/>
    </row>
    <row r="96" spans="1:15" ht="16.5" customHeight="1" x14ac:dyDescent="0.2">
      <c r="A96" s="413"/>
      <c r="B96" s="59"/>
      <c r="C96" s="10"/>
      <c r="D96" s="17"/>
      <c r="E96" s="16"/>
      <c r="F96" s="24"/>
      <c r="G96" s="99"/>
      <c r="H96" s="193"/>
      <c r="I96" s="188"/>
      <c r="J96" s="193"/>
      <c r="K96" s="193"/>
      <c r="L96" s="24"/>
      <c r="M96" s="194"/>
      <c r="N96" s="96"/>
      <c r="O96" s="463"/>
    </row>
    <row r="97" spans="1:15" ht="16.5" customHeight="1" x14ac:dyDescent="0.2">
      <c r="A97" s="28" t="s">
        <v>1014</v>
      </c>
      <c r="B97" s="7" t="s">
        <v>413</v>
      </c>
      <c r="C97" s="10">
        <v>96</v>
      </c>
      <c r="D97" s="17">
        <v>104</v>
      </c>
      <c r="E97" s="16">
        <v>100</v>
      </c>
      <c r="F97" s="24">
        <f>SUM(E97-(E97*14/114))</f>
        <v>87.719298245614027</v>
      </c>
      <c r="G97" s="99">
        <v>96.49</v>
      </c>
      <c r="H97" s="193">
        <v>105.26</v>
      </c>
      <c r="I97" s="767">
        <v>114.04</v>
      </c>
      <c r="J97" s="204">
        <v>119.3</v>
      </c>
      <c r="K97" s="204">
        <f t="shared" ref="K97" si="21">SUM(N97/114*100)</f>
        <v>127.19298245614034</v>
      </c>
      <c r="L97" s="208">
        <f>K97*'Table of % increases'!$C$19</f>
        <v>17.807017543859651</v>
      </c>
      <c r="M97" s="218">
        <f>K97+L97</f>
        <v>145</v>
      </c>
      <c r="N97" s="249">
        <v>145</v>
      </c>
      <c r="O97" s="463">
        <f>ROUND((K97-J97)/J97*100,2)</f>
        <v>6.62</v>
      </c>
    </row>
    <row r="98" spans="1:15" ht="16.5" customHeight="1" x14ac:dyDescent="0.2">
      <c r="A98" s="28"/>
      <c r="B98" s="7"/>
      <c r="C98" s="10"/>
      <c r="D98" s="17"/>
      <c r="E98" s="16"/>
      <c r="F98" s="24"/>
      <c r="G98" s="99"/>
      <c r="H98" s="193" t="s">
        <v>12</v>
      </c>
      <c r="I98" s="188"/>
      <c r="J98" s="193"/>
      <c r="K98" s="193"/>
      <c r="L98" s="24"/>
      <c r="M98" s="194"/>
      <c r="N98" s="96" t="s">
        <v>12</v>
      </c>
      <c r="O98" s="463"/>
    </row>
    <row r="99" spans="1:15" ht="25.5" x14ac:dyDescent="0.2">
      <c r="A99" s="28" t="s">
        <v>1015</v>
      </c>
      <c r="B99" s="83" t="s">
        <v>1942</v>
      </c>
      <c r="C99" s="10">
        <v>45</v>
      </c>
      <c r="D99" s="17">
        <v>40</v>
      </c>
      <c r="E99" s="16">
        <v>40</v>
      </c>
      <c r="F99" s="24">
        <f>SUM(E99-(E99*14/114))</f>
        <v>35.087719298245617</v>
      </c>
      <c r="G99" s="99">
        <v>37.72</v>
      </c>
      <c r="H99" s="193">
        <v>40.35</v>
      </c>
      <c r="I99" s="767" t="s">
        <v>12</v>
      </c>
      <c r="J99" s="204" t="s">
        <v>12</v>
      </c>
      <c r="K99" s="204" t="s">
        <v>12</v>
      </c>
      <c r="L99" s="208" t="s">
        <v>12</v>
      </c>
      <c r="M99" s="218" t="s">
        <v>12</v>
      </c>
      <c r="N99" s="249" t="s">
        <v>12</v>
      </c>
      <c r="O99" s="463" t="s">
        <v>12</v>
      </c>
    </row>
    <row r="100" spans="1:15" ht="16.5" customHeight="1" x14ac:dyDescent="0.2">
      <c r="A100" s="28"/>
      <c r="B100" s="7" t="s">
        <v>1943</v>
      </c>
      <c r="C100" s="10"/>
      <c r="D100" s="17"/>
      <c r="E100" s="16"/>
      <c r="F100" s="24"/>
      <c r="G100" s="99"/>
      <c r="H100" s="193" t="s">
        <v>12</v>
      </c>
      <c r="I100" s="767">
        <v>43.86</v>
      </c>
      <c r="J100" s="204">
        <v>45.61</v>
      </c>
      <c r="K100" s="204">
        <f>SUM(N100/114*100)</f>
        <v>30.105263157894736</v>
      </c>
      <c r="L100" s="208">
        <f>K100*'Table of % increases'!$C$19</f>
        <v>4.2147368421052631</v>
      </c>
      <c r="M100" s="218">
        <f>K100+L100</f>
        <v>34.32</v>
      </c>
      <c r="N100" s="249">
        <v>34.32</v>
      </c>
      <c r="O100" s="463">
        <f>ROUND((K100-J100)/J100*100,2)</f>
        <v>-33.99</v>
      </c>
    </row>
    <row r="101" spans="1:15" ht="38.25" x14ac:dyDescent="0.2">
      <c r="A101" s="28"/>
      <c r="B101" s="19" t="s">
        <v>1928</v>
      </c>
      <c r="C101" s="10"/>
      <c r="D101" s="17"/>
      <c r="E101" s="16"/>
      <c r="F101" s="24"/>
      <c r="G101" s="99"/>
      <c r="H101" s="193"/>
      <c r="I101" s="188"/>
      <c r="J101" s="717" t="s">
        <v>468</v>
      </c>
      <c r="K101" s="204">
        <f t="shared" ref="K101" si="22">SUM(N101/114*100)</f>
        <v>43.500000000000007</v>
      </c>
      <c r="L101" s="208">
        <f>K101*'Table of % increases'!$C$19</f>
        <v>6.0900000000000016</v>
      </c>
      <c r="M101" s="249">
        <f t="shared" ref="M101" si="23">K101+L101</f>
        <v>49.590000000000011</v>
      </c>
      <c r="N101" s="96">
        <v>49.59</v>
      </c>
      <c r="O101" s="463"/>
    </row>
    <row r="102" spans="1:15" ht="16.5" customHeight="1" x14ac:dyDescent="0.2">
      <c r="A102" s="28"/>
      <c r="B102" s="7"/>
      <c r="C102" s="10"/>
      <c r="D102" s="17"/>
      <c r="E102" s="16"/>
      <c r="F102" s="24"/>
      <c r="G102" s="99"/>
      <c r="H102" s="193"/>
      <c r="I102" s="188"/>
      <c r="J102" s="192"/>
      <c r="K102" s="193"/>
      <c r="L102" s="24"/>
      <c r="M102" s="194"/>
      <c r="N102" s="96"/>
      <c r="O102" s="463"/>
    </row>
    <row r="103" spans="1:15" ht="16.5" customHeight="1" x14ac:dyDescent="0.2">
      <c r="A103" s="28" t="s">
        <v>1016</v>
      </c>
      <c r="B103" s="7" t="s">
        <v>414</v>
      </c>
      <c r="C103" s="10"/>
      <c r="D103" s="17" t="s">
        <v>12</v>
      </c>
      <c r="E103" s="16"/>
      <c r="F103" s="24"/>
      <c r="G103" s="99"/>
      <c r="H103" s="193" t="s">
        <v>12</v>
      </c>
      <c r="I103" s="188"/>
      <c r="J103" s="193"/>
      <c r="K103" s="193"/>
      <c r="L103" s="24"/>
      <c r="M103" s="194"/>
      <c r="N103" s="96" t="s">
        <v>12</v>
      </c>
      <c r="O103" s="463"/>
    </row>
    <row r="104" spans="1:15" ht="16.5" customHeight="1" x14ac:dyDescent="0.2">
      <c r="A104" s="28"/>
      <c r="B104" s="7" t="s">
        <v>415</v>
      </c>
      <c r="C104" s="10"/>
      <c r="D104" s="17" t="s">
        <v>12</v>
      </c>
      <c r="E104" s="16"/>
      <c r="F104" s="24"/>
      <c r="G104" s="99"/>
      <c r="H104" s="193" t="s">
        <v>12</v>
      </c>
      <c r="I104" s="188"/>
      <c r="J104" s="193"/>
      <c r="K104" s="193"/>
      <c r="L104" s="24"/>
      <c r="M104" s="194"/>
      <c r="N104" s="96" t="s">
        <v>12</v>
      </c>
      <c r="O104" s="463"/>
    </row>
    <row r="105" spans="1:15" ht="16.5" customHeight="1" x14ac:dyDescent="0.2">
      <c r="A105" s="28"/>
      <c r="B105" s="7" t="s">
        <v>416</v>
      </c>
      <c r="C105" s="10">
        <v>45</v>
      </c>
      <c r="D105" s="17">
        <v>40</v>
      </c>
      <c r="E105" s="16">
        <v>40</v>
      </c>
      <c r="F105" s="24">
        <f>SUM(E105-(E105*14/114))</f>
        <v>35.087719298245617</v>
      </c>
      <c r="G105" s="99">
        <v>37.72</v>
      </c>
      <c r="H105" s="193">
        <v>40.35</v>
      </c>
      <c r="I105" s="767" t="s">
        <v>12</v>
      </c>
      <c r="J105" s="204" t="s">
        <v>12</v>
      </c>
      <c r="K105" s="204" t="s">
        <v>12</v>
      </c>
      <c r="L105" s="208" t="s">
        <v>12</v>
      </c>
      <c r="M105" s="218" t="s">
        <v>12</v>
      </c>
      <c r="N105" s="249" t="s">
        <v>12</v>
      </c>
      <c r="O105" s="463" t="s">
        <v>12</v>
      </c>
    </row>
    <row r="106" spans="1:15" ht="16.5" customHeight="1" x14ac:dyDescent="0.2">
      <c r="A106" s="28"/>
      <c r="B106" s="20" t="s">
        <v>1933</v>
      </c>
      <c r="C106" s="10"/>
      <c r="D106" s="17"/>
      <c r="E106" s="16"/>
      <c r="F106" s="24"/>
      <c r="G106" s="99"/>
      <c r="H106" s="193"/>
      <c r="I106" s="767">
        <v>43.86</v>
      </c>
      <c r="J106" s="204">
        <v>45.61</v>
      </c>
      <c r="K106" s="204">
        <f>SUM(N106/114*100)</f>
        <v>87.000000000000014</v>
      </c>
      <c r="L106" s="208">
        <f>K106*'Table of % increases'!$C$19</f>
        <v>12.180000000000003</v>
      </c>
      <c r="M106" s="218">
        <f>K106+L106</f>
        <v>99.180000000000021</v>
      </c>
      <c r="N106" s="249">
        <v>99.18</v>
      </c>
      <c r="O106" s="463">
        <f>ROUND((K106-J106)/J106*100,2)</f>
        <v>90.75</v>
      </c>
    </row>
    <row r="107" spans="1:15" ht="38.25" x14ac:dyDescent="0.2">
      <c r="A107" s="28"/>
      <c r="B107" s="19" t="s">
        <v>1928</v>
      </c>
      <c r="C107" s="10"/>
      <c r="D107" s="17"/>
      <c r="E107" s="16"/>
      <c r="F107" s="24"/>
      <c r="G107" s="99"/>
      <c r="H107" s="193"/>
      <c r="I107" s="207"/>
      <c r="J107" s="951" t="s">
        <v>468</v>
      </c>
      <c r="K107" s="204">
        <f t="shared" ref="K107" si="24">SUM(N107/114*100)</f>
        <v>99.561403508771932</v>
      </c>
      <c r="L107" s="208">
        <f>K107*'Table of % increases'!$C$19</f>
        <v>13.938596491228072</v>
      </c>
      <c r="M107" s="249">
        <f t="shared" ref="M107" si="25">K107+L107</f>
        <v>113.5</v>
      </c>
      <c r="N107" s="218">
        <v>113.5</v>
      </c>
      <c r="O107" s="463"/>
    </row>
    <row r="108" spans="1:15" x14ac:dyDescent="0.2">
      <c r="A108" s="28"/>
      <c r="B108" s="7"/>
      <c r="C108" s="10"/>
      <c r="D108" s="17"/>
      <c r="E108" s="16"/>
      <c r="F108" s="24"/>
      <c r="G108" s="99"/>
      <c r="H108" s="193"/>
      <c r="I108" s="207"/>
      <c r="J108" s="204"/>
      <c r="K108" s="204"/>
      <c r="L108" s="208"/>
      <c r="M108" s="249"/>
      <c r="N108" s="218"/>
      <c r="O108" s="463"/>
    </row>
    <row r="109" spans="1:15" ht="16.5" customHeight="1" x14ac:dyDescent="0.2">
      <c r="A109" s="28" t="s">
        <v>1940</v>
      </c>
      <c r="B109" s="7" t="s">
        <v>1941</v>
      </c>
      <c r="C109" s="10"/>
      <c r="D109" s="17"/>
      <c r="E109" s="16"/>
      <c r="F109" s="24"/>
      <c r="G109" s="99"/>
      <c r="H109" s="193"/>
      <c r="I109" s="207"/>
      <c r="J109" s="951" t="s">
        <v>468</v>
      </c>
      <c r="K109" s="204">
        <f t="shared" ref="K109" si="26">SUM(N109/114*100)</f>
        <v>290.00000000000006</v>
      </c>
      <c r="L109" s="208">
        <f>K109*'Table of % increases'!$C$19</f>
        <v>40.600000000000009</v>
      </c>
      <c r="M109" s="249">
        <f t="shared" ref="M109" si="27">K109+L109</f>
        <v>330.60000000000008</v>
      </c>
      <c r="N109" s="218">
        <v>330.6</v>
      </c>
      <c r="O109" s="463"/>
    </row>
    <row r="110" spans="1:15" ht="16.5" customHeight="1" x14ac:dyDescent="0.2">
      <c r="A110" s="28"/>
      <c r="B110" s="7"/>
      <c r="C110" s="10"/>
      <c r="D110" s="17"/>
      <c r="E110" s="16"/>
      <c r="F110" s="24"/>
      <c r="G110" s="99"/>
      <c r="H110" s="193"/>
      <c r="I110" s="207"/>
      <c r="J110" s="204"/>
      <c r="K110" s="204"/>
      <c r="L110" s="208"/>
      <c r="M110" s="249"/>
      <c r="N110" s="218"/>
      <c r="O110" s="463"/>
    </row>
    <row r="111" spans="1:15" ht="16.5" customHeight="1" x14ac:dyDescent="0.2">
      <c r="A111" s="28" t="s">
        <v>1944</v>
      </c>
      <c r="B111" s="7" t="s">
        <v>1945</v>
      </c>
      <c r="C111" s="10"/>
      <c r="D111" s="17"/>
      <c r="E111" s="16"/>
      <c r="F111" s="24"/>
      <c r="G111" s="99"/>
      <c r="H111" s="193"/>
      <c r="I111" s="207"/>
      <c r="J111" s="951" t="s">
        <v>468</v>
      </c>
      <c r="K111" s="204">
        <f t="shared" ref="K111" si="28">SUM(N111/114*100)</f>
        <v>157.89473684210526</v>
      </c>
      <c r="L111" s="208">
        <f>K111*'Table of % increases'!$C$19</f>
        <v>22.10526315789474</v>
      </c>
      <c r="M111" s="249">
        <f t="shared" ref="M111" si="29">K111+L111</f>
        <v>180</v>
      </c>
      <c r="N111" s="218">
        <v>180</v>
      </c>
      <c r="O111" s="463"/>
    </row>
    <row r="112" spans="1:15" x14ac:dyDescent="0.2">
      <c r="A112" s="28"/>
      <c r="B112" s="7"/>
      <c r="C112" s="10"/>
      <c r="D112" s="17"/>
      <c r="E112" s="16"/>
      <c r="F112" s="24"/>
      <c r="G112" s="99"/>
      <c r="H112" s="193"/>
      <c r="I112" s="207"/>
      <c r="J112" s="204"/>
      <c r="K112" s="204"/>
      <c r="L112" s="208"/>
      <c r="M112" s="249"/>
      <c r="N112" s="218"/>
      <c r="O112" s="463"/>
    </row>
    <row r="113" spans="1:15" ht="25.5" x14ac:dyDescent="0.2">
      <c r="A113" s="28" t="s">
        <v>1946</v>
      </c>
      <c r="B113" s="83" t="s">
        <v>1947</v>
      </c>
      <c r="C113" s="10"/>
      <c r="D113" s="17"/>
      <c r="E113" s="16"/>
      <c r="F113" s="24"/>
      <c r="G113" s="99"/>
      <c r="H113" s="193"/>
      <c r="I113" s="207"/>
      <c r="J113" s="951" t="s">
        <v>468</v>
      </c>
      <c r="K113" s="204">
        <f t="shared" ref="K113" si="30">SUM(N113/114*100)</f>
        <v>21.000000000000004</v>
      </c>
      <c r="L113" s="208">
        <f>K113*'Table of % increases'!$C$19</f>
        <v>2.9400000000000008</v>
      </c>
      <c r="M113" s="249">
        <f t="shared" ref="M113" si="31">K113+L113</f>
        <v>23.940000000000005</v>
      </c>
      <c r="N113" s="218">
        <v>23.94</v>
      </c>
      <c r="O113" s="463"/>
    </row>
    <row r="114" spans="1:15" x14ac:dyDescent="0.2">
      <c r="A114" s="28"/>
      <c r="B114" s="7"/>
      <c r="C114" s="10"/>
      <c r="D114" s="17"/>
      <c r="E114" s="16"/>
      <c r="F114" s="24"/>
      <c r="G114" s="99"/>
      <c r="H114" s="193"/>
      <c r="I114" s="207"/>
      <c r="J114" s="204"/>
      <c r="K114" s="204"/>
      <c r="L114" s="208"/>
      <c r="M114" s="249"/>
      <c r="N114" s="218" t="s">
        <v>12</v>
      </c>
      <c r="O114" s="463"/>
    </row>
    <row r="115" spans="1:15" ht="16.5" customHeight="1" x14ac:dyDescent="0.2">
      <c r="A115" s="28" t="s">
        <v>1948</v>
      </c>
      <c r="B115" s="7" t="s">
        <v>1949</v>
      </c>
      <c r="C115" s="10"/>
      <c r="D115" s="17"/>
      <c r="E115" s="16"/>
      <c r="F115" s="24"/>
      <c r="G115" s="99"/>
      <c r="H115" s="193"/>
      <c r="I115" s="207"/>
      <c r="J115" s="951" t="s">
        <v>468</v>
      </c>
      <c r="K115" s="204">
        <f t="shared" ref="K115" si="32">SUM(N115/114*100)</f>
        <v>13</v>
      </c>
      <c r="L115" s="208">
        <f>K115*'Table of % increases'!$C$19</f>
        <v>1.8200000000000003</v>
      </c>
      <c r="M115" s="249">
        <f t="shared" ref="M115" si="33">K115+L115</f>
        <v>14.82</v>
      </c>
      <c r="N115" s="218">
        <v>14.82</v>
      </c>
      <c r="O115" s="463"/>
    </row>
    <row r="116" spans="1:15" x14ac:dyDescent="0.2">
      <c r="A116" s="28"/>
      <c r="B116" s="7"/>
      <c r="C116" s="10"/>
      <c r="D116" s="17"/>
      <c r="E116" s="16"/>
      <c r="F116" s="24"/>
      <c r="G116" s="99"/>
      <c r="H116" s="193"/>
      <c r="I116" s="207"/>
      <c r="J116" s="204"/>
      <c r="K116" s="204"/>
      <c r="L116" s="208"/>
      <c r="M116" s="249"/>
      <c r="N116" s="218"/>
      <c r="O116" s="463"/>
    </row>
    <row r="117" spans="1:15" ht="16.5" customHeight="1" x14ac:dyDescent="0.2">
      <c r="A117" s="28" t="s">
        <v>1950</v>
      </c>
      <c r="B117" s="7" t="s">
        <v>1951</v>
      </c>
      <c r="C117" s="10"/>
      <c r="D117" s="17"/>
      <c r="E117" s="16"/>
      <c r="F117" s="24"/>
      <c r="G117" s="99"/>
      <c r="H117" s="193"/>
      <c r="I117" s="207"/>
      <c r="J117" s="951" t="s">
        <v>468</v>
      </c>
      <c r="K117" s="204">
        <f t="shared" ref="K117" si="34">SUM(N117/114*100)</f>
        <v>7.9999999999999991</v>
      </c>
      <c r="L117" s="208">
        <f>K117*'Table of % increases'!$C$19</f>
        <v>1.1199999999999999</v>
      </c>
      <c r="M117" s="249">
        <f t="shared" ref="M117" si="35">K117+L117</f>
        <v>9.1199999999999992</v>
      </c>
      <c r="N117" s="218">
        <v>9.1199999999999992</v>
      </c>
      <c r="O117" s="463"/>
    </row>
    <row r="118" spans="1:15" x14ac:dyDescent="0.2">
      <c r="A118" s="28"/>
      <c r="B118" s="7"/>
      <c r="C118" s="10"/>
      <c r="D118" s="17"/>
      <c r="E118" s="16"/>
      <c r="F118" s="24"/>
      <c r="G118" s="99"/>
      <c r="H118" s="193"/>
      <c r="I118" s="207"/>
      <c r="J118" s="204"/>
      <c r="K118" s="204"/>
      <c r="L118" s="208"/>
      <c r="M118" s="249"/>
      <c r="N118" s="218"/>
      <c r="O118" s="463"/>
    </row>
    <row r="119" spans="1:15" ht="16.5" customHeight="1" x14ac:dyDescent="0.2">
      <c r="A119" s="28" t="s">
        <v>1952</v>
      </c>
      <c r="B119" s="7" t="s">
        <v>1953</v>
      </c>
      <c r="C119" s="10"/>
      <c r="D119" s="17"/>
      <c r="E119" s="16"/>
      <c r="F119" s="24"/>
      <c r="G119" s="99"/>
      <c r="H119" s="193"/>
      <c r="I119" s="207"/>
      <c r="J119" s="951" t="s">
        <v>468</v>
      </c>
      <c r="K119" s="204">
        <f t="shared" ref="K119" si="36">SUM(N119/114*100)</f>
        <v>3.5000000000000004</v>
      </c>
      <c r="L119" s="208">
        <f>K119*'Table of % increases'!$C$19</f>
        <v>0.4900000000000001</v>
      </c>
      <c r="M119" s="249">
        <f t="shared" ref="M119" si="37">K119+L119</f>
        <v>3.9900000000000007</v>
      </c>
      <c r="N119" s="218">
        <v>3.99</v>
      </c>
      <c r="O119" s="463"/>
    </row>
    <row r="120" spans="1:15" x14ac:dyDescent="0.2">
      <c r="A120" s="28"/>
      <c r="B120" s="7"/>
      <c r="C120" s="10"/>
      <c r="D120" s="17"/>
      <c r="E120" s="16"/>
      <c r="F120" s="24"/>
      <c r="G120" s="99"/>
      <c r="H120" s="193"/>
      <c r="I120" s="207"/>
      <c r="J120" s="204"/>
      <c r="K120" s="204"/>
      <c r="L120" s="208"/>
      <c r="M120" s="249"/>
      <c r="N120" s="218"/>
      <c r="O120" s="463"/>
    </row>
    <row r="121" spans="1:15" ht="16.5" customHeight="1" x14ac:dyDescent="0.2">
      <c r="A121" s="28" t="s">
        <v>1954</v>
      </c>
      <c r="B121" s="7" t="s">
        <v>1955</v>
      </c>
      <c r="C121" s="10"/>
      <c r="D121" s="17"/>
      <c r="E121" s="16"/>
      <c r="F121" s="24"/>
      <c r="G121" s="99"/>
      <c r="H121" s="193"/>
      <c r="I121" s="207"/>
      <c r="J121" s="204"/>
      <c r="K121" s="204"/>
      <c r="L121" s="208"/>
      <c r="M121" s="249"/>
      <c r="N121" s="218"/>
      <c r="O121" s="463"/>
    </row>
    <row r="122" spans="1:15" ht="16.5" customHeight="1" x14ac:dyDescent="0.2">
      <c r="A122" s="28"/>
      <c r="B122" s="7" t="s">
        <v>1956</v>
      </c>
      <c r="C122" s="10"/>
      <c r="D122" s="17"/>
      <c r="E122" s="16"/>
      <c r="F122" s="24"/>
      <c r="G122" s="99"/>
      <c r="H122" s="193"/>
      <c r="I122" s="207"/>
      <c r="J122" s="951" t="s">
        <v>468</v>
      </c>
      <c r="K122" s="204">
        <f t="shared" ref="K122" si="38">SUM(N122/114*100)</f>
        <v>129</v>
      </c>
      <c r="L122" s="208">
        <f>K122*'Table of % increases'!$C$19</f>
        <v>18.060000000000002</v>
      </c>
      <c r="M122" s="249">
        <f t="shared" ref="M122" si="39">K122+L122</f>
        <v>147.06</v>
      </c>
      <c r="N122" s="218">
        <v>147.06</v>
      </c>
      <c r="O122" s="463"/>
    </row>
    <row r="123" spans="1:15" x14ac:dyDescent="0.2">
      <c r="A123" s="28"/>
      <c r="B123" s="7"/>
      <c r="C123" s="10"/>
      <c r="D123" s="17"/>
      <c r="E123" s="16"/>
      <c r="F123" s="24"/>
      <c r="G123" s="99"/>
      <c r="H123" s="193"/>
      <c r="I123" s="207"/>
      <c r="J123" s="204"/>
      <c r="K123" s="204"/>
      <c r="L123" s="208"/>
      <c r="M123" s="249"/>
      <c r="N123" s="218"/>
      <c r="O123" s="463"/>
    </row>
    <row r="124" spans="1:15" ht="16.5" customHeight="1" x14ac:dyDescent="0.2">
      <c r="A124" s="28">
        <v>6.4</v>
      </c>
      <c r="B124" s="54" t="s">
        <v>417</v>
      </c>
      <c r="C124" s="10"/>
      <c r="D124" s="17" t="s">
        <v>12</v>
      </c>
      <c r="E124" s="16"/>
      <c r="F124" s="24"/>
      <c r="G124" s="189"/>
      <c r="H124" s="193"/>
      <c r="I124" s="188"/>
      <c r="J124" s="193"/>
      <c r="K124" s="193"/>
      <c r="L124" s="193"/>
      <c r="M124" s="603"/>
      <c r="N124" s="96" t="s">
        <v>12</v>
      </c>
      <c r="O124" s="463"/>
    </row>
    <row r="125" spans="1:15" x14ac:dyDescent="0.2">
      <c r="A125" s="28"/>
      <c r="B125" s="7"/>
      <c r="C125" s="169"/>
      <c r="D125" s="68"/>
      <c r="E125" s="114"/>
      <c r="F125" s="113"/>
      <c r="G125" s="113"/>
      <c r="H125" s="113"/>
      <c r="I125" s="82"/>
      <c r="J125" s="113"/>
      <c r="K125" s="113"/>
      <c r="L125" s="113"/>
      <c r="M125" s="113"/>
      <c r="N125" s="113"/>
      <c r="O125" s="463"/>
    </row>
    <row r="126" spans="1:15" ht="16.5" customHeight="1" x14ac:dyDescent="0.2">
      <c r="A126" s="28" t="s">
        <v>58</v>
      </c>
      <c r="B126" s="7" t="s">
        <v>1616</v>
      </c>
      <c r="C126" s="10">
        <v>110</v>
      </c>
      <c r="D126" s="17">
        <v>120</v>
      </c>
      <c r="E126" s="16">
        <v>120</v>
      </c>
      <c r="F126" s="24">
        <f>SUM(E126-(E126*14/114))</f>
        <v>105.26315789473685</v>
      </c>
      <c r="G126" s="189">
        <v>114.04</v>
      </c>
      <c r="H126" s="193">
        <v>122.81</v>
      </c>
      <c r="I126" s="767">
        <v>131.58000000000001</v>
      </c>
      <c r="J126" s="204">
        <v>140.35</v>
      </c>
      <c r="K126" s="204">
        <f t="shared" ref="K126" si="40">SUM(N126/114*100)</f>
        <v>149.12280701754386</v>
      </c>
      <c r="L126" s="208">
        <f>K126*'Table of % increases'!$C$19</f>
        <v>20.877192982456144</v>
      </c>
      <c r="M126" s="218">
        <f>K126+L126</f>
        <v>170</v>
      </c>
      <c r="N126" s="249">
        <v>170</v>
      </c>
      <c r="O126" s="463">
        <f>ROUND((K126-J126)/J126*100,2)</f>
        <v>6.25</v>
      </c>
    </row>
    <row r="127" spans="1:15" ht="16.5" customHeight="1" x14ac:dyDescent="0.2">
      <c r="A127" s="28"/>
      <c r="B127" s="7" t="s">
        <v>418</v>
      </c>
      <c r="C127" s="10"/>
      <c r="D127" s="17" t="s">
        <v>12</v>
      </c>
      <c r="E127" s="16"/>
      <c r="F127" s="24"/>
      <c r="G127" s="189"/>
      <c r="H127" s="193"/>
      <c r="I127" s="188"/>
      <c r="J127" s="193"/>
      <c r="K127" s="193"/>
      <c r="L127" s="193"/>
      <c r="M127" s="603"/>
      <c r="N127" s="96" t="s">
        <v>12</v>
      </c>
      <c r="O127" s="463"/>
    </row>
    <row r="128" spans="1:15" x14ac:dyDescent="0.2">
      <c r="A128" s="28"/>
      <c r="B128" s="7"/>
      <c r="C128" s="10"/>
      <c r="D128" s="17"/>
      <c r="E128" s="16"/>
      <c r="F128" s="24"/>
      <c r="G128" s="189"/>
      <c r="H128" s="193"/>
      <c r="I128" s="188"/>
      <c r="J128" s="193"/>
      <c r="K128" s="193"/>
      <c r="L128" s="193"/>
      <c r="M128" s="603"/>
      <c r="N128" s="96"/>
      <c r="O128" s="463"/>
    </row>
    <row r="129" spans="1:15" ht="16.5" customHeight="1" x14ac:dyDescent="0.2">
      <c r="A129" s="413" t="s">
        <v>40</v>
      </c>
      <c r="B129" s="59" t="s">
        <v>1622</v>
      </c>
      <c r="C129" s="10"/>
      <c r="D129" s="17"/>
      <c r="E129" s="16"/>
      <c r="F129" s="24"/>
      <c r="G129" s="189"/>
      <c r="H129" s="193"/>
      <c r="I129" s="188"/>
      <c r="J129" s="193"/>
      <c r="K129" s="193"/>
      <c r="L129" s="193"/>
      <c r="M129" s="603"/>
      <c r="N129" s="96"/>
      <c r="O129" s="463"/>
    </row>
    <row r="130" spans="1:15" ht="16.5" customHeight="1" x14ac:dyDescent="0.2">
      <c r="A130" s="413"/>
      <c r="B130" s="674" t="s">
        <v>1617</v>
      </c>
      <c r="C130" s="10"/>
      <c r="D130" s="17"/>
      <c r="E130" s="16"/>
      <c r="F130" s="24"/>
      <c r="G130" s="189"/>
      <c r="H130" s="193"/>
      <c r="I130" s="188"/>
      <c r="J130" s="193"/>
      <c r="K130" s="193"/>
      <c r="L130" s="193"/>
      <c r="M130" s="603"/>
      <c r="N130" s="96"/>
      <c r="O130" s="463"/>
    </row>
    <row r="131" spans="1:15" x14ac:dyDescent="0.2">
      <c r="A131" s="413"/>
      <c r="B131" s="674" t="s">
        <v>1618</v>
      </c>
      <c r="C131" s="10"/>
      <c r="D131" s="17"/>
      <c r="E131" s="16"/>
      <c r="F131" s="24"/>
      <c r="G131" s="189"/>
      <c r="H131" s="193"/>
      <c r="I131" s="188"/>
      <c r="J131" s="193"/>
      <c r="K131" s="193"/>
      <c r="L131" s="193"/>
      <c r="M131" s="603"/>
      <c r="N131" s="96"/>
      <c r="O131" s="463"/>
    </row>
    <row r="132" spans="1:15" x14ac:dyDescent="0.2">
      <c r="A132" s="176"/>
      <c r="B132" s="674" t="s">
        <v>1619</v>
      </c>
      <c r="C132" s="61"/>
      <c r="D132" s="125"/>
      <c r="E132" s="106"/>
      <c r="F132" s="24"/>
      <c r="G132" s="189"/>
      <c r="H132" s="193"/>
      <c r="I132" s="188"/>
      <c r="J132" s="193"/>
      <c r="K132" s="193"/>
      <c r="L132" s="193"/>
      <c r="M132" s="603"/>
      <c r="N132" s="96"/>
      <c r="O132" s="463"/>
    </row>
    <row r="133" spans="1:15" x14ac:dyDescent="0.2">
      <c r="A133" s="176"/>
      <c r="B133" s="674" t="s">
        <v>1620</v>
      </c>
      <c r="C133" s="61"/>
      <c r="D133" s="125"/>
      <c r="E133" s="106"/>
      <c r="F133" s="24"/>
      <c r="G133" s="189"/>
      <c r="H133" s="193"/>
      <c r="I133" s="188"/>
      <c r="J133" s="193"/>
      <c r="K133" s="193"/>
      <c r="L133" s="193"/>
      <c r="M133" s="603"/>
      <c r="N133" s="96"/>
      <c r="O133" s="463"/>
    </row>
    <row r="134" spans="1:15" x14ac:dyDescent="0.2">
      <c r="A134" s="176"/>
      <c r="B134" s="674" t="s">
        <v>1621</v>
      </c>
      <c r="C134" s="61"/>
      <c r="D134" s="125"/>
      <c r="E134" s="106"/>
      <c r="F134" s="24"/>
      <c r="G134" s="189"/>
      <c r="H134" s="193"/>
      <c r="I134" s="188"/>
      <c r="J134" s="193"/>
      <c r="K134" s="193"/>
      <c r="L134" s="193"/>
      <c r="M134" s="603"/>
      <c r="N134" s="96"/>
      <c r="O134" s="463"/>
    </row>
    <row r="135" spans="1:15" x14ac:dyDescent="0.2">
      <c r="A135" s="177"/>
      <c r="B135" s="173"/>
      <c r="C135" s="134"/>
      <c r="D135" s="173"/>
      <c r="E135" s="180"/>
      <c r="F135" s="190"/>
      <c r="G135" s="191"/>
      <c r="H135" s="225"/>
      <c r="I135" s="425"/>
      <c r="J135" s="225"/>
      <c r="K135" s="225"/>
      <c r="L135" s="225"/>
      <c r="M135" s="622"/>
      <c r="N135" s="226"/>
      <c r="O135" s="464"/>
    </row>
    <row r="136" spans="1:15" x14ac:dyDescent="0.2">
      <c r="F136" s="106"/>
      <c r="G136" s="106"/>
      <c r="H136" s="222"/>
      <c r="I136" s="222"/>
      <c r="J136" s="222"/>
      <c r="K136" s="222"/>
      <c r="L136" s="222"/>
      <c r="M136" s="106"/>
      <c r="N136" s="106"/>
      <c r="O136" s="465"/>
    </row>
    <row r="137" spans="1:15" x14ac:dyDescent="0.2">
      <c r="F137" s="106"/>
      <c r="G137" s="106"/>
      <c r="H137" s="222"/>
      <c r="I137" s="222"/>
      <c r="J137" s="222"/>
      <c r="K137" s="222"/>
      <c r="L137" s="222"/>
      <c r="M137" s="106"/>
      <c r="N137" s="106"/>
      <c r="O137" s="465"/>
    </row>
    <row r="138" spans="1:15" x14ac:dyDescent="0.2">
      <c r="F138" s="106"/>
      <c r="G138" s="106"/>
      <c r="H138" s="222"/>
      <c r="I138" s="222"/>
      <c r="J138" s="222"/>
      <c r="K138" s="222"/>
      <c r="L138" s="222"/>
      <c r="M138" s="106"/>
      <c r="N138" s="106"/>
      <c r="O138" s="465"/>
    </row>
  </sheetData>
  <mergeCells count="3">
    <mergeCell ref="A3:M3"/>
    <mergeCell ref="A1:N1"/>
    <mergeCell ref="A2:N2"/>
  </mergeCells>
  <pageMargins left="0.51181102362204722" right="0.15748031496062992" top="0.19685039370078741" bottom="0.31496062992125984" header="0.19685039370078741" footer="0.31496062992125984"/>
  <pageSetup paperSize="9" scale="70" firstPageNumber="20" orientation="portrait" r:id="rId1"/>
  <headerFooter>
    <oddFooter>Page &amp;P</oddFooter>
  </headerFooter>
  <rowBreaks count="1" manualBreakCount="1">
    <brk id="73"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70"/>
  <sheetViews>
    <sheetView zoomScaleNormal="100" workbookViewId="0">
      <selection activeCell="B110" sqref="B110"/>
    </sheetView>
  </sheetViews>
  <sheetFormatPr defaultRowHeight="12.75" x14ac:dyDescent="0.2"/>
  <cols>
    <col min="1" max="1" width="9.42578125" style="111" bestFit="1" customWidth="1"/>
    <col min="2" max="2" width="70.85546875" style="58" customWidth="1"/>
    <col min="3" max="4" width="12.140625" style="58" hidden="1" customWidth="1"/>
    <col min="5" max="5" width="12.140625" style="100" hidden="1" customWidth="1"/>
    <col min="6" max="6" width="5.85546875" style="58" hidden="1" customWidth="1"/>
    <col min="7" max="7" width="10.7109375" style="58" hidden="1" customWidth="1"/>
    <col min="8" max="8" width="9.7109375" style="58" hidden="1" customWidth="1"/>
    <col min="9" max="9" width="10.7109375" style="58" hidden="1" customWidth="1"/>
    <col min="10" max="10" width="10.28515625" style="58" bestFit="1" customWidth="1"/>
    <col min="11" max="11" width="10.28515625" style="58" customWidth="1"/>
    <col min="12" max="12" width="9.7109375" style="223" bestFit="1" customWidth="1"/>
    <col min="13" max="13" width="10.85546875" style="58" bestFit="1" customWidth="1"/>
    <col min="14" max="14" width="10.85546875" style="58" hidden="1" customWidth="1"/>
    <col min="15" max="15" width="7.140625" style="466" bestFit="1" customWidth="1"/>
    <col min="16" max="16384" width="9.140625" style="58"/>
  </cols>
  <sheetData>
    <row r="1" spans="1:16" s="1" customFormat="1" x14ac:dyDescent="0.2">
      <c r="A1" s="963" t="s">
        <v>5</v>
      </c>
      <c r="B1" s="963"/>
      <c r="C1" s="963"/>
      <c r="D1" s="963"/>
      <c r="E1" s="963"/>
      <c r="F1" s="963"/>
      <c r="G1" s="963"/>
      <c r="H1" s="963"/>
      <c r="I1" s="963"/>
      <c r="J1" s="963"/>
      <c r="K1" s="963"/>
      <c r="L1" s="963"/>
      <c r="M1" s="963"/>
      <c r="N1" s="963"/>
      <c r="O1" s="556"/>
      <c r="P1" s="556"/>
    </row>
    <row r="2" spans="1:16" s="1" customFormat="1" x14ac:dyDescent="0.2">
      <c r="A2" s="964" t="s">
        <v>1884</v>
      </c>
      <c r="B2" s="964"/>
      <c r="C2" s="964"/>
      <c r="D2" s="964"/>
      <c r="E2" s="964"/>
      <c r="F2" s="964"/>
      <c r="G2" s="964"/>
      <c r="H2" s="964"/>
      <c r="I2" s="964"/>
      <c r="J2" s="964"/>
      <c r="K2" s="964"/>
      <c r="L2" s="964"/>
      <c r="M2" s="964"/>
      <c r="N2" s="964"/>
      <c r="O2" s="556"/>
      <c r="P2" s="556"/>
    </row>
    <row r="3" spans="1:16" s="1" customFormat="1" x14ac:dyDescent="0.2">
      <c r="A3" s="968"/>
      <c r="B3" s="968"/>
      <c r="C3" s="968"/>
      <c r="D3" s="968"/>
      <c r="E3" s="968"/>
      <c r="F3" s="968"/>
      <c r="G3" s="968"/>
      <c r="H3" s="968"/>
      <c r="I3" s="968"/>
      <c r="J3" s="968"/>
      <c r="K3" s="968"/>
      <c r="L3" s="968"/>
      <c r="M3" s="968"/>
      <c r="N3" s="793"/>
      <c r="O3" s="793"/>
      <c r="P3" s="556"/>
    </row>
    <row r="4" spans="1:16" s="1" customFormat="1" x14ac:dyDescent="0.2">
      <c r="A4" s="387"/>
      <c r="B4" s="388"/>
      <c r="C4" s="389" t="s">
        <v>1</v>
      </c>
      <c r="D4" s="390" t="s">
        <v>2</v>
      </c>
      <c r="E4" s="391" t="s">
        <v>6</v>
      </c>
      <c r="F4" s="392" t="s">
        <v>6</v>
      </c>
      <c r="G4" s="393" t="s">
        <v>74</v>
      </c>
      <c r="H4" s="393" t="s">
        <v>1569</v>
      </c>
      <c r="I4" s="393" t="s">
        <v>1625</v>
      </c>
      <c r="J4" s="392" t="s">
        <v>1769</v>
      </c>
      <c r="K4" s="393" t="s">
        <v>1882</v>
      </c>
      <c r="L4" s="393" t="s">
        <v>1882</v>
      </c>
      <c r="M4" s="393" t="s">
        <v>1882</v>
      </c>
      <c r="N4" s="599" t="s">
        <v>1570</v>
      </c>
      <c r="O4" s="69" t="s">
        <v>7</v>
      </c>
    </row>
    <row r="5" spans="1:16" s="1" customFormat="1" x14ac:dyDescent="0.2">
      <c r="A5" s="259"/>
      <c r="B5" s="260"/>
      <c r="C5" s="394"/>
      <c r="D5" s="395" t="s">
        <v>97</v>
      </c>
      <c r="E5" s="396" t="s">
        <v>97</v>
      </c>
      <c r="F5" s="397" t="s">
        <v>1091</v>
      </c>
      <c r="G5" s="398" t="s">
        <v>1091</v>
      </c>
      <c r="H5" s="398" t="s">
        <v>1091</v>
      </c>
      <c r="I5" s="398" t="s">
        <v>1091</v>
      </c>
      <c r="J5" s="397" t="s">
        <v>1091</v>
      </c>
      <c r="K5" s="398" t="s">
        <v>1091</v>
      </c>
      <c r="L5" s="398" t="s">
        <v>4</v>
      </c>
      <c r="M5" s="395" t="s">
        <v>1092</v>
      </c>
      <c r="N5" s="395"/>
      <c r="O5" s="70" t="s">
        <v>10</v>
      </c>
    </row>
    <row r="6" spans="1:16" s="1" customFormat="1" x14ac:dyDescent="0.2">
      <c r="A6" s="404"/>
      <c r="B6" s="405" t="s">
        <v>8</v>
      </c>
      <c r="C6" s="406" t="s">
        <v>9</v>
      </c>
      <c r="D6" s="407" t="s">
        <v>9</v>
      </c>
      <c r="E6" s="408" t="s">
        <v>9</v>
      </c>
      <c r="F6" s="409" t="s">
        <v>9</v>
      </c>
      <c r="G6" s="410" t="s">
        <v>9</v>
      </c>
      <c r="H6" s="410" t="s">
        <v>9</v>
      </c>
      <c r="I6" s="410" t="s">
        <v>9</v>
      </c>
      <c r="J6" s="409" t="s">
        <v>9</v>
      </c>
      <c r="K6" s="410" t="s">
        <v>9</v>
      </c>
      <c r="L6" s="410" t="s">
        <v>9</v>
      </c>
      <c r="M6" s="407" t="s">
        <v>9</v>
      </c>
      <c r="N6" s="407"/>
      <c r="O6" s="156" t="s">
        <v>12</v>
      </c>
    </row>
    <row r="7" spans="1:16" x14ac:dyDescent="0.2">
      <c r="A7" s="578"/>
      <c r="B7" s="568"/>
      <c r="C7" s="161"/>
      <c r="D7" s="162"/>
      <c r="E7" s="179"/>
      <c r="F7" s="162"/>
      <c r="G7" s="161"/>
      <c r="H7" s="162"/>
      <c r="I7" s="161"/>
      <c r="J7" s="162"/>
      <c r="K7" s="162"/>
      <c r="L7" s="219"/>
      <c r="M7" s="161"/>
      <c r="N7" s="162"/>
      <c r="O7" s="461"/>
    </row>
    <row r="8" spans="1:16" ht="16.5" customHeight="1" x14ac:dyDescent="0.2">
      <c r="A8" s="62">
        <v>7</v>
      </c>
      <c r="B8" s="569" t="s">
        <v>441</v>
      </c>
      <c r="C8" s="10"/>
      <c r="D8" s="17" t="s">
        <v>12</v>
      </c>
      <c r="E8" s="16"/>
      <c r="F8" s="150"/>
      <c r="G8" s="5"/>
      <c r="H8" s="15"/>
      <c r="I8" s="5"/>
      <c r="J8" s="15"/>
      <c r="K8" s="15"/>
      <c r="L8" s="220"/>
      <c r="M8" s="105"/>
      <c r="N8" s="182"/>
      <c r="O8" s="462"/>
    </row>
    <row r="9" spans="1:16" ht="16.5" customHeight="1" x14ac:dyDescent="0.2">
      <c r="A9" s="62" t="s">
        <v>12</v>
      </c>
      <c r="B9" s="569" t="s">
        <v>442</v>
      </c>
      <c r="C9" s="10"/>
      <c r="D9" s="17" t="s">
        <v>12</v>
      </c>
      <c r="E9" s="16"/>
      <c r="F9" s="150"/>
      <c r="G9" s="5"/>
      <c r="H9" s="15"/>
      <c r="I9" s="5"/>
      <c r="J9" s="15"/>
      <c r="K9" s="15"/>
      <c r="L9" s="220"/>
      <c r="M9" s="105"/>
      <c r="N9" s="182"/>
      <c r="O9" s="462"/>
    </row>
    <row r="10" spans="1:16" ht="16.5" customHeight="1" x14ac:dyDescent="0.2">
      <c r="A10" s="62" t="s">
        <v>12</v>
      </c>
      <c r="B10" s="569" t="s">
        <v>443</v>
      </c>
      <c r="C10" s="10"/>
      <c r="D10" s="17" t="s">
        <v>12</v>
      </c>
      <c r="E10" s="16"/>
      <c r="F10" s="150"/>
      <c r="G10" s="5"/>
      <c r="H10" s="15"/>
      <c r="I10" s="5"/>
      <c r="J10" s="15"/>
      <c r="K10" s="15"/>
      <c r="L10" s="220"/>
      <c r="M10" s="105"/>
      <c r="N10" s="182"/>
      <c r="O10" s="462"/>
    </row>
    <row r="11" spans="1:16" ht="11.25" customHeight="1" x14ac:dyDescent="0.2">
      <c r="A11" s="62"/>
      <c r="B11" s="569"/>
      <c r="C11" s="10"/>
      <c r="D11" s="17"/>
      <c r="E11" s="16"/>
      <c r="F11" s="150"/>
      <c r="G11" s="5"/>
      <c r="H11" s="15"/>
      <c r="I11" s="5"/>
      <c r="J11" s="15"/>
      <c r="K11" s="15"/>
      <c r="L11" s="220"/>
      <c r="M11" s="105"/>
      <c r="N11" s="182"/>
      <c r="O11" s="462"/>
    </row>
    <row r="12" spans="1:16" ht="16.5" customHeight="1" x14ac:dyDescent="0.2">
      <c r="A12" s="62"/>
      <c r="B12" s="569" t="s">
        <v>1665</v>
      </c>
      <c r="C12" s="10"/>
      <c r="D12" s="17"/>
      <c r="E12" s="16"/>
      <c r="F12" s="150"/>
      <c r="G12" s="5"/>
      <c r="H12" s="15"/>
      <c r="I12" s="5"/>
      <c r="J12" s="15"/>
      <c r="K12" s="15"/>
      <c r="L12" s="220"/>
      <c r="M12" s="105"/>
      <c r="N12" s="182"/>
      <c r="O12" s="462"/>
    </row>
    <row r="13" spans="1:16" ht="12.75" customHeight="1" x14ac:dyDescent="0.2">
      <c r="A13" s="62"/>
      <c r="B13" s="569"/>
      <c r="C13" s="10"/>
      <c r="D13" s="17"/>
      <c r="E13" s="16"/>
      <c r="F13" s="150"/>
      <c r="G13" s="5"/>
      <c r="H13" s="15"/>
      <c r="I13" s="5"/>
      <c r="J13" s="15"/>
      <c r="K13" s="15"/>
      <c r="L13" s="220"/>
      <c r="M13" s="105"/>
      <c r="N13" s="182"/>
      <c r="O13" s="462"/>
    </row>
    <row r="14" spans="1:16" ht="16.5" customHeight="1" x14ac:dyDescent="0.2">
      <c r="A14" s="62">
        <v>7.1</v>
      </c>
      <c r="B14" s="569" t="s">
        <v>444</v>
      </c>
      <c r="C14" s="10"/>
      <c r="D14" s="17" t="s">
        <v>12</v>
      </c>
      <c r="E14" s="16"/>
      <c r="F14" s="150"/>
      <c r="G14" s="5"/>
      <c r="H14" s="15"/>
      <c r="I14" s="5"/>
      <c r="J14" s="15"/>
      <c r="K14" s="15"/>
      <c r="L14" s="220"/>
      <c r="M14" s="105"/>
      <c r="N14" s="182"/>
      <c r="O14" s="462"/>
    </row>
    <row r="15" spans="1:16" ht="16.5" customHeight="1" x14ac:dyDescent="0.2">
      <c r="A15" s="579" t="s">
        <v>58</v>
      </c>
      <c r="B15" s="570" t="s">
        <v>445</v>
      </c>
      <c r="C15" s="188">
        <v>130</v>
      </c>
      <c r="D15" s="24">
        <v>130</v>
      </c>
      <c r="E15" s="122">
        <v>130</v>
      </c>
      <c r="F15" s="204">
        <f>SUM(E15-(E15*14/114))</f>
        <v>114.03508771929825</v>
      </c>
      <c r="G15" s="213">
        <v>123.68</v>
      </c>
      <c r="H15" s="193">
        <v>133.33000000000001</v>
      </c>
      <c r="I15" s="207">
        <v>141.22999999999999</v>
      </c>
      <c r="J15" s="789">
        <v>149.12</v>
      </c>
      <c r="K15" s="204">
        <f t="shared" ref="K15:K18" si="0">SUM(N15/114*100)</f>
        <v>159.64912280701756</v>
      </c>
      <c r="L15" s="208">
        <f>K15*'Table of % increases'!$C$19</f>
        <v>22.350877192982463</v>
      </c>
      <c r="M15" s="218">
        <f>K15+L15</f>
        <v>182.00000000000003</v>
      </c>
      <c r="N15" s="249">
        <v>182</v>
      </c>
      <c r="O15" s="463">
        <f>ROUND((K15-J15)/J15*100,2)</f>
        <v>7.06</v>
      </c>
    </row>
    <row r="16" spans="1:16" ht="16.5" customHeight="1" x14ac:dyDescent="0.2">
      <c r="A16" s="579" t="s">
        <v>59</v>
      </c>
      <c r="B16" s="570" t="s">
        <v>446</v>
      </c>
      <c r="C16" s="188">
        <v>430</v>
      </c>
      <c r="D16" s="24">
        <v>400</v>
      </c>
      <c r="E16" s="122">
        <v>400</v>
      </c>
      <c r="F16" s="204">
        <f>SUM(E16-(E16*14/114))</f>
        <v>350.87719298245611</v>
      </c>
      <c r="G16" s="213">
        <v>381.58</v>
      </c>
      <c r="H16" s="193">
        <v>410.53</v>
      </c>
      <c r="I16" s="207">
        <v>435.09</v>
      </c>
      <c r="J16" s="789">
        <v>456.14</v>
      </c>
      <c r="K16" s="204">
        <f t="shared" si="0"/>
        <v>486.84210526315786</v>
      </c>
      <c r="L16" s="208">
        <f>K16*'Table of % increases'!$C$19</f>
        <v>68.15789473684211</v>
      </c>
      <c r="M16" s="218">
        <f t="shared" ref="M16:M18" si="1">K16+L16</f>
        <v>555</v>
      </c>
      <c r="N16" s="249">
        <v>555</v>
      </c>
      <c r="O16" s="463">
        <f>ROUND((K16-J16)/J16*100,2)</f>
        <v>6.73</v>
      </c>
    </row>
    <row r="17" spans="1:15" ht="16.5" customHeight="1" x14ac:dyDescent="0.2">
      <c r="A17" s="579" t="s">
        <v>60</v>
      </c>
      <c r="B17" s="570" t="s">
        <v>447</v>
      </c>
      <c r="C17" s="188">
        <v>430</v>
      </c>
      <c r="D17" s="24">
        <v>400</v>
      </c>
      <c r="E17" s="122">
        <v>400</v>
      </c>
      <c r="F17" s="204">
        <f>SUM(E17-(E17*14/114))</f>
        <v>350.87719298245611</v>
      </c>
      <c r="G17" s="213">
        <v>381.58</v>
      </c>
      <c r="H17" s="193">
        <v>410.53</v>
      </c>
      <c r="I17" s="207">
        <v>435.09</v>
      </c>
      <c r="J17" s="789">
        <v>456.14</v>
      </c>
      <c r="K17" s="204">
        <f t="shared" si="0"/>
        <v>486.84210526315786</v>
      </c>
      <c r="L17" s="208">
        <f>K17*'Table of % increases'!$C$19</f>
        <v>68.15789473684211</v>
      </c>
      <c r="M17" s="218">
        <f t="shared" si="1"/>
        <v>555</v>
      </c>
      <c r="N17" s="249">
        <v>555</v>
      </c>
      <c r="O17" s="463">
        <f>ROUND((K17-J17)/J17*100,2)</f>
        <v>6.73</v>
      </c>
    </row>
    <row r="18" spans="1:15" ht="16.5" customHeight="1" x14ac:dyDescent="0.2">
      <c r="A18" s="579" t="s">
        <v>62</v>
      </c>
      <c r="B18" s="570" t="s">
        <v>448</v>
      </c>
      <c r="C18" s="188">
        <v>550</v>
      </c>
      <c r="D18" s="24">
        <v>550</v>
      </c>
      <c r="E18" s="122">
        <v>580</v>
      </c>
      <c r="F18" s="204">
        <f>SUM(E18-(E18*14/114))</f>
        <v>508.77192982456143</v>
      </c>
      <c r="G18" s="213">
        <v>552.63</v>
      </c>
      <c r="H18" s="193">
        <v>594.74</v>
      </c>
      <c r="I18" s="207">
        <v>631.58000000000004</v>
      </c>
      <c r="J18" s="789">
        <v>663.16</v>
      </c>
      <c r="K18" s="204">
        <f t="shared" si="0"/>
        <v>707.8947368421052</v>
      </c>
      <c r="L18" s="208">
        <f>K18*'Table of % increases'!$C$19</f>
        <v>99.10526315789474</v>
      </c>
      <c r="M18" s="218">
        <f t="shared" si="1"/>
        <v>807</v>
      </c>
      <c r="N18" s="249">
        <v>807</v>
      </c>
      <c r="O18" s="463">
        <f>ROUND((K18-J18)/J18*100,2)</f>
        <v>6.75</v>
      </c>
    </row>
    <row r="19" spans="1:15" ht="15" customHeight="1" x14ac:dyDescent="0.2">
      <c r="A19" s="579"/>
      <c r="B19" s="570"/>
      <c r="C19" s="188"/>
      <c r="D19" s="24"/>
      <c r="E19" s="122"/>
      <c r="F19" s="204"/>
      <c r="G19" s="213"/>
      <c r="H19" s="193"/>
      <c r="I19" s="188"/>
      <c r="J19" s="193"/>
      <c r="K19" s="193"/>
      <c r="L19" s="208"/>
      <c r="M19" s="218"/>
      <c r="N19" s="249"/>
      <c r="O19" s="463"/>
    </row>
    <row r="20" spans="1:15" ht="16.5" customHeight="1" x14ac:dyDescent="0.2">
      <c r="A20" s="62">
        <v>7.2</v>
      </c>
      <c r="B20" s="569" t="s">
        <v>449</v>
      </c>
      <c r="C20" s="188"/>
      <c r="D20" s="24" t="s">
        <v>12</v>
      </c>
      <c r="E20" s="122"/>
      <c r="F20" s="204"/>
      <c r="G20" s="213"/>
      <c r="H20" s="193"/>
      <c r="I20" s="188"/>
      <c r="J20" s="193"/>
      <c r="K20" s="193"/>
      <c r="L20" s="208"/>
      <c r="M20" s="218"/>
      <c r="N20" s="249"/>
      <c r="O20" s="463"/>
    </row>
    <row r="21" spans="1:15" ht="16.5" customHeight="1" x14ac:dyDescent="0.2">
      <c r="A21" s="579" t="s">
        <v>58</v>
      </c>
      <c r="B21" s="570" t="s">
        <v>445</v>
      </c>
      <c r="C21" s="188">
        <v>3.1</v>
      </c>
      <c r="D21" s="24">
        <v>3.1</v>
      </c>
      <c r="E21" s="122">
        <v>3.3</v>
      </c>
      <c r="F21" s="204">
        <f>SUM(E21-(E21*14/114))</f>
        <v>2.8947368421052628</v>
      </c>
      <c r="G21" s="213">
        <v>3.1407894736842104</v>
      </c>
      <c r="H21" s="193">
        <v>3.38</v>
      </c>
      <c r="I21" s="207">
        <v>3.58</v>
      </c>
      <c r="J21" s="204">
        <v>3.76</v>
      </c>
      <c r="K21" s="204">
        <f t="shared" ref="K21:K24" si="2">SUM(N21/114*100)</f>
        <v>4.0175438596491224</v>
      </c>
      <c r="L21" s="208">
        <f>K21*'Table of % increases'!$C$19</f>
        <v>0.56245614035087721</v>
      </c>
      <c r="M21" s="218">
        <f t="shared" ref="M21:M24" si="3">K21+L21</f>
        <v>4.58</v>
      </c>
      <c r="N21" s="249">
        <v>4.58</v>
      </c>
      <c r="O21" s="463">
        <f>ROUND((K21-J21)/J21*100,2)</f>
        <v>6.85</v>
      </c>
    </row>
    <row r="22" spans="1:15" ht="16.5" customHeight="1" x14ac:dyDescent="0.2">
      <c r="A22" s="579" t="s">
        <v>59</v>
      </c>
      <c r="B22" s="570" t="s">
        <v>446</v>
      </c>
      <c r="C22" s="188">
        <v>7.7</v>
      </c>
      <c r="D22" s="24">
        <v>8</v>
      </c>
      <c r="E22" s="122">
        <v>8.5</v>
      </c>
      <c r="F22" s="204">
        <f>SUM(E22-(E22*14/114))</f>
        <v>7.4561403508771935</v>
      </c>
      <c r="G22" s="213">
        <v>8.0899122807017552</v>
      </c>
      <c r="H22" s="193">
        <v>8.6999999999999993</v>
      </c>
      <c r="I22" s="207">
        <v>9.2200000000000006</v>
      </c>
      <c r="J22" s="204">
        <v>9.68</v>
      </c>
      <c r="K22" s="204">
        <f t="shared" si="2"/>
        <v>10.342105263157894</v>
      </c>
      <c r="L22" s="208">
        <f>K22*'Table of % increases'!$C$19</f>
        <v>1.4478947368421053</v>
      </c>
      <c r="M22" s="218">
        <f t="shared" si="3"/>
        <v>11.79</v>
      </c>
      <c r="N22" s="249">
        <v>11.79</v>
      </c>
      <c r="O22" s="463">
        <f>ROUND((K22-J22)/J22*100,2)</f>
        <v>6.84</v>
      </c>
    </row>
    <row r="23" spans="1:15" ht="16.5" customHeight="1" x14ac:dyDescent="0.2">
      <c r="A23" s="579" t="s">
        <v>60</v>
      </c>
      <c r="B23" s="570" t="s">
        <v>447</v>
      </c>
      <c r="C23" s="188">
        <v>7.7</v>
      </c>
      <c r="D23" s="24">
        <v>8</v>
      </c>
      <c r="E23" s="122">
        <v>8.5</v>
      </c>
      <c r="F23" s="204">
        <f>SUM(E23-(E23*14/114))</f>
        <v>7.4561403508771935</v>
      </c>
      <c r="G23" s="213">
        <v>8.0899122807017552</v>
      </c>
      <c r="H23" s="193">
        <v>8.6999999999999993</v>
      </c>
      <c r="I23" s="207">
        <v>9.2200000000000006</v>
      </c>
      <c r="J23" s="204">
        <v>9.68</v>
      </c>
      <c r="K23" s="204">
        <f t="shared" si="2"/>
        <v>10.342105263157894</v>
      </c>
      <c r="L23" s="208">
        <f>K23*'Table of % increases'!$C$19</f>
        <v>1.4478947368421053</v>
      </c>
      <c r="M23" s="218">
        <f t="shared" si="3"/>
        <v>11.79</v>
      </c>
      <c r="N23" s="249">
        <v>11.79</v>
      </c>
      <c r="O23" s="463">
        <f>ROUND((K23-J23)/J23*100,2)</f>
        <v>6.84</v>
      </c>
    </row>
    <row r="24" spans="1:15" ht="16.5" customHeight="1" x14ac:dyDescent="0.2">
      <c r="A24" s="579" t="s">
        <v>62</v>
      </c>
      <c r="B24" s="570" t="s">
        <v>448</v>
      </c>
      <c r="C24" s="188">
        <v>18</v>
      </c>
      <c r="D24" s="24">
        <v>20</v>
      </c>
      <c r="E24" s="122">
        <v>21.2</v>
      </c>
      <c r="F24" s="204">
        <f>SUM(E24-(E24*14/114))</f>
        <v>18.596491228070175</v>
      </c>
      <c r="G24" s="213">
        <v>20.177192982456141</v>
      </c>
      <c r="H24" s="193">
        <v>21.69</v>
      </c>
      <c r="I24" s="207">
        <v>22.99</v>
      </c>
      <c r="J24" s="204">
        <v>24.14</v>
      </c>
      <c r="K24" s="204">
        <f t="shared" si="2"/>
        <v>25.780701754385966</v>
      </c>
      <c r="L24" s="208">
        <f>K24*'Table of % increases'!$C$19</f>
        <v>3.6092982456140357</v>
      </c>
      <c r="M24" s="218">
        <f t="shared" si="3"/>
        <v>29.39</v>
      </c>
      <c r="N24" s="249">
        <v>29.39</v>
      </c>
      <c r="O24" s="463">
        <f>ROUND((K24-J24)/J24*100,2)</f>
        <v>6.8</v>
      </c>
    </row>
    <row r="25" spans="1:15" ht="14.25" customHeight="1" x14ac:dyDescent="0.2">
      <c r="A25" s="579"/>
      <c r="B25" s="570"/>
      <c r="C25" s="188"/>
      <c r="D25" s="24"/>
      <c r="E25" s="122"/>
      <c r="F25" s="204"/>
      <c r="G25" s="213"/>
      <c r="H25" s="193"/>
      <c r="I25" s="188"/>
      <c r="J25" s="193"/>
      <c r="K25" s="193"/>
      <c r="L25" s="208"/>
      <c r="M25" s="218"/>
      <c r="N25" s="249"/>
      <c r="O25" s="463"/>
    </row>
    <row r="26" spans="1:15" s="116" customFormat="1" ht="16.5" customHeight="1" x14ac:dyDescent="0.2">
      <c r="A26" s="62">
        <v>7.3</v>
      </c>
      <c r="B26" s="571" t="s">
        <v>450</v>
      </c>
      <c r="C26" s="227"/>
      <c r="D26" s="228" t="s">
        <v>12</v>
      </c>
      <c r="E26" s="229"/>
      <c r="F26" s="204"/>
      <c r="G26" s="213"/>
      <c r="H26" s="193"/>
      <c r="I26" s="188"/>
      <c r="J26" s="193"/>
      <c r="K26" s="193"/>
      <c r="L26" s="208"/>
      <c r="M26" s="218"/>
      <c r="N26" s="249"/>
      <c r="O26" s="463"/>
    </row>
    <row r="27" spans="1:15" ht="16.5" customHeight="1" x14ac:dyDescent="0.2">
      <c r="A27" s="579" t="s">
        <v>58</v>
      </c>
      <c r="B27" s="570" t="s">
        <v>445</v>
      </c>
      <c r="C27" s="188">
        <v>18</v>
      </c>
      <c r="D27" s="24">
        <v>20</v>
      </c>
      <c r="E27" s="122">
        <v>21.2</v>
      </c>
      <c r="F27" s="204">
        <f>SUM(E27-(E27*14/114))</f>
        <v>18.596491228070175</v>
      </c>
      <c r="G27" s="213">
        <v>20.177192982456141</v>
      </c>
      <c r="H27" s="193">
        <v>21.93</v>
      </c>
      <c r="I27" s="207">
        <v>23.25</v>
      </c>
      <c r="J27" s="789">
        <v>26.32</v>
      </c>
      <c r="K27" s="204">
        <f t="shared" ref="K27:K30" si="4">SUM(N27/114*100)</f>
        <v>28.07017543859649</v>
      </c>
      <c r="L27" s="208">
        <f>K27*'Table of % increases'!$C$19</f>
        <v>3.929824561403509</v>
      </c>
      <c r="M27" s="218">
        <f t="shared" ref="M27:M30" si="5">K27+L27</f>
        <v>32</v>
      </c>
      <c r="N27" s="249">
        <v>32</v>
      </c>
      <c r="O27" s="463">
        <f>ROUND((K27-J27)/J27*100,2)</f>
        <v>6.65</v>
      </c>
    </row>
    <row r="28" spans="1:15" ht="16.5" customHeight="1" x14ac:dyDescent="0.2">
      <c r="A28" s="579" t="s">
        <v>59</v>
      </c>
      <c r="B28" s="570" t="s">
        <v>446</v>
      </c>
      <c r="C28" s="188">
        <v>200</v>
      </c>
      <c r="D28" s="24">
        <v>100</v>
      </c>
      <c r="E28" s="122">
        <v>110</v>
      </c>
      <c r="F28" s="204">
        <f>SUM(E28-(E28*14/114))</f>
        <v>96.491228070175438</v>
      </c>
      <c r="G28" s="213">
        <v>105.26</v>
      </c>
      <c r="H28" s="193">
        <v>114.04</v>
      </c>
      <c r="I28" s="207">
        <v>121.05</v>
      </c>
      <c r="J28" s="789">
        <v>127.19</v>
      </c>
      <c r="K28" s="204">
        <f t="shared" si="4"/>
        <v>135.96491228070175</v>
      </c>
      <c r="L28" s="208">
        <f>K28*'Table of % increases'!$C$19</f>
        <v>19.035087719298247</v>
      </c>
      <c r="M28" s="218">
        <f t="shared" si="5"/>
        <v>155</v>
      </c>
      <c r="N28" s="249">
        <v>155</v>
      </c>
      <c r="O28" s="463">
        <f>ROUND((K28-J28)/J28*100,2)</f>
        <v>6.9</v>
      </c>
    </row>
    <row r="29" spans="1:15" ht="16.5" customHeight="1" x14ac:dyDescent="0.2">
      <c r="A29" s="579" t="s">
        <v>60</v>
      </c>
      <c r="B29" s="570" t="s">
        <v>447</v>
      </c>
      <c r="C29" s="188">
        <v>200</v>
      </c>
      <c r="D29" s="24">
        <v>200</v>
      </c>
      <c r="E29" s="122">
        <v>210</v>
      </c>
      <c r="F29" s="204">
        <f>SUM(E29-(E29*14/114))</f>
        <v>184.21052631578948</v>
      </c>
      <c r="G29" s="213">
        <v>200</v>
      </c>
      <c r="H29" s="193">
        <v>215.79</v>
      </c>
      <c r="I29" s="207">
        <v>228.95</v>
      </c>
      <c r="J29" s="789">
        <v>241.23</v>
      </c>
      <c r="K29" s="204">
        <f t="shared" si="4"/>
        <v>257.89473684210526</v>
      </c>
      <c r="L29" s="208">
        <f>K29*'Table of % increases'!$C$19</f>
        <v>36.10526315789474</v>
      </c>
      <c r="M29" s="218">
        <f t="shared" si="5"/>
        <v>294</v>
      </c>
      <c r="N29" s="249">
        <v>294</v>
      </c>
      <c r="O29" s="463">
        <f>ROUND((K29-J29)/J29*100,2)</f>
        <v>6.91</v>
      </c>
    </row>
    <row r="30" spans="1:15" ht="16.5" customHeight="1" x14ac:dyDescent="0.2">
      <c r="A30" s="579" t="s">
        <v>62</v>
      </c>
      <c r="B30" s="570" t="s">
        <v>448</v>
      </c>
      <c r="C30" s="188">
        <v>340</v>
      </c>
      <c r="D30" s="24">
        <v>350</v>
      </c>
      <c r="E30" s="122">
        <v>370</v>
      </c>
      <c r="F30" s="204">
        <f>SUM(E30-(E30*14/114))</f>
        <v>324.56140350877195</v>
      </c>
      <c r="G30" s="213">
        <v>350.88</v>
      </c>
      <c r="H30" s="193">
        <v>377.19</v>
      </c>
      <c r="I30" s="207">
        <v>400</v>
      </c>
      <c r="J30" s="789">
        <v>421.05</v>
      </c>
      <c r="K30" s="204">
        <f t="shared" si="4"/>
        <v>450</v>
      </c>
      <c r="L30" s="208">
        <f>K30*'Table of % increases'!$C$19</f>
        <v>63.000000000000007</v>
      </c>
      <c r="M30" s="218">
        <f t="shared" si="5"/>
        <v>513</v>
      </c>
      <c r="N30" s="249">
        <v>513</v>
      </c>
      <c r="O30" s="463">
        <f>ROUND((K30-J30)/J30*100,2)</f>
        <v>6.88</v>
      </c>
    </row>
    <row r="31" spans="1:15" ht="16.5" customHeight="1" x14ac:dyDescent="0.2">
      <c r="A31" s="435" t="s">
        <v>40</v>
      </c>
      <c r="B31" s="572" t="s">
        <v>451</v>
      </c>
      <c r="C31" s="188"/>
      <c r="D31" s="24" t="s">
        <v>12</v>
      </c>
      <c r="E31" s="122"/>
      <c r="F31" s="204"/>
      <c r="G31" s="213"/>
      <c r="H31" s="193"/>
      <c r="I31" s="188"/>
      <c r="J31" s="193"/>
      <c r="K31" s="193"/>
      <c r="L31" s="208"/>
      <c r="M31" s="218"/>
      <c r="N31" s="249"/>
      <c r="O31" s="463"/>
    </row>
    <row r="32" spans="1:15" ht="16.5" customHeight="1" x14ac:dyDescent="0.2">
      <c r="A32" s="579"/>
      <c r="B32" s="573" t="s">
        <v>452</v>
      </c>
      <c r="C32" s="188"/>
      <c r="D32" s="24" t="s">
        <v>12</v>
      </c>
      <c r="E32" s="122"/>
      <c r="F32" s="204"/>
      <c r="G32" s="213"/>
      <c r="H32" s="193"/>
      <c r="I32" s="188"/>
      <c r="J32" s="193"/>
      <c r="K32" s="193"/>
      <c r="L32" s="208"/>
      <c r="M32" s="218"/>
      <c r="N32" s="249"/>
      <c r="O32" s="463"/>
    </row>
    <row r="33" spans="1:15" ht="16.5" customHeight="1" x14ac:dyDescent="0.2">
      <c r="A33" s="579"/>
      <c r="B33" s="573" t="s">
        <v>1424</v>
      </c>
      <c r="C33" s="188"/>
      <c r="D33" s="24" t="s">
        <v>12</v>
      </c>
      <c r="E33" s="122"/>
      <c r="F33" s="204"/>
      <c r="G33" s="213"/>
      <c r="H33" s="193"/>
      <c r="I33" s="188"/>
      <c r="J33" s="193"/>
      <c r="K33" s="193"/>
      <c r="L33" s="208"/>
      <c r="M33" s="218"/>
      <c r="N33" s="249"/>
      <c r="O33" s="463"/>
    </row>
    <row r="34" spans="1:15" ht="14.25" customHeight="1" x14ac:dyDescent="0.2">
      <c r="A34" s="579"/>
      <c r="B34" s="570"/>
      <c r="C34" s="188"/>
      <c r="D34" s="24"/>
      <c r="E34" s="122"/>
      <c r="F34" s="204"/>
      <c r="G34" s="213"/>
      <c r="H34" s="193"/>
      <c r="I34" s="188"/>
      <c r="J34" s="193"/>
      <c r="K34" s="193"/>
      <c r="L34" s="208"/>
      <c r="M34" s="218"/>
      <c r="N34" s="249"/>
      <c r="O34" s="463"/>
    </row>
    <row r="35" spans="1:15" ht="16.5" customHeight="1" x14ac:dyDescent="0.2">
      <c r="A35" s="62">
        <v>7.4</v>
      </c>
      <c r="B35" s="569" t="s">
        <v>453</v>
      </c>
      <c r="C35" s="188"/>
      <c r="D35" s="24" t="s">
        <v>12</v>
      </c>
      <c r="E35" s="122"/>
      <c r="F35" s="204"/>
      <c r="G35" s="213"/>
      <c r="H35" s="193"/>
      <c r="I35" s="188"/>
      <c r="J35" s="193"/>
      <c r="K35" s="193"/>
      <c r="L35" s="208"/>
      <c r="M35" s="218"/>
      <c r="N35" s="249"/>
      <c r="O35" s="463"/>
    </row>
    <row r="36" spans="1:15" ht="16.5" customHeight="1" x14ac:dyDescent="0.2">
      <c r="A36" s="579"/>
      <c r="B36" s="570" t="s">
        <v>454</v>
      </c>
      <c r="C36" s="188"/>
      <c r="D36" s="24" t="s">
        <v>12</v>
      </c>
      <c r="E36" s="122"/>
      <c r="F36" s="204"/>
      <c r="G36" s="213"/>
      <c r="H36" s="193"/>
      <c r="I36" s="188"/>
      <c r="J36" s="193"/>
      <c r="K36" s="193"/>
      <c r="L36" s="208"/>
      <c r="M36" s="218"/>
      <c r="N36" s="249"/>
      <c r="O36" s="463"/>
    </row>
    <row r="37" spans="1:15" ht="16.5" customHeight="1" x14ac:dyDescent="0.2">
      <c r="A37" s="579" t="s">
        <v>58</v>
      </c>
      <c r="B37" s="570" t="s">
        <v>445</v>
      </c>
      <c r="C37" s="188">
        <v>18</v>
      </c>
      <c r="D37" s="24">
        <v>20</v>
      </c>
      <c r="E37" s="122">
        <v>21.5</v>
      </c>
      <c r="F37" s="204">
        <f>SUM(E37-(E37*14/114))</f>
        <v>18.859649122807017</v>
      </c>
      <c r="G37" s="213">
        <v>20.61</v>
      </c>
      <c r="H37" s="193">
        <v>21.93</v>
      </c>
      <c r="I37" s="207">
        <v>23.25</v>
      </c>
      <c r="J37" s="789">
        <v>26.32</v>
      </c>
      <c r="K37" s="204">
        <f t="shared" ref="K37:K40" si="6">SUM(N37/114*100)</f>
        <v>28.07017543859649</v>
      </c>
      <c r="L37" s="208">
        <f>K37*'Table of % increases'!$C$19</f>
        <v>3.929824561403509</v>
      </c>
      <c r="M37" s="218">
        <f t="shared" ref="M37:M40" si="7">K37+L37</f>
        <v>32</v>
      </c>
      <c r="N37" s="249">
        <v>32</v>
      </c>
      <c r="O37" s="463">
        <f>ROUND((K37-J37)/J37*100,2)</f>
        <v>6.65</v>
      </c>
    </row>
    <row r="38" spans="1:15" ht="16.5" customHeight="1" x14ac:dyDescent="0.2">
      <c r="A38" s="579" t="s">
        <v>59</v>
      </c>
      <c r="B38" s="570" t="s">
        <v>446</v>
      </c>
      <c r="C38" s="188">
        <v>130</v>
      </c>
      <c r="D38" s="24">
        <v>150</v>
      </c>
      <c r="E38" s="122">
        <v>160</v>
      </c>
      <c r="F38" s="204">
        <f>SUM(E38-(E38*14/114))</f>
        <v>140.35087719298247</v>
      </c>
      <c r="G38" s="213">
        <v>152.63</v>
      </c>
      <c r="H38" s="193">
        <v>164.04</v>
      </c>
      <c r="I38" s="207">
        <v>175.44</v>
      </c>
      <c r="J38" s="789">
        <v>184.21</v>
      </c>
      <c r="K38" s="204">
        <f t="shared" si="6"/>
        <v>196.49122807017542</v>
      </c>
      <c r="L38" s="208">
        <f>K38*'Table of % increases'!$C$19</f>
        <v>27.508771929824562</v>
      </c>
      <c r="M38" s="218">
        <f t="shared" si="7"/>
        <v>224</v>
      </c>
      <c r="N38" s="249">
        <v>224</v>
      </c>
      <c r="O38" s="463">
        <f>ROUND((K38-J38)/J38*100,2)</f>
        <v>6.67</v>
      </c>
    </row>
    <row r="39" spans="1:15" ht="16.5" customHeight="1" x14ac:dyDescent="0.2">
      <c r="A39" s="579" t="s">
        <v>60</v>
      </c>
      <c r="B39" s="570" t="s">
        <v>447</v>
      </c>
      <c r="C39" s="188">
        <v>130</v>
      </c>
      <c r="D39" s="24">
        <v>150</v>
      </c>
      <c r="E39" s="122">
        <v>160</v>
      </c>
      <c r="F39" s="204">
        <f>SUM(E39-(E39*14/114))</f>
        <v>140.35087719298247</v>
      </c>
      <c r="G39" s="213">
        <v>152.63</v>
      </c>
      <c r="H39" s="193">
        <v>164.04</v>
      </c>
      <c r="I39" s="207">
        <v>175.44</v>
      </c>
      <c r="J39" s="789">
        <v>184.21</v>
      </c>
      <c r="K39" s="204">
        <f t="shared" si="6"/>
        <v>196.49122807017542</v>
      </c>
      <c r="L39" s="208">
        <f>K39*'Table of % increases'!$C$19</f>
        <v>27.508771929824562</v>
      </c>
      <c r="M39" s="218">
        <f t="shared" si="7"/>
        <v>224</v>
      </c>
      <c r="N39" s="249">
        <v>224</v>
      </c>
      <c r="O39" s="463">
        <f>ROUND((K39-J39)/J39*100,2)</f>
        <v>6.67</v>
      </c>
    </row>
    <row r="40" spans="1:15" ht="16.5" customHeight="1" x14ac:dyDescent="0.2">
      <c r="A40" s="579" t="s">
        <v>62</v>
      </c>
      <c r="B40" s="570" t="s">
        <v>448</v>
      </c>
      <c r="C40" s="188">
        <v>160</v>
      </c>
      <c r="D40" s="24">
        <v>170</v>
      </c>
      <c r="E40" s="122">
        <v>180</v>
      </c>
      <c r="F40" s="204">
        <f>SUM(E40-(E40*14/114))</f>
        <v>157.89473684210526</v>
      </c>
      <c r="G40" s="213">
        <v>171.05</v>
      </c>
      <c r="H40" s="193">
        <v>184.21</v>
      </c>
      <c r="I40" s="207">
        <v>195.61</v>
      </c>
      <c r="J40" s="789">
        <v>206.14</v>
      </c>
      <c r="K40" s="204">
        <f t="shared" si="6"/>
        <v>220.17543859649123</v>
      </c>
      <c r="L40" s="208">
        <f>K40*'Table of % increases'!$C$19</f>
        <v>30.824561403508774</v>
      </c>
      <c r="M40" s="218">
        <f t="shared" si="7"/>
        <v>251</v>
      </c>
      <c r="N40" s="249">
        <v>251</v>
      </c>
      <c r="O40" s="463">
        <f>ROUND((K40-J40)/J40*100,2)</f>
        <v>6.81</v>
      </c>
    </row>
    <row r="41" spans="1:15" ht="12.75" customHeight="1" x14ac:dyDescent="0.2">
      <c r="A41" s="579"/>
      <c r="B41" s="570"/>
      <c r="C41" s="188"/>
      <c r="D41" s="24"/>
      <c r="E41" s="122"/>
      <c r="F41" s="204"/>
      <c r="G41" s="213"/>
      <c r="H41" s="193"/>
      <c r="I41" s="188"/>
      <c r="J41" s="193"/>
      <c r="K41" s="193"/>
      <c r="L41" s="208"/>
      <c r="M41" s="218"/>
      <c r="N41" s="249"/>
      <c r="O41" s="463"/>
    </row>
    <row r="42" spans="1:15" ht="16.5" customHeight="1" x14ac:dyDescent="0.2">
      <c r="A42" s="62">
        <v>7.5</v>
      </c>
      <c r="B42" s="574" t="s">
        <v>504</v>
      </c>
      <c r="C42" s="188"/>
      <c r="D42" s="24" t="s">
        <v>12</v>
      </c>
      <c r="E42" s="122"/>
      <c r="F42" s="204"/>
      <c r="G42" s="213"/>
      <c r="H42" s="193"/>
      <c r="I42" s="188"/>
      <c r="J42" s="193"/>
      <c r="K42" s="193"/>
      <c r="L42" s="208"/>
      <c r="M42" s="218"/>
      <c r="N42" s="249"/>
      <c r="O42" s="463"/>
    </row>
    <row r="43" spans="1:15" ht="16.5" customHeight="1" x14ac:dyDescent="0.2">
      <c r="A43" s="62"/>
      <c r="B43" s="570"/>
      <c r="C43" s="188"/>
      <c r="D43" s="24"/>
      <c r="E43" s="122"/>
      <c r="F43" s="204"/>
      <c r="G43" s="213"/>
      <c r="H43" s="193"/>
      <c r="I43" s="188"/>
      <c r="J43" s="193"/>
      <c r="K43" s="193"/>
      <c r="L43" s="208"/>
      <c r="M43" s="218"/>
      <c r="N43" s="249"/>
      <c r="O43" s="463"/>
    </row>
    <row r="44" spans="1:15" x14ac:dyDescent="0.2">
      <c r="A44" s="62">
        <v>7.6</v>
      </c>
      <c r="B44" s="569" t="s">
        <v>455</v>
      </c>
      <c r="C44" s="188"/>
      <c r="D44" s="24" t="s">
        <v>12</v>
      </c>
      <c r="E44" s="122"/>
      <c r="F44" s="204"/>
      <c r="G44" s="213"/>
      <c r="H44" s="193"/>
      <c r="I44" s="188"/>
      <c r="J44" s="193"/>
      <c r="K44" s="193"/>
      <c r="L44" s="208"/>
      <c r="M44" s="218"/>
      <c r="N44" s="249"/>
      <c r="O44" s="463"/>
    </row>
    <row r="45" spans="1:15" ht="16.5" customHeight="1" x14ac:dyDescent="0.2">
      <c r="A45" s="579" t="s">
        <v>58</v>
      </c>
      <c r="B45" s="570" t="s">
        <v>456</v>
      </c>
      <c r="C45" s="188">
        <v>190</v>
      </c>
      <c r="D45" s="24">
        <v>200</v>
      </c>
      <c r="E45" s="122">
        <v>210</v>
      </c>
      <c r="F45" s="204">
        <f>SUM(E45-(E45*14/114))</f>
        <v>184.21052631578948</v>
      </c>
      <c r="G45" s="213">
        <v>200</v>
      </c>
      <c r="H45" s="193">
        <v>214.91</v>
      </c>
      <c r="I45" s="207">
        <v>228.07</v>
      </c>
      <c r="J45" s="789">
        <v>239.47</v>
      </c>
      <c r="K45" s="204">
        <f t="shared" ref="K45:K46" si="8">SUM(N45/114*100)</f>
        <v>256.14035087719299</v>
      </c>
      <c r="L45" s="208">
        <f>K45*'Table of % increases'!$C$19</f>
        <v>35.859649122807021</v>
      </c>
      <c r="M45" s="218">
        <f t="shared" ref="M45:M46" si="9">K45+L45</f>
        <v>292</v>
      </c>
      <c r="N45" s="249">
        <v>292</v>
      </c>
      <c r="O45" s="463">
        <f>ROUND((K45-J45)/J45*100,2)</f>
        <v>6.96</v>
      </c>
    </row>
    <row r="46" spans="1:15" ht="16.5" customHeight="1" x14ac:dyDescent="0.2">
      <c r="A46" s="579" t="s">
        <v>59</v>
      </c>
      <c r="B46" s="570" t="s">
        <v>457</v>
      </c>
      <c r="C46" s="188">
        <v>130</v>
      </c>
      <c r="D46" s="24">
        <v>140</v>
      </c>
      <c r="E46" s="122">
        <v>150</v>
      </c>
      <c r="F46" s="204">
        <f>SUM(E46-(E46*14/114))</f>
        <v>131.57894736842104</v>
      </c>
      <c r="G46" s="213">
        <v>142.54</v>
      </c>
      <c r="H46" s="193">
        <v>153.51</v>
      </c>
      <c r="I46" s="207">
        <v>163.16</v>
      </c>
      <c r="J46" s="789">
        <v>171.05</v>
      </c>
      <c r="K46" s="204">
        <f t="shared" si="8"/>
        <v>182.45614035087718</v>
      </c>
      <c r="L46" s="208">
        <f>K46*'Table of % increases'!$C$19</f>
        <v>25.543859649122808</v>
      </c>
      <c r="M46" s="218">
        <f t="shared" si="9"/>
        <v>208</v>
      </c>
      <c r="N46" s="249">
        <v>208</v>
      </c>
      <c r="O46" s="463">
        <f>ROUND((K46-J46)/J46*100,2)</f>
        <v>6.67</v>
      </c>
    </row>
    <row r="47" spans="1:15" ht="12.75" customHeight="1" x14ac:dyDescent="0.2">
      <c r="A47" s="579"/>
      <c r="B47" s="570"/>
      <c r="C47" s="188"/>
      <c r="D47" s="24"/>
      <c r="E47" s="122"/>
      <c r="F47" s="204"/>
      <c r="G47" s="213"/>
      <c r="H47" s="193"/>
      <c r="I47" s="188" t="s">
        <v>12</v>
      </c>
      <c r="J47" s="193"/>
      <c r="K47" s="193"/>
      <c r="L47" s="208"/>
      <c r="M47" s="218"/>
      <c r="N47" s="249"/>
      <c r="O47" s="463"/>
    </row>
    <row r="48" spans="1:15" ht="16.5" customHeight="1" x14ac:dyDescent="0.2">
      <c r="A48" s="62">
        <v>7.7</v>
      </c>
      <c r="B48" s="569" t="s">
        <v>1666</v>
      </c>
      <c r="C48" s="188"/>
      <c r="D48" s="24" t="s">
        <v>12</v>
      </c>
      <c r="E48" s="122"/>
      <c r="F48" s="204"/>
      <c r="G48" s="213"/>
      <c r="H48" s="193"/>
      <c r="I48" s="188"/>
      <c r="J48" s="193"/>
      <c r="K48" s="193"/>
      <c r="L48" s="208"/>
      <c r="M48" s="218"/>
      <c r="N48" s="249"/>
      <c r="O48" s="463"/>
    </row>
    <row r="49" spans="1:15" ht="16.5" customHeight="1" x14ac:dyDescent="0.2">
      <c r="A49" s="62"/>
      <c r="B49" s="569"/>
      <c r="C49" s="188"/>
      <c r="D49" s="24"/>
      <c r="E49" s="122"/>
      <c r="F49" s="204"/>
      <c r="G49" s="213"/>
      <c r="H49" s="193"/>
      <c r="I49" s="188"/>
      <c r="J49" s="193"/>
      <c r="K49" s="193"/>
      <c r="L49" s="208"/>
      <c r="M49" s="218"/>
      <c r="N49" s="249"/>
      <c r="O49" s="463"/>
    </row>
    <row r="50" spans="1:15" ht="16.5" customHeight="1" x14ac:dyDescent="0.2">
      <c r="A50" s="62" t="s">
        <v>1516</v>
      </c>
      <c r="B50" s="569" t="s">
        <v>1515</v>
      </c>
      <c r="C50" s="188"/>
      <c r="D50" s="24"/>
      <c r="E50" s="122"/>
      <c r="F50" s="204"/>
      <c r="G50" s="213"/>
      <c r="H50" s="193"/>
      <c r="I50" s="188"/>
      <c r="J50" s="193"/>
      <c r="K50" s="193"/>
      <c r="L50" s="208"/>
      <c r="M50" s="218"/>
      <c r="N50" s="249"/>
      <c r="O50" s="463"/>
    </row>
    <row r="51" spans="1:15" ht="16.5" customHeight="1" x14ac:dyDescent="0.2">
      <c r="A51" s="62" t="s">
        <v>58</v>
      </c>
      <c r="B51" s="570" t="s">
        <v>1520</v>
      </c>
      <c r="C51" s="188"/>
      <c r="D51" s="193">
        <v>650</v>
      </c>
      <c r="E51" s="122">
        <v>700</v>
      </c>
      <c r="F51" s="204">
        <f>SUM(E51-(E51*14/114))</f>
        <v>614.03508771929819</v>
      </c>
      <c r="G51" s="213">
        <v>785.09</v>
      </c>
      <c r="H51" s="193">
        <v>843.86</v>
      </c>
      <c r="I51" s="207">
        <v>894.74</v>
      </c>
      <c r="J51" s="789">
        <v>938.6</v>
      </c>
      <c r="K51" s="204">
        <f t="shared" ref="K51:K52" si="10">SUM(N51/114*100)</f>
        <v>1002.6315789473686</v>
      </c>
      <c r="L51" s="208">
        <f>K51*'Table of % increases'!$C$19</f>
        <v>140.36842105263162</v>
      </c>
      <c r="M51" s="218">
        <f t="shared" ref="M51:M52" si="11">K51+L51</f>
        <v>1143.0000000000002</v>
      </c>
      <c r="N51" s="249">
        <v>1143</v>
      </c>
      <c r="O51" s="463">
        <f>ROUND((K51-J51)/J51*100,2)</f>
        <v>6.82</v>
      </c>
    </row>
    <row r="52" spans="1:15" ht="16.5" customHeight="1" x14ac:dyDescent="0.2">
      <c r="A52" s="62" t="s">
        <v>59</v>
      </c>
      <c r="B52" s="570" t="s">
        <v>1521</v>
      </c>
      <c r="C52" s="188"/>
      <c r="D52" s="193"/>
      <c r="E52" s="122"/>
      <c r="F52" s="204"/>
      <c r="G52" s="213">
        <v>263.16000000000003</v>
      </c>
      <c r="H52" s="193">
        <v>282.45999999999998</v>
      </c>
      <c r="I52" s="207">
        <v>300</v>
      </c>
      <c r="J52" s="789">
        <v>315.79000000000002</v>
      </c>
      <c r="K52" s="204">
        <f t="shared" si="10"/>
        <v>337.71929824561403</v>
      </c>
      <c r="L52" s="208">
        <f>K52*'Table of % increases'!$C$19</f>
        <v>47.280701754385966</v>
      </c>
      <c r="M52" s="218">
        <f t="shared" si="11"/>
        <v>385</v>
      </c>
      <c r="N52" s="249">
        <v>385</v>
      </c>
      <c r="O52" s="463">
        <f>ROUND((K52-J52)/J52*100,2)</f>
        <v>6.94</v>
      </c>
    </row>
    <row r="53" spans="1:15" ht="14.25" customHeight="1" x14ac:dyDescent="0.2">
      <c r="A53" s="62"/>
      <c r="B53" s="570"/>
      <c r="C53" s="188"/>
      <c r="D53" s="193"/>
      <c r="E53" s="122"/>
      <c r="F53" s="204"/>
      <c r="G53" s="213"/>
      <c r="H53" s="193" t="s">
        <v>12</v>
      </c>
      <c r="I53" s="188"/>
      <c r="J53" s="193"/>
      <c r="K53" s="193"/>
      <c r="L53" s="208"/>
      <c r="M53" s="218"/>
      <c r="N53" s="249"/>
      <c r="O53" s="463"/>
    </row>
    <row r="54" spans="1:15" s="111" customFormat="1" ht="16.5" customHeight="1" x14ac:dyDescent="0.2">
      <c r="A54" s="62" t="s">
        <v>1517</v>
      </c>
      <c r="B54" s="569" t="s">
        <v>1518</v>
      </c>
      <c r="C54" s="230"/>
      <c r="D54" s="560"/>
      <c r="E54" s="232"/>
      <c r="F54" s="371"/>
      <c r="G54" s="561"/>
      <c r="H54" s="193" t="s">
        <v>12</v>
      </c>
      <c r="I54" s="188"/>
      <c r="J54" s="193"/>
      <c r="K54" s="193"/>
      <c r="L54" s="562"/>
      <c r="M54" s="563"/>
      <c r="N54" s="249"/>
      <c r="O54" s="463"/>
    </row>
    <row r="55" spans="1:15" ht="16.5" customHeight="1" x14ac:dyDescent="0.2">
      <c r="A55" s="62" t="s">
        <v>58</v>
      </c>
      <c r="B55" s="575" t="s">
        <v>1667</v>
      </c>
      <c r="C55" s="188"/>
      <c r="D55" s="24" t="s">
        <v>468</v>
      </c>
      <c r="E55" s="122">
        <v>5</v>
      </c>
      <c r="F55" s="204">
        <f>SUM(E55-(E55*14/114))</f>
        <v>4.3859649122807021</v>
      </c>
      <c r="G55" s="213">
        <v>4.7587719298245617</v>
      </c>
      <c r="H55" s="193" t="s">
        <v>12</v>
      </c>
      <c r="I55" s="207">
        <v>250</v>
      </c>
      <c r="J55" s="789">
        <v>263.16000000000003</v>
      </c>
      <c r="K55" s="204">
        <f t="shared" ref="K55:K56" si="12">SUM(N55/114*100)</f>
        <v>280.70175438596488</v>
      </c>
      <c r="L55" s="208">
        <f>K55*'Table of % increases'!$C$19</f>
        <v>39.298245614035089</v>
      </c>
      <c r="M55" s="218">
        <f t="shared" ref="M55:M56" si="13">K55+L55</f>
        <v>319.99999999999994</v>
      </c>
      <c r="N55" s="249">
        <v>320</v>
      </c>
      <c r="O55" s="463">
        <f>ROUND((K55-J55)/J55*100,2)</f>
        <v>6.67</v>
      </c>
    </row>
    <row r="56" spans="1:15" ht="16.5" customHeight="1" x14ac:dyDescent="0.2">
      <c r="A56" s="62" t="s">
        <v>59</v>
      </c>
      <c r="B56" s="570" t="s">
        <v>1519</v>
      </c>
      <c r="C56" s="188"/>
      <c r="D56" s="193"/>
      <c r="E56" s="122"/>
      <c r="F56" s="204"/>
      <c r="G56" s="213">
        <v>228.07</v>
      </c>
      <c r="H56" s="193">
        <v>245.61</v>
      </c>
      <c r="I56" s="207">
        <v>263.16000000000003</v>
      </c>
      <c r="J56" s="789">
        <v>276.32</v>
      </c>
      <c r="K56" s="204">
        <f t="shared" si="12"/>
        <v>294.73684210526312</v>
      </c>
      <c r="L56" s="208">
        <f>K56*'Table of % increases'!$C$19</f>
        <v>41.263157894736842</v>
      </c>
      <c r="M56" s="218">
        <f t="shared" si="13"/>
        <v>335.99999999999994</v>
      </c>
      <c r="N56" s="249">
        <v>336</v>
      </c>
      <c r="O56" s="463">
        <f>ROUND((K56-J56)/J56*100,2)</f>
        <v>6.67</v>
      </c>
    </row>
    <row r="57" spans="1:15" ht="14.25" customHeight="1" x14ac:dyDescent="0.2">
      <c r="A57" s="62"/>
      <c r="B57" s="570"/>
      <c r="C57" s="188"/>
      <c r="D57" s="193"/>
      <c r="E57" s="122"/>
      <c r="F57" s="204"/>
      <c r="G57" s="213"/>
      <c r="H57" s="193" t="s">
        <v>12</v>
      </c>
      <c r="I57" s="188"/>
      <c r="J57" s="193"/>
      <c r="K57" s="193"/>
      <c r="L57" s="208"/>
      <c r="M57" s="218"/>
      <c r="N57" s="249"/>
      <c r="O57" s="463"/>
    </row>
    <row r="58" spans="1:15" ht="16.5" customHeight="1" x14ac:dyDescent="0.2">
      <c r="A58" s="62">
        <v>7.8</v>
      </c>
      <c r="B58" s="569" t="s">
        <v>1533</v>
      </c>
      <c r="C58" s="188"/>
      <c r="D58" s="24" t="s">
        <v>12</v>
      </c>
      <c r="E58" s="122"/>
      <c r="F58" s="204"/>
      <c r="G58" s="213"/>
      <c r="H58" s="193"/>
      <c r="I58" s="188"/>
      <c r="J58" s="193"/>
      <c r="K58" s="193"/>
      <c r="L58" s="208"/>
      <c r="M58" s="218"/>
      <c r="N58" s="249"/>
      <c r="O58" s="463"/>
    </row>
    <row r="59" spans="1:15" ht="16.5" customHeight="1" x14ac:dyDescent="0.2">
      <c r="A59" s="435" t="s">
        <v>40</v>
      </c>
      <c r="B59" s="573" t="s">
        <v>469</v>
      </c>
      <c r="C59" s="188"/>
      <c r="D59" s="24" t="s">
        <v>12</v>
      </c>
      <c r="E59" s="122"/>
      <c r="F59" s="204"/>
      <c r="G59" s="213"/>
      <c r="H59" s="193"/>
      <c r="I59" s="188"/>
      <c r="J59" s="193"/>
      <c r="K59" s="193"/>
      <c r="L59" s="208"/>
      <c r="M59" s="218"/>
      <c r="N59" s="249"/>
      <c r="O59" s="463"/>
    </row>
    <row r="60" spans="1:15" ht="16.5" customHeight="1" x14ac:dyDescent="0.2">
      <c r="A60" s="62"/>
      <c r="B60" s="573" t="s">
        <v>470</v>
      </c>
      <c r="C60" s="188"/>
      <c r="D60" s="24" t="s">
        <v>12</v>
      </c>
      <c r="E60" s="122"/>
      <c r="F60" s="204"/>
      <c r="G60" s="213"/>
      <c r="H60" s="193"/>
      <c r="I60" s="188"/>
      <c r="J60" s="193"/>
      <c r="K60" s="193"/>
      <c r="L60" s="208"/>
      <c r="M60" s="218"/>
      <c r="N60" s="249"/>
      <c r="O60" s="463"/>
    </row>
    <row r="61" spans="1:15" ht="11.25" customHeight="1" x14ac:dyDescent="0.2">
      <c r="A61" s="62"/>
      <c r="B61" s="573"/>
      <c r="C61" s="188"/>
      <c r="D61" s="24"/>
      <c r="E61" s="122"/>
      <c r="F61" s="204"/>
      <c r="G61" s="213"/>
      <c r="H61" s="193"/>
      <c r="I61" s="188"/>
      <c r="J61" s="193"/>
      <c r="K61" s="193"/>
      <c r="L61" s="208"/>
      <c r="M61" s="218"/>
      <c r="N61" s="249"/>
      <c r="O61" s="463"/>
    </row>
    <row r="62" spans="1:15" ht="16.5" customHeight="1" x14ac:dyDescent="0.2">
      <c r="A62" s="62" t="s">
        <v>1669</v>
      </c>
      <c r="B62" s="569" t="s">
        <v>471</v>
      </c>
      <c r="C62" s="188"/>
      <c r="D62" s="24" t="s">
        <v>12</v>
      </c>
      <c r="E62" s="122"/>
      <c r="F62" s="204"/>
      <c r="G62" s="213"/>
      <c r="H62" s="193"/>
      <c r="I62" s="188"/>
      <c r="J62" s="193"/>
      <c r="K62" s="193"/>
      <c r="L62" s="208"/>
      <c r="M62" s="218"/>
      <c r="N62" s="249"/>
      <c r="O62" s="463"/>
    </row>
    <row r="63" spans="1:15" ht="16.5" customHeight="1" x14ac:dyDescent="0.2">
      <c r="A63" s="62" t="s">
        <v>58</v>
      </c>
      <c r="B63" s="570" t="s">
        <v>472</v>
      </c>
      <c r="C63" s="188">
        <v>100</v>
      </c>
      <c r="D63" s="24">
        <v>120</v>
      </c>
      <c r="E63" s="122">
        <v>150</v>
      </c>
      <c r="F63" s="204">
        <f>SUM(E63-(E63*14/114))</f>
        <v>131.57894736842104</v>
      </c>
      <c r="G63" s="213">
        <v>142.54</v>
      </c>
      <c r="H63" s="193">
        <v>153.51</v>
      </c>
      <c r="I63" s="207">
        <v>163.16</v>
      </c>
      <c r="J63" s="789">
        <v>171.05</v>
      </c>
      <c r="K63" s="204">
        <f t="shared" ref="K63:K64" si="14">SUM(N63/114*100)</f>
        <v>184.21052631578948</v>
      </c>
      <c r="L63" s="208">
        <f>K63*'Table of % increases'!$C$19</f>
        <v>25.789473684210531</v>
      </c>
      <c r="M63" s="218">
        <f t="shared" ref="M63:M64" si="15">K63+L63</f>
        <v>210</v>
      </c>
      <c r="N63" s="249">
        <v>210</v>
      </c>
      <c r="O63" s="463">
        <f>ROUND((K63-J63)/J63*100,2)</f>
        <v>7.69</v>
      </c>
    </row>
    <row r="64" spans="1:15" ht="16.5" customHeight="1" x14ac:dyDescent="0.2">
      <c r="A64" s="62" t="s">
        <v>59</v>
      </c>
      <c r="B64" s="570" t="s">
        <v>473</v>
      </c>
      <c r="C64" s="188">
        <v>84</v>
      </c>
      <c r="D64" s="24">
        <v>100</v>
      </c>
      <c r="E64" s="122">
        <v>110</v>
      </c>
      <c r="F64" s="204">
        <f>SUM(E64-(E64*14/114))</f>
        <v>96.491228070175438</v>
      </c>
      <c r="G64" s="213">
        <v>105.26</v>
      </c>
      <c r="H64" s="193">
        <v>114.04</v>
      </c>
      <c r="I64" s="207">
        <v>121.05</v>
      </c>
      <c r="J64" s="789">
        <v>127.19</v>
      </c>
      <c r="K64" s="204">
        <f t="shared" si="14"/>
        <v>135.96491228070175</v>
      </c>
      <c r="L64" s="208">
        <f>K64*'Table of % increases'!$C$19</f>
        <v>19.035087719298247</v>
      </c>
      <c r="M64" s="218">
        <f t="shared" si="15"/>
        <v>155</v>
      </c>
      <c r="N64" s="249">
        <v>155</v>
      </c>
      <c r="O64" s="463">
        <f>ROUND((K64-J64)/J64*100,2)</f>
        <v>6.9</v>
      </c>
    </row>
    <row r="65" spans="1:15" ht="12.75" customHeight="1" x14ac:dyDescent="0.2">
      <c r="A65" s="62"/>
      <c r="B65" s="570"/>
      <c r="C65" s="188"/>
      <c r="D65" s="24"/>
      <c r="E65" s="122"/>
      <c r="F65" s="204"/>
      <c r="G65" s="213"/>
      <c r="H65" s="193" t="s">
        <v>12</v>
      </c>
      <c r="I65" s="188"/>
      <c r="J65" s="193"/>
      <c r="K65" s="193"/>
      <c r="L65" s="208"/>
      <c r="M65" s="218"/>
      <c r="N65" s="249"/>
      <c r="O65" s="463"/>
    </row>
    <row r="66" spans="1:15" ht="16.5" customHeight="1" x14ac:dyDescent="0.2">
      <c r="A66" s="62" t="s">
        <v>1670</v>
      </c>
      <c r="B66" s="569" t="s">
        <v>474</v>
      </c>
      <c r="C66" s="188"/>
      <c r="D66" s="24" t="s">
        <v>12</v>
      </c>
      <c r="E66" s="122"/>
      <c r="F66" s="204"/>
      <c r="G66" s="213"/>
      <c r="H66" s="193" t="s">
        <v>12</v>
      </c>
      <c r="I66" s="188"/>
      <c r="J66" s="193"/>
      <c r="K66" s="193"/>
      <c r="L66" s="208"/>
      <c r="M66" s="218"/>
      <c r="N66" s="249"/>
      <c r="O66" s="463"/>
    </row>
    <row r="67" spans="1:15" ht="16.5" customHeight="1" x14ac:dyDescent="0.2">
      <c r="A67" s="62" t="s">
        <v>58</v>
      </c>
      <c r="B67" s="570" t="s">
        <v>475</v>
      </c>
      <c r="C67" s="188">
        <v>260</v>
      </c>
      <c r="D67" s="24">
        <v>500</v>
      </c>
      <c r="E67" s="122">
        <v>600</v>
      </c>
      <c r="F67" s="204">
        <f>SUM(E67-(E67*14/114))</f>
        <v>526.31578947368416</v>
      </c>
      <c r="G67" s="213">
        <v>571.05263157894728</v>
      </c>
      <c r="H67" s="193">
        <v>614.04</v>
      </c>
      <c r="I67" s="207">
        <v>650.88</v>
      </c>
      <c r="J67" s="789">
        <v>684.21</v>
      </c>
      <c r="K67" s="204">
        <f t="shared" ref="K67:K69" si="16">SUM(N67/114*100)</f>
        <v>730.70175438596493</v>
      </c>
      <c r="L67" s="208">
        <f>K67*'Table of % increases'!$C$19</f>
        <v>102.2982456140351</v>
      </c>
      <c r="M67" s="218">
        <f t="shared" ref="M67:M69" si="17">K67+L67</f>
        <v>833</v>
      </c>
      <c r="N67" s="249">
        <v>833</v>
      </c>
      <c r="O67" s="463">
        <f>ROUND((K67-J67)/J67*100,2)</f>
        <v>6.79</v>
      </c>
    </row>
    <row r="68" spans="1:15" s="100" customFormat="1" ht="16.5" customHeight="1" x14ac:dyDescent="0.2">
      <c r="A68" s="426" t="s">
        <v>59</v>
      </c>
      <c r="B68" s="510" t="s">
        <v>476</v>
      </c>
      <c r="C68" s="122">
        <v>200</v>
      </c>
      <c r="D68" s="24">
        <v>220</v>
      </c>
      <c r="E68" s="122">
        <v>230</v>
      </c>
      <c r="F68" s="204">
        <f>SUM(E68-(E68*14/114))</f>
        <v>201.75438596491227</v>
      </c>
      <c r="G68" s="211">
        <v>131.58000000000001</v>
      </c>
      <c r="H68" s="193">
        <v>140.35</v>
      </c>
      <c r="I68" s="207">
        <v>149.12</v>
      </c>
      <c r="J68" s="789">
        <v>157.88999999999999</v>
      </c>
      <c r="K68" s="204">
        <f t="shared" si="16"/>
        <v>168.42105263157893</v>
      </c>
      <c r="L68" s="208">
        <f>K68*'Table of % increases'!$C$19</f>
        <v>23.578947368421051</v>
      </c>
      <c r="M68" s="218">
        <f t="shared" si="17"/>
        <v>191.99999999999997</v>
      </c>
      <c r="N68" s="249">
        <v>192</v>
      </c>
      <c r="O68" s="463">
        <f>ROUND((K68-J68)/J68*100,2)</f>
        <v>6.67</v>
      </c>
    </row>
    <row r="69" spans="1:15" ht="16.5" customHeight="1" x14ac:dyDescent="0.2">
      <c r="A69" s="62" t="s">
        <v>60</v>
      </c>
      <c r="B69" s="570" t="s">
        <v>477</v>
      </c>
      <c r="C69" s="188">
        <v>100</v>
      </c>
      <c r="D69" s="24">
        <v>150</v>
      </c>
      <c r="E69" s="122">
        <v>200</v>
      </c>
      <c r="F69" s="204">
        <f>SUM(E69-(E69*14/114))</f>
        <v>175.43859649122805</v>
      </c>
      <c r="G69" s="213">
        <v>190.35087719298244</v>
      </c>
      <c r="H69" s="193">
        <v>206.14</v>
      </c>
      <c r="I69" s="207">
        <v>219.3</v>
      </c>
      <c r="J69" s="789">
        <v>232.46</v>
      </c>
      <c r="K69" s="204">
        <f t="shared" si="16"/>
        <v>248.24561403508773</v>
      </c>
      <c r="L69" s="208">
        <f>K69*'Table of % increases'!$C$19</f>
        <v>34.754385964912288</v>
      </c>
      <c r="M69" s="218">
        <f t="shared" si="17"/>
        <v>283</v>
      </c>
      <c r="N69" s="249">
        <v>283</v>
      </c>
      <c r="O69" s="463">
        <f>ROUND((K69-J69)/J69*100,2)</f>
        <v>6.79</v>
      </c>
    </row>
    <row r="70" spans="1:15" ht="15" customHeight="1" x14ac:dyDescent="0.2">
      <c r="A70" s="133"/>
      <c r="B70" s="712"/>
      <c r="C70" s="425"/>
      <c r="D70" s="190"/>
      <c r="E70" s="460"/>
      <c r="F70" s="215"/>
      <c r="G70" s="216"/>
      <c r="H70" s="225" t="s">
        <v>12</v>
      </c>
      <c r="I70" s="425"/>
      <c r="J70" s="225"/>
      <c r="K70" s="225"/>
      <c r="L70" s="224"/>
      <c r="M70" s="375"/>
      <c r="N70" s="250"/>
      <c r="O70" s="464"/>
    </row>
    <row r="71" spans="1:15" ht="16.5" customHeight="1" x14ac:dyDescent="0.2">
      <c r="A71" s="62" t="s">
        <v>1671</v>
      </c>
      <c r="B71" s="569" t="s">
        <v>478</v>
      </c>
      <c r="C71" s="188"/>
      <c r="D71" s="24" t="s">
        <v>12</v>
      </c>
      <c r="E71" s="122"/>
      <c r="F71" s="204"/>
      <c r="G71" s="213"/>
      <c r="H71" s="193" t="s">
        <v>12</v>
      </c>
      <c r="I71" s="188"/>
      <c r="J71" s="193"/>
      <c r="K71" s="193"/>
      <c r="L71" s="208"/>
      <c r="M71" s="218"/>
      <c r="N71" s="249"/>
      <c r="O71" s="463"/>
    </row>
    <row r="72" spans="1:15" ht="16.5" customHeight="1" x14ac:dyDescent="0.2">
      <c r="A72" s="62"/>
      <c r="B72" s="570" t="s">
        <v>479</v>
      </c>
      <c r="C72" s="188"/>
      <c r="D72" s="24" t="s">
        <v>12</v>
      </c>
      <c r="E72" s="122"/>
      <c r="F72" s="204"/>
      <c r="G72" s="213"/>
      <c r="H72" s="193" t="s">
        <v>12</v>
      </c>
      <c r="I72" s="188"/>
      <c r="J72" s="193"/>
      <c r="K72" s="193"/>
      <c r="L72" s="208"/>
      <c r="M72" s="218"/>
      <c r="N72" s="249"/>
      <c r="O72" s="463"/>
    </row>
    <row r="73" spans="1:15" ht="16.5" customHeight="1" x14ac:dyDescent="0.2">
      <c r="A73" s="62" t="s">
        <v>58</v>
      </c>
      <c r="B73" s="570" t="s">
        <v>480</v>
      </c>
      <c r="C73" s="188"/>
      <c r="D73" s="24" t="s">
        <v>12</v>
      </c>
      <c r="E73" s="122"/>
      <c r="F73" s="204"/>
      <c r="G73" s="213"/>
      <c r="H73" s="193" t="s">
        <v>12</v>
      </c>
      <c r="I73" s="188"/>
      <c r="J73" s="193"/>
      <c r="K73" s="193"/>
      <c r="L73" s="208"/>
      <c r="M73" s="218"/>
      <c r="N73" s="249"/>
      <c r="O73" s="463"/>
    </row>
    <row r="74" spans="1:15" ht="16.5" customHeight="1" x14ac:dyDescent="0.2">
      <c r="A74" s="62"/>
      <c r="B74" s="570" t="s">
        <v>481</v>
      </c>
      <c r="C74" s="188">
        <v>120</v>
      </c>
      <c r="D74" s="24">
        <v>150</v>
      </c>
      <c r="E74" s="122">
        <v>160</v>
      </c>
      <c r="F74" s="204">
        <f>SUM(E74-(E74*14/114))</f>
        <v>140.35087719298247</v>
      </c>
      <c r="G74" s="213">
        <v>152.63</v>
      </c>
      <c r="H74" s="193">
        <v>164.04</v>
      </c>
      <c r="I74" s="207">
        <v>175.44</v>
      </c>
      <c r="J74" s="789">
        <v>184.21</v>
      </c>
      <c r="K74" s="204">
        <f t="shared" ref="K74" si="18">SUM(N74/114*100)</f>
        <v>196.49122807017542</v>
      </c>
      <c r="L74" s="208">
        <f>K74*'Table of % increases'!$C$19</f>
        <v>27.508771929824562</v>
      </c>
      <c r="M74" s="218">
        <f>K74+L74</f>
        <v>224</v>
      </c>
      <c r="N74" s="249">
        <v>224</v>
      </c>
      <c r="O74" s="463">
        <f>ROUND((K74-J74)/J74*100,2)</f>
        <v>6.67</v>
      </c>
    </row>
    <row r="75" spans="1:15" ht="16.5" customHeight="1" x14ac:dyDescent="0.2">
      <c r="A75" s="62" t="s">
        <v>59</v>
      </c>
      <c r="B75" s="570" t="s">
        <v>482</v>
      </c>
      <c r="C75" s="188"/>
      <c r="D75" s="24" t="s">
        <v>12</v>
      </c>
      <c r="E75" s="122"/>
      <c r="F75" s="204"/>
      <c r="G75" s="213"/>
      <c r="H75" s="193" t="s">
        <v>12</v>
      </c>
      <c r="I75" s="188"/>
      <c r="J75" s="193" t="s">
        <v>12</v>
      </c>
      <c r="K75" s="193"/>
      <c r="L75" s="208"/>
      <c r="M75" s="218"/>
      <c r="N75" s="249"/>
      <c r="O75" s="463"/>
    </row>
    <row r="76" spans="1:15" ht="16.5" customHeight="1" x14ac:dyDescent="0.2">
      <c r="A76" s="62"/>
      <c r="B76" s="570" t="s">
        <v>483</v>
      </c>
      <c r="C76" s="188">
        <v>160</v>
      </c>
      <c r="D76" s="24">
        <v>170</v>
      </c>
      <c r="E76" s="122">
        <v>200</v>
      </c>
      <c r="F76" s="204">
        <f>SUM(E76-(E76*14/114))</f>
        <v>175.43859649122805</v>
      </c>
      <c r="G76" s="213">
        <v>190.35087719298244</v>
      </c>
      <c r="H76" s="193">
        <v>204.39</v>
      </c>
      <c r="I76" s="207">
        <v>216.67</v>
      </c>
      <c r="J76" s="789">
        <v>228.07</v>
      </c>
      <c r="K76" s="204">
        <f t="shared" ref="K76" si="19">SUM(N76/114*100)</f>
        <v>243.85964912280701</v>
      </c>
      <c r="L76" s="208">
        <f>K76*'Table of % increases'!$C$19</f>
        <v>34.140350877192986</v>
      </c>
      <c r="M76" s="218">
        <f>K76+L76</f>
        <v>278</v>
      </c>
      <c r="N76" s="249">
        <v>278</v>
      </c>
      <c r="O76" s="463">
        <f>ROUND((K76-J76)/J76*100,2)</f>
        <v>6.92</v>
      </c>
    </row>
    <row r="77" spans="1:15" ht="16.5" customHeight="1" x14ac:dyDescent="0.2">
      <c r="A77" s="62" t="s">
        <v>60</v>
      </c>
      <c r="B77" s="570" t="s">
        <v>484</v>
      </c>
      <c r="C77" s="188"/>
      <c r="D77" s="24" t="s">
        <v>12</v>
      </c>
      <c r="E77" s="122"/>
      <c r="F77" s="204"/>
      <c r="G77" s="213"/>
      <c r="H77" s="193" t="s">
        <v>12</v>
      </c>
      <c r="I77" s="188"/>
      <c r="J77" s="193"/>
      <c r="K77" s="193"/>
      <c r="L77" s="208"/>
      <c r="M77" s="218"/>
      <c r="N77" s="249"/>
      <c r="O77" s="463"/>
    </row>
    <row r="78" spans="1:15" ht="16.5" customHeight="1" x14ac:dyDescent="0.2">
      <c r="A78" s="62"/>
      <c r="B78" s="570" t="s">
        <v>485</v>
      </c>
      <c r="C78" s="188">
        <v>200</v>
      </c>
      <c r="D78" s="24">
        <v>300</v>
      </c>
      <c r="E78" s="122">
        <v>400</v>
      </c>
      <c r="F78" s="204">
        <f>SUM(E78-(E78*14/114))</f>
        <v>350.87719298245611</v>
      </c>
      <c r="G78" s="213">
        <v>381.58</v>
      </c>
      <c r="H78" s="193">
        <v>410.53</v>
      </c>
      <c r="I78" s="207">
        <v>435.09</v>
      </c>
      <c r="J78" s="789">
        <v>456.14</v>
      </c>
      <c r="K78" s="204">
        <f t="shared" ref="K78" si="20">SUM(N78/114*100)</f>
        <v>486.84210526315786</v>
      </c>
      <c r="L78" s="208">
        <f>K78*'Table of % increases'!$C$19</f>
        <v>68.15789473684211</v>
      </c>
      <c r="M78" s="218">
        <f>K78+L78</f>
        <v>555</v>
      </c>
      <c r="N78" s="249">
        <v>555</v>
      </c>
      <c r="O78" s="463">
        <f>ROUND((K78-J78)/J78*100,2)</f>
        <v>6.73</v>
      </c>
    </row>
    <row r="79" spans="1:15" ht="16.5" customHeight="1" x14ac:dyDescent="0.2">
      <c r="A79" s="62" t="s">
        <v>62</v>
      </c>
      <c r="B79" s="570" t="s">
        <v>486</v>
      </c>
      <c r="C79" s="188"/>
      <c r="D79" s="24" t="s">
        <v>12</v>
      </c>
      <c r="E79" s="122"/>
      <c r="F79" s="204"/>
      <c r="G79" s="213"/>
      <c r="H79" s="193" t="s">
        <v>12</v>
      </c>
      <c r="I79" s="188"/>
      <c r="J79" s="193"/>
      <c r="K79" s="193"/>
      <c r="L79" s="208"/>
      <c r="M79" s="218"/>
      <c r="N79" s="249"/>
      <c r="O79" s="463"/>
    </row>
    <row r="80" spans="1:15" ht="16.5" customHeight="1" x14ac:dyDescent="0.2">
      <c r="A80" s="62"/>
      <c r="B80" s="570" t="s">
        <v>487</v>
      </c>
      <c r="C80" s="188">
        <v>340</v>
      </c>
      <c r="D80" s="24">
        <v>500</v>
      </c>
      <c r="E80" s="122">
        <v>600</v>
      </c>
      <c r="F80" s="204">
        <f>SUM(E80-(E80*14/114))</f>
        <v>526.31578947368416</v>
      </c>
      <c r="G80" s="213">
        <v>571.05263157894728</v>
      </c>
      <c r="H80" s="193">
        <v>614.04</v>
      </c>
      <c r="I80" s="207">
        <v>650.88</v>
      </c>
      <c r="J80" s="789">
        <v>684.21</v>
      </c>
      <c r="K80" s="204">
        <f t="shared" ref="K80" si="21">SUM(N80/114*100)</f>
        <v>730.70175438596493</v>
      </c>
      <c r="L80" s="208">
        <f>K80*'Table of % increases'!$C$19</f>
        <v>102.2982456140351</v>
      </c>
      <c r="M80" s="218">
        <f>K80+L80</f>
        <v>833</v>
      </c>
      <c r="N80" s="249">
        <v>833</v>
      </c>
      <c r="O80" s="463">
        <f>ROUND((K80-J80)/J80*100,2)</f>
        <v>6.79</v>
      </c>
    </row>
    <row r="81" spans="1:15" ht="12.75" customHeight="1" x14ac:dyDescent="0.2">
      <c r="A81" s="62"/>
      <c r="B81" s="570"/>
      <c r="C81" s="188"/>
      <c r="D81" s="24"/>
      <c r="E81" s="122"/>
      <c r="F81" s="204"/>
      <c r="G81" s="213"/>
      <c r="H81" s="193" t="s">
        <v>12</v>
      </c>
      <c r="I81" s="188"/>
      <c r="J81" s="193"/>
      <c r="K81" s="193"/>
      <c r="L81" s="208"/>
      <c r="M81" s="218"/>
      <c r="N81" s="249"/>
      <c r="O81" s="463"/>
    </row>
    <row r="82" spans="1:15" ht="16.5" customHeight="1" x14ac:dyDescent="0.2">
      <c r="A82" s="62" t="s">
        <v>1672</v>
      </c>
      <c r="B82" s="569" t="s">
        <v>488</v>
      </c>
      <c r="C82" s="188">
        <v>120</v>
      </c>
      <c r="D82" s="24">
        <v>150</v>
      </c>
      <c r="E82" s="122">
        <v>160</v>
      </c>
      <c r="F82" s="204">
        <f>SUM(E82-(E82*14/114))</f>
        <v>140.35087719298247</v>
      </c>
      <c r="G82" s="213">
        <v>152.63</v>
      </c>
      <c r="H82" s="193">
        <v>164.04</v>
      </c>
      <c r="I82" s="207">
        <v>175.44</v>
      </c>
      <c r="J82" s="789">
        <v>184.21</v>
      </c>
      <c r="K82" s="204">
        <f t="shared" ref="K82" si="22">SUM(N82/114*100)</f>
        <v>196.49122807017542</v>
      </c>
      <c r="L82" s="208">
        <f>K82*'Table of % increases'!$C$19</f>
        <v>27.508771929824562</v>
      </c>
      <c r="M82" s="218">
        <f>K82+L82</f>
        <v>224</v>
      </c>
      <c r="N82" s="249">
        <v>224</v>
      </c>
      <c r="O82" s="463">
        <f>ROUND((K82-J82)/J82*100,2)</f>
        <v>6.67</v>
      </c>
    </row>
    <row r="83" spans="1:15" ht="16.5" customHeight="1" x14ac:dyDescent="0.2">
      <c r="A83" s="62"/>
      <c r="B83" s="570"/>
      <c r="C83" s="188"/>
      <c r="D83" s="193"/>
      <c r="E83" s="122"/>
      <c r="F83" s="204"/>
      <c r="G83" s="213"/>
      <c r="H83" s="193"/>
      <c r="I83" s="188"/>
      <c r="J83" s="193"/>
      <c r="K83" s="193"/>
      <c r="L83" s="208"/>
      <c r="M83" s="218"/>
      <c r="N83" s="249"/>
      <c r="O83" s="463"/>
    </row>
    <row r="84" spans="1:15" ht="16.5" customHeight="1" x14ac:dyDescent="0.2">
      <c r="A84" s="706">
        <v>7.9</v>
      </c>
      <c r="B84" s="569" t="s">
        <v>1534</v>
      </c>
      <c r="C84" s="188"/>
      <c r="D84" s="24" t="s">
        <v>12</v>
      </c>
      <c r="E84" s="122"/>
      <c r="F84" s="204"/>
      <c r="G84" s="213"/>
      <c r="H84" s="193" t="s">
        <v>12</v>
      </c>
      <c r="I84" s="188"/>
      <c r="J84" s="193"/>
      <c r="K84" s="193"/>
      <c r="L84" s="208"/>
      <c r="M84" s="218"/>
      <c r="N84" s="249"/>
      <c r="O84" s="463"/>
    </row>
    <row r="85" spans="1:15" ht="16.5" customHeight="1" x14ac:dyDescent="0.2">
      <c r="A85" s="439"/>
      <c r="B85" s="569"/>
      <c r="C85" s="188"/>
      <c r="D85" s="24"/>
      <c r="E85" s="122"/>
      <c r="F85" s="204"/>
      <c r="G85" s="213"/>
      <c r="H85" s="193" t="s">
        <v>12</v>
      </c>
      <c r="I85" s="188"/>
      <c r="J85" s="193"/>
      <c r="K85" s="193"/>
      <c r="L85" s="208"/>
      <c r="M85" s="218"/>
      <c r="N85" s="249"/>
      <c r="O85" s="463"/>
    </row>
    <row r="86" spans="1:15" ht="16.5" customHeight="1" x14ac:dyDescent="0.2">
      <c r="A86" s="62" t="s">
        <v>58</v>
      </c>
      <c r="B86" s="576" t="s">
        <v>472</v>
      </c>
      <c r="C86" s="188">
        <v>100</v>
      </c>
      <c r="D86" s="24">
        <v>120</v>
      </c>
      <c r="E86" s="122">
        <v>150</v>
      </c>
      <c r="F86" s="204">
        <f>SUM(E86-(E86*14/114))</f>
        <v>131.57894736842104</v>
      </c>
      <c r="G86" s="213">
        <v>142.54</v>
      </c>
      <c r="H86" s="193">
        <v>153.51</v>
      </c>
      <c r="I86" s="207">
        <v>163.16</v>
      </c>
      <c r="J86" s="789">
        <v>171.05</v>
      </c>
      <c r="K86" s="204">
        <f t="shared" ref="K86:K90" si="23">SUM(N86/114*100)</f>
        <v>184.21052631578948</v>
      </c>
      <c r="L86" s="208">
        <f>K86*'Table of % increases'!$C$19</f>
        <v>25.789473684210531</v>
      </c>
      <c r="M86" s="218">
        <f t="shared" ref="M86:M90" si="24">K86+L86</f>
        <v>210</v>
      </c>
      <c r="N86" s="249">
        <v>210</v>
      </c>
      <c r="O86" s="463">
        <f>ROUND((K86-J86)/J86*100,2)</f>
        <v>7.69</v>
      </c>
    </row>
    <row r="87" spans="1:15" ht="16.5" customHeight="1" x14ac:dyDescent="0.2">
      <c r="A87" s="62" t="s">
        <v>59</v>
      </c>
      <c r="B87" s="576" t="s">
        <v>473</v>
      </c>
      <c r="C87" s="188">
        <v>84</v>
      </c>
      <c r="D87" s="24">
        <v>100</v>
      </c>
      <c r="E87" s="122">
        <v>110</v>
      </c>
      <c r="F87" s="204">
        <f>SUM(E87-(E87*14/114))</f>
        <v>96.491228070175438</v>
      </c>
      <c r="G87" s="213">
        <v>105.26</v>
      </c>
      <c r="H87" s="193">
        <v>114.04</v>
      </c>
      <c r="I87" s="207">
        <v>121.05</v>
      </c>
      <c r="J87" s="789">
        <v>127.19</v>
      </c>
      <c r="K87" s="204">
        <f t="shared" si="23"/>
        <v>135.96491228070175</v>
      </c>
      <c r="L87" s="208">
        <f>K87*'Table of % increases'!$C$19</f>
        <v>19.035087719298247</v>
      </c>
      <c r="M87" s="218">
        <f t="shared" si="24"/>
        <v>155</v>
      </c>
      <c r="N87" s="249">
        <v>155</v>
      </c>
      <c r="O87" s="463">
        <f>ROUND((K87-J87)/J87*100,2)</f>
        <v>6.9</v>
      </c>
    </row>
    <row r="88" spans="1:15" ht="16.5" customHeight="1" x14ac:dyDescent="0.2">
      <c r="A88" s="62" t="s">
        <v>60</v>
      </c>
      <c r="B88" s="570" t="s">
        <v>1673</v>
      </c>
      <c r="C88" s="61"/>
      <c r="D88" s="61"/>
      <c r="E88" s="61"/>
      <c r="F88" s="204">
        <f>SUM(E88-(E88*14/114))</f>
        <v>0</v>
      </c>
      <c r="G88" s="213">
        <v>190.35</v>
      </c>
      <c r="H88" s="193">
        <v>204.39</v>
      </c>
      <c r="I88" s="207">
        <v>216.67</v>
      </c>
      <c r="J88" s="789">
        <v>228.07</v>
      </c>
      <c r="K88" s="204">
        <f t="shared" si="23"/>
        <v>243.85964912280701</v>
      </c>
      <c r="L88" s="208">
        <f>K88*'Table of % increases'!$C$19</f>
        <v>34.140350877192986</v>
      </c>
      <c r="M88" s="218">
        <f t="shared" si="24"/>
        <v>278</v>
      </c>
      <c r="N88" s="249">
        <v>278</v>
      </c>
      <c r="O88" s="463">
        <f>ROUND((K88-J88)/J88*100,2)</f>
        <v>6.92</v>
      </c>
    </row>
    <row r="89" spans="1:15" ht="16.5" customHeight="1" x14ac:dyDescent="0.2">
      <c r="A89" s="62" t="s">
        <v>62</v>
      </c>
      <c r="B89" s="576" t="s">
        <v>1674</v>
      </c>
      <c r="C89" s="61"/>
      <c r="D89" s="61"/>
      <c r="E89" s="61"/>
      <c r="F89" s="204">
        <f>SUM(E89-(E89*14/114))</f>
        <v>0</v>
      </c>
      <c r="G89" s="213">
        <v>381.58</v>
      </c>
      <c r="H89" s="193">
        <v>410.53</v>
      </c>
      <c r="I89" s="207">
        <v>435.09</v>
      </c>
      <c r="J89" s="789">
        <v>456.14</v>
      </c>
      <c r="K89" s="204">
        <f t="shared" si="23"/>
        <v>486.84210526315786</v>
      </c>
      <c r="L89" s="208">
        <f>K89*'Table of % increases'!$C$19</f>
        <v>68.15789473684211</v>
      </c>
      <c r="M89" s="218">
        <f t="shared" si="24"/>
        <v>555</v>
      </c>
      <c r="N89" s="249">
        <v>555</v>
      </c>
      <c r="O89" s="463">
        <f>ROUND((K89-J89)/J89*100,2)</f>
        <v>6.73</v>
      </c>
    </row>
    <row r="90" spans="1:15" ht="16.5" customHeight="1" x14ac:dyDescent="0.2">
      <c r="A90" s="62" t="s">
        <v>64</v>
      </c>
      <c r="B90" s="576" t="s">
        <v>1675</v>
      </c>
      <c r="C90" s="61"/>
      <c r="D90" s="61"/>
      <c r="E90" s="61"/>
      <c r="F90" s="204">
        <f>SUM(E90-(E90*14/114))</f>
        <v>0</v>
      </c>
      <c r="G90" s="213">
        <v>571.04999999999995</v>
      </c>
      <c r="H90" s="193">
        <v>614.04</v>
      </c>
      <c r="I90" s="207">
        <v>650.88</v>
      </c>
      <c r="J90" s="789">
        <v>684.21</v>
      </c>
      <c r="K90" s="204">
        <f t="shared" si="23"/>
        <v>730.70175438596493</v>
      </c>
      <c r="L90" s="208">
        <f>K90*'Table of % increases'!$C$19</f>
        <v>102.2982456140351</v>
      </c>
      <c r="M90" s="218">
        <f t="shared" si="24"/>
        <v>833</v>
      </c>
      <c r="N90" s="249">
        <v>833</v>
      </c>
      <c r="O90" s="463">
        <f>ROUND((K90-J90)/J90*100,2)</f>
        <v>6.79</v>
      </c>
    </row>
    <row r="91" spans="1:15" ht="16.5" customHeight="1" x14ac:dyDescent="0.2">
      <c r="A91" s="62" t="s">
        <v>68</v>
      </c>
      <c r="B91" s="576" t="s">
        <v>1676</v>
      </c>
      <c r="C91" s="188"/>
      <c r="D91" s="24"/>
      <c r="E91" s="122"/>
      <c r="F91" s="204"/>
      <c r="G91" s="213"/>
      <c r="H91" s="193" t="s">
        <v>12</v>
      </c>
      <c r="I91" s="188"/>
      <c r="J91" s="193"/>
      <c r="K91" s="193"/>
      <c r="L91" s="208"/>
      <c r="M91" s="218"/>
      <c r="N91" s="249"/>
      <c r="O91" s="463"/>
    </row>
    <row r="92" spans="1:15" ht="16.5" customHeight="1" x14ac:dyDescent="0.2">
      <c r="A92" s="62"/>
      <c r="B92" s="577" t="s">
        <v>1678</v>
      </c>
      <c r="C92" s="188"/>
      <c r="D92" s="24"/>
      <c r="E92" s="122"/>
      <c r="F92" s="204">
        <f>SUM(E92-(E92*14/114))</f>
        <v>0</v>
      </c>
      <c r="G92" s="213">
        <v>152.63</v>
      </c>
      <c r="H92" s="193">
        <v>162.28</v>
      </c>
      <c r="I92" s="207">
        <v>171.93</v>
      </c>
      <c r="J92" s="789">
        <v>180.7</v>
      </c>
      <c r="K92" s="204">
        <f t="shared" ref="K92:K93" si="25">SUM(N92/114*100)</f>
        <v>192.98245614035088</v>
      </c>
      <c r="L92" s="208">
        <f>K92*'Table of % increases'!$C$19</f>
        <v>27.017543859649127</v>
      </c>
      <c r="M92" s="218">
        <f t="shared" ref="M92:M93" si="26">K92+L92</f>
        <v>220</v>
      </c>
      <c r="N92" s="249">
        <v>220</v>
      </c>
      <c r="O92" s="463">
        <f>ROUND((K92-J92)/J92*100,2)</f>
        <v>6.8</v>
      </c>
    </row>
    <row r="93" spans="1:15" ht="16.5" customHeight="1" x14ac:dyDescent="0.2">
      <c r="A93" s="62"/>
      <c r="B93" s="577" t="s">
        <v>1679</v>
      </c>
      <c r="C93" s="188"/>
      <c r="D93" s="24"/>
      <c r="E93" s="122"/>
      <c r="F93" s="204">
        <f>SUM(E93-(E93*14/114))</f>
        <v>0</v>
      </c>
      <c r="G93" s="213">
        <v>381.58</v>
      </c>
      <c r="H93" s="193">
        <v>410.53</v>
      </c>
      <c r="I93" s="207">
        <v>435.09</v>
      </c>
      <c r="J93" s="789">
        <v>456.14</v>
      </c>
      <c r="K93" s="204">
        <f t="shared" si="25"/>
        <v>486.84210526315786</v>
      </c>
      <c r="L93" s="208">
        <f>K93*'Table of % increases'!$C$19</f>
        <v>68.15789473684211</v>
      </c>
      <c r="M93" s="218">
        <f t="shared" si="26"/>
        <v>555</v>
      </c>
      <c r="N93" s="249">
        <v>555</v>
      </c>
      <c r="O93" s="463">
        <f>ROUND((K93-J93)/J93*100,2)</f>
        <v>6.73</v>
      </c>
    </row>
    <row r="94" spans="1:15" ht="16.5" customHeight="1" x14ac:dyDescent="0.2">
      <c r="A94" s="62" t="s">
        <v>222</v>
      </c>
      <c r="B94" s="576" t="s">
        <v>1677</v>
      </c>
      <c r="C94" s="188"/>
      <c r="D94" s="24"/>
      <c r="E94" s="122"/>
      <c r="F94" s="204"/>
      <c r="G94" s="213"/>
      <c r="H94" s="193" t="s">
        <v>12</v>
      </c>
      <c r="I94" s="188"/>
      <c r="J94" s="193"/>
      <c r="K94" s="193"/>
      <c r="L94" s="208"/>
      <c r="M94" s="218"/>
      <c r="N94" s="249"/>
      <c r="O94" s="463"/>
    </row>
    <row r="95" spans="1:15" ht="16.5" customHeight="1" x14ac:dyDescent="0.2">
      <c r="A95" s="62"/>
      <c r="B95" s="577" t="s">
        <v>1678</v>
      </c>
      <c r="C95" s="188"/>
      <c r="D95" s="24"/>
      <c r="E95" s="122"/>
      <c r="F95" s="204">
        <f>SUM(E95-(E95*14/114))</f>
        <v>0</v>
      </c>
      <c r="G95" s="213">
        <v>152.63</v>
      </c>
      <c r="H95" s="193">
        <v>164.04</v>
      </c>
      <c r="I95" s="207">
        <v>175.44</v>
      </c>
      <c r="J95" s="789">
        <v>184.21</v>
      </c>
      <c r="K95" s="204">
        <f t="shared" ref="K95:K96" si="27">SUM(N95/114*100)</f>
        <v>196.49122807017542</v>
      </c>
      <c r="L95" s="208">
        <f>K95*'Table of % increases'!$C$19</f>
        <v>27.508771929824562</v>
      </c>
      <c r="M95" s="218">
        <f t="shared" ref="M95:M96" si="28">K95+L95</f>
        <v>224</v>
      </c>
      <c r="N95" s="249">
        <v>224</v>
      </c>
      <c r="O95" s="463">
        <f>ROUND((K95-J95)/J95*100,2)</f>
        <v>6.67</v>
      </c>
    </row>
    <row r="96" spans="1:15" ht="16.5" customHeight="1" x14ac:dyDescent="0.2">
      <c r="A96" s="62"/>
      <c r="B96" s="577" t="s">
        <v>1680</v>
      </c>
      <c r="C96" s="188"/>
      <c r="D96" s="24"/>
      <c r="E96" s="122"/>
      <c r="F96" s="204">
        <f>SUM(E96-(E96*14/114))</f>
        <v>0</v>
      </c>
      <c r="G96" s="213">
        <v>571.04999999999995</v>
      </c>
      <c r="H96" s="193">
        <v>614.04</v>
      </c>
      <c r="I96" s="207">
        <v>650.88</v>
      </c>
      <c r="J96" s="789">
        <v>684.21</v>
      </c>
      <c r="K96" s="204">
        <f t="shared" si="27"/>
        <v>730.70175438596493</v>
      </c>
      <c r="L96" s="208">
        <f>K96*'Table of % increases'!$C$19</f>
        <v>102.2982456140351</v>
      </c>
      <c r="M96" s="218">
        <f t="shared" si="28"/>
        <v>833</v>
      </c>
      <c r="N96" s="249">
        <v>833</v>
      </c>
      <c r="O96" s="463">
        <f>ROUND((K96-J96)/J96*100,2)</f>
        <v>6.79</v>
      </c>
    </row>
    <row r="97" spans="1:15" ht="16.5" customHeight="1" x14ac:dyDescent="0.2">
      <c r="A97" s="62"/>
      <c r="B97" s="570"/>
      <c r="C97" s="188"/>
      <c r="D97" s="193"/>
      <c r="E97" s="122"/>
      <c r="F97" s="204"/>
      <c r="G97" s="213"/>
      <c r="H97" s="193"/>
      <c r="I97" s="188"/>
      <c r="J97" s="193"/>
      <c r="K97" s="193"/>
      <c r="L97" s="208"/>
      <c r="M97" s="218"/>
      <c r="N97" s="249"/>
      <c r="O97" s="463"/>
    </row>
    <row r="98" spans="1:15" ht="16.5" customHeight="1" x14ac:dyDescent="0.2">
      <c r="A98" s="439">
        <v>7.1</v>
      </c>
      <c r="B98" s="569" t="s">
        <v>1681</v>
      </c>
      <c r="C98" s="188"/>
      <c r="D98" s="193"/>
      <c r="E98" s="122"/>
      <c r="F98" s="204"/>
      <c r="G98" s="213"/>
      <c r="H98" s="193"/>
      <c r="I98" s="188"/>
      <c r="J98" s="193"/>
      <c r="K98" s="193"/>
      <c r="L98" s="208"/>
      <c r="M98" s="218"/>
      <c r="N98" s="249"/>
      <c r="O98" s="463"/>
    </row>
    <row r="99" spans="1:15" ht="16.5" customHeight="1" x14ac:dyDescent="0.2">
      <c r="A99" s="28"/>
      <c r="B99" s="7"/>
      <c r="C99" s="188"/>
      <c r="D99" s="193"/>
      <c r="E99" s="122"/>
      <c r="F99" s="204"/>
      <c r="G99" s="213"/>
      <c r="H99" s="193"/>
      <c r="I99" s="188"/>
      <c r="J99" s="193"/>
      <c r="K99" s="193"/>
      <c r="L99" s="208"/>
      <c r="M99" s="218"/>
      <c r="N99" s="249"/>
      <c r="O99" s="463"/>
    </row>
    <row r="100" spans="1:15" s="108" customFormat="1" ht="16.5" customHeight="1" x14ac:dyDescent="0.2">
      <c r="A100" s="28" t="s">
        <v>1668</v>
      </c>
      <c r="B100" s="54" t="s">
        <v>458</v>
      </c>
      <c r="C100" s="230"/>
      <c r="D100" s="231" t="s">
        <v>12</v>
      </c>
      <c r="E100" s="232"/>
      <c r="F100" s="204"/>
      <c r="G100" s="213"/>
      <c r="H100" s="193" t="s">
        <v>12</v>
      </c>
      <c r="I100" s="188"/>
      <c r="J100" s="193"/>
      <c r="K100" s="193"/>
      <c r="L100" s="208"/>
      <c r="M100" s="218"/>
      <c r="N100" s="249"/>
      <c r="O100" s="463"/>
    </row>
    <row r="101" spans="1:15" ht="16.5" customHeight="1" x14ac:dyDescent="0.2">
      <c r="A101" s="64" t="s">
        <v>58</v>
      </c>
      <c r="B101" s="7" t="s">
        <v>459</v>
      </c>
      <c r="C101" s="188">
        <v>7250</v>
      </c>
      <c r="D101" s="24">
        <v>3500</v>
      </c>
      <c r="E101" s="122">
        <v>3500</v>
      </c>
      <c r="F101" s="204">
        <f t="shared" ref="F101:F106" si="29">SUM(E101-(E101*14/114))</f>
        <v>3070.1754385964914</v>
      </c>
      <c r="G101" s="213">
        <v>3333.33</v>
      </c>
      <c r="H101" s="193">
        <v>3583.33</v>
      </c>
      <c r="I101" s="207">
        <v>3798.25</v>
      </c>
      <c r="J101" s="789">
        <v>3991.23</v>
      </c>
      <c r="K101" s="204">
        <f t="shared" ref="K101:K106" si="30">SUM(N101/114*100)</f>
        <v>4263.1578947368416</v>
      </c>
      <c r="L101" s="208">
        <f>K101*'Table of % increases'!$C$19</f>
        <v>596.84210526315792</v>
      </c>
      <c r="M101" s="218">
        <f t="shared" ref="M101:M106" si="31">K101+L101</f>
        <v>4860</v>
      </c>
      <c r="N101" s="249">
        <v>4860</v>
      </c>
      <c r="O101" s="463">
        <f t="shared" ref="O101:O106" si="32">ROUND((K101-J101)/J101*100,2)</f>
        <v>6.81</v>
      </c>
    </row>
    <row r="102" spans="1:15" ht="16.5" customHeight="1" x14ac:dyDescent="0.2">
      <c r="A102" s="64" t="s">
        <v>59</v>
      </c>
      <c r="B102" s="7" t="s">
        <v>460</v>
      </c>
      <c r="C102" s="188">
        <v>5800</v>
      </c>
      <c r="D102" s="24">
        <v>2500</v>
      </c>
      <c r="E102" s="122">
        <v>2500</v>
      </c>
      <c r="F102" s="204">
        <f t="shared" si="29"/>
        <v>2192.9824561403511</v>
      </c>
      <c r="G102" s="213">
        <v>2381.58</v>
      </c>
      <c r="H102" s="193">
        <v>2561.4</v>
      </c>
      <c r="I102" s="207">
        <v>2714.91</v>
      </c>
      <c r="J102" s="789">
        <v>2850.88</v>
      </c>
      <c r="K102" s="204">
        <f t="shared" si="30"/>
        <v>3044.7368421052629</v>
      </c>
      <c r="L102" s="208">
        <f>K102*'Table of % increases'!$C$19</f>
        <v>426.26315789473682</v>
      </c>
      <c r="M102" s="218">
        <f t="shared" si="31"/>
        <v>3470.9999999999995</v>
      </c>
      <c r="N102" s="249">
        <v>3471</v>
      </c>
      <c r="O102" s="463">
        <f t="shared" si="32"/>
        <v>6.8</v>
      </c>
    </row>
    <row r="103" spans="1:15" ht="16.5" customHeight="1" x14ac:dyDescent="0.2">
      <c r="A103" s="708" t="s">
        <v>60</v>
      </c>
      <c r="B103" s="7" t="s">
        <v>461</v>
      </c>
      <c r="C103" s="188">
        <v>2900</v>
      </c>
      <c r="D103" s="24">
        <v>3000</v>
      </c>
      <c r="E103" s="122">
        <v>3000</v>
      </c>
      <c r="F103" s="204">
        <f t="shared" si="29"/>
        <v>2631.5789473684208</v>
      </c>
      <c r="G103" s="213">
        <v>2855.2631578947367</v>
      </c>
      <c r="H103" s="193">
        <v>3070.18</v>
      </c>
      <c r="I103" s="207">
        <v>3254.39</v>
      </c>
      <c r="J103" s="789">
        <v>3416.67</v>
      </c>
      <c r="K103" s="204">
        <f t="shared" si="30"/>
        <v>3649.1228070175439</v>
      </c>
      <c r="L103" s="208">
        <f>K103*'Table of % increases'!$C$19</f>
        <v>510.87719298245617</v>
      </c>
      <c r="M103" s="218">
        <f t="shared" si="31"/>
        <v>4160</v>
      </c>
      <c r="N103" s="249">
        <v>4160</v>
      </c>
      <c r="O103" s="463">
        <f t="shared" si="32"/>
        <v>6.8</v>
      </c>
    </row>
    <row r="104" spans="1:15" ht="16.5" customHeight="1" x14ac:dyDescent="0.2">
      <c r="A104" s="708" t="s">
        <v>62</v>
      </c>
      <c r="B104" s="7" t="s">
        <v>462</v>
      </c>
      <c r="C104" s="188">
        <v>5800</v>
      </c>
      <c r="D104" s="24">
        <v>3000</v>
      </c>
      <c r="E104" s="122">
        <v>3000</v>
      </c>
      <c r="F104" s="204">
        <f t="shared" si="29"/>
        <v>2631.5789473684208</v>
      </c>
      <c r="G104" s="213">
        <v>2855.2631578947367</v>
      </c>
      <c r="H104" s="193">
        <v>3070.18</v>
      </c>
      <c r="I104" s="207">
        <v>3254.39</v>
      </c>
      <c r="J104" s="789">
        <v>3416.67</v>
      </c>
      <c r="K104" s="204">
        <f t="shared" si="30"/>
        <v>3649.1228070175439</v>
      </c>
      <c r="L104" s="208">
        <f>K104*'Table of % increases'!$C$19</f>
        <v>510.87719298245617</v>
      </c>
      <c r="M104" s="218">
        <f t="shared" si="31"/>
        <v>4160</v>
      </c>
      <c r="N104" s="249">
        <v>4160</v>
      </c>
      <c r="O104" s="463">
        <f t="shared" si="32"/>
        <v>6.8</v>
      </c>
    </row>
    <row r="105" spans="1:15" ht="16.5" customHeight="1" x14ac:dyDescent="0.2">
      <c r="A105" s="64" t="s">
        <v>64</v>
      </c>
      <c r="B105" s="7" t="s">
        <v>463</v>
      </c>
      <c r="C105" s="188">
        <v>2180</v>
      </c>
      <c r="D105" s="24">
        <v>1200</v>
      </c>
      <c r="E105" s="122">
        <v>1200</v>
      </c>
      <c r="F105" s="204">
        <f t="shared" si="29"/>
        <v>1052.6315789473683</v>
      </c>
      <c r="G105" s="213">
        <v>1140.3499999999999</v>
      </c>
      <c r="H105" s="193">
        <v>1228.07</v>
      </c>
      <c r="I105" s="207">
        <v>1302.6300000000001</v>
      </c>
      <c r="J105" s="789">
        <v>1368.42</v>
      </c>
      <c r="K105" s="204">
        <f t="shared" si="30"/>
        <v>1461.4035087719299</v>
      </c>
      <c r="L105" s="208">
        <f>K105*'Table of % increases'!$C$19</f>
        <v>204.59649122807019</v>
      </c>
      <c r="M105" s="218">
        <f t="shared" si="31"/>
        <v>1666</v>
      </c>
      <c r="N105" s="249">
        <v>1666</v>
      </c>
      <c r="O105" s="463">
        <f t="shared" si="32"/>
        <v>6.79</v>
      </c>
    </row>
    <row r="106" spans="1:15" ht="16.5" customHeight="1" x14ac:dyDescent="0.2">
      <c r="A106" s="64" t="s">
        <v>68</v>
      </c>
      <c r="B106" s="7" t="s">
        <v>464</v>
      </c>
      <c r="C106" s="188">
        <v>2610</v>
      </c>
      <c r="D106" s="24">
        <v>1200</v>
      </c>
      <c r="E106" s="122">
        <v>1200</v>
      </c>
      <c r="F106" s="204">
        <f t="shared" si="29"/>
        <v>1052.6315789473683</v>
      </c>
      <c r="G106" s="213">
        <v>1140.3499999999999</v>
      </c>
      <c r="H106" s="193">
        <v>1228.07</v>
      </c>
      <c r="I106" s="207">
        <v>1302.6300000000001</v>
      </c>
      <c r="J106" s="789">
        <v>1368.42</v>
      </c>
      <c r="K106" s="204">
        <f t="shared" si="30"/>
        <v>1461.4035087719299</v>
      </c>
      <c r="L106" s="208">
        <f>K106*'Table of % increases'!$C$19</f>
        <v>204.59649122807019</v>
      </c>
      <c r="M106" s="218">
        <f t="shared" si="31"/>
        <v>1666</v>
      </c>
      <c r="N106" s="249">
        <v>1666</v>
      </c>
      <c r="O106" s="463">
        <f t="shared" si="32"/>
        <v>6.79</v>
      </c>
    </row>
    <row r="107" spans="1:15" ht="16.5" customHeight="1" x14ac:dyDescent="0.2">
      <c r="A107" s="64" t="s">
        <v>1523</v>
      </c>
      <c r="B107" s="7" t="s">
        <v>1524</v>
      </c>
      <c r="C107" s="188"/>
      <c r="D107" s="24"/>
      <c r="E107" s="122"/>
      <c r="F107" s="204"/>
      <c r="G107" s="213"/>
      <c r="H107" s="193" t="s">
        <v>12</v>
      </c>
      <c r="I107" s="188"/>
      <c r="J107" s="193"/>
      <c r="K107" s="193"/>
      <c r="L107" s="208"/>
      <c r="M107" s="218"/>
      <c r="N107" s="249"/>
      <c r="O107" s="463"/>
    </row>
    <row r="108" spans="1:15" ht="16.5" customHeight="1" x14ac:dyDescent="0.2">
      <c r="A108" s="64"/>
      <c r="B108" s="7" t="s">
        <v>1526</v>
      </c>
      <c r="C108" s="188"/>
      <c r="D108" s="24"/>
      <c r="E108" s="122"/>
      <c r="F108" s="204"/>
      <c r="G108" s="213"/>
      <c r="H108" s="193" t="s">
        <v>12</v>
      </c>
      <c r="I108" s="188"/>
      <c r="J108" s="193"/>
      <c r="K108" s="193"/>
      <c r="L108" s="208"/>
      <c r="M108" s="218"/>
      <c r="N108" s="249"/>
      <c r="O108" s="463"/>
    </row>
    <row r="109" spans="1:15" ht="16.5" customHeight="1" x14ac:dyDescent="0.2">
      <c r="A109" s="64"/>
      <c r="B109" s="7" t="s">
        <v>1525</v>
      </c>
      <c r="C109" s="188"/>
      <c r="D109" s="24"/>
      <c r="E109" s="122"/>
      <c r="F109" s="204"/>
      <c r="G109" s="213"/>
      <c r="H109" s="193" t="s">
        <v>12</v>
      </c>
      <c r="I109" s="188"/>
      <c r="J109" s="193"/>
      <c r="K109" s="193"/>
      <c r="L109" s="208"/>
      <c r="M109" s="218"/>
      <c r="N109" s="249"/>
      <c r="O109" s="463"/>
    </row>
    <row r="110" spans="1:15" ht="16.5" customHeight="1" x14ac:dyDescent="0.2">
      <c r="A110" s="64"/>
      <c r="B110" s="709" t="s">
        <v>1527</v>
      </c>
      <c r="C110" s="188"/>
      <c r="D110" s="24"/>
      <c r="E110" s="122"/>
      <c r="F110" s="204"/>
      <c r="G110" s="213">
        <v>7789.47</v>
      </c>
      <c r="H110" s="193">
        <v>8377.19</v>
      </c>
      <c r="I110" s="207">
        <v>8879.82</v>
      </c>
      <c r="J110" s="789">
        <v>9324.56</v>
      </c>
      <c r="K110" s="204">
        <f t="shared" ref="K110:K111" si="33">SUM(N110/114*100)</f>
        <v>9958.7719298245611</v>
      </c>
      <c r="L110" s="208">
        <f>K110*'Table of % increases'!$C$19</f>
        <v>1394.2280701754387</v>
      </c>
      <c r="M110" s="218">
        <f t="shared" ref="M110:M111" si="34">K110+L110</f>
        <v>11353</v>
      </c>
      <c r="N110" s="249">
        <v>11353</v>
      </c>
      <c r="O110" s="463">
        <f>ROUND((K110-J110)/J110*100,2)</f>
        <v>6.8</v>
      </c>
    </row>
    <row r="111" spans="1:15" ht="16.5" customHeight="1" x14ac:dyDescent="0.2">
      <c r="A111" s="64"/>
      <c r="B111" s="709" t="s">
        <v>1528</v>
      </c>
      <c r="C111" s="188"/>
      <c r="D111" s="24"/>
      <c r="E111" s="122"/>
      <c r="F111" s="204"/>
      <c r="G111" s="213">
        <v>23798.25</v>
      </c>
      <c r="H111" s="193">
        <v>25614.04</v>
      </c>
      <c r="I111" s="207">
        <v>27149.119999999999</v>
      </c>
      <c r="J111" s="789">
        <v>28508.77</v>
      </c>
      <c r="K111" s="204">
        <f t="shared" si="33"/>
        <v>30447.36842105263</v>
      </c>
      <c r="L111" s="208">
        <f>K111*'Table of % increases'!$C$19</f>
        <v>4262.6315789473683</v>
      </c>
      <c r="M111" s="218">
        <f t="shared" si="34"/>
        <v>34710</v>
      </c>
      <c r="N111" s="249">
        <v>34710</v>
      </c>
      <c r="O111" s="463">
        <f>ROUND((K111-J111)/J111*100,2)</f>
        <v>6.8</v>
      </c>
    </row>
    <row r="112" spans="1:15" ht="16.5" customHeight="1" x14ac:dyDescent="0.2">
      <c r="A112" s="413" t="s">
        <v>40</v>
      </c>
      <c r="B112" s="59" t="s">
        <v>1522</v>
      </c>
      <c r="C112" s="188"/>
      <c r="D112" s="24"/>
      <c r="E112" s="122"/>
      <c r="F112" s="204"/>
      <c r="G112" s="213"/>
      <c r="H112" s="193"/>
      <c r="I112" s="188"/>
      <c r="J112" s="193"/>
      <c r="K112" s="193"/>
      <c r="L112" s="208"/>
      <c r="M112" s="218"/>
      <c r="N112" s="249"/>
      <c r="O112" s="463"/>
    </row>
    <row r="113" spans="1:15" ht="16.5" customHeight="1" x14ac:dyDescent="0.2">
      <c r="A113" s="413" t="s">
        <v>12</v>
      </c>
      <c r="B113" s="93" t="s">
        <v>1017</v>
      </c>
      <c r="C113" s="188"/>
      <c r="D113" s="24"/>
      <c r="E113" s="122"/>
      <c r="F113" s="204"/>
      <c r="G113" s="213"/>
      <c r="H113" s="193"/>
      <c r="I113" s="188"/>
      <c r="J113" s="193"/>
      <c r="K113" s="193"/>
      <c r="L113" s="208"/>
      <c r="M113" s="218"/>
      <c r="N113" s="249"/>
      <c r="O113" s="463"/>
    </row>
    <row r="114" spans="1:15" ht="25.5" x14ac:dyDescent="0.2">
      <c r="A114" s="64"/>
      <c r="B114" s="710" t="s">
        <v>1529</v>
      </c>
      <c r="C114" s="188"/>
      <c r="D114" s="24"/>
      <c r="E114" s="122"/>
      <c r="F114" s="204"/>
      <c r="G114" s="213"/>
      <c r="H114" s="193"/>
      <c r="I114" s="188"/>
      <c r="J114" s="193"/>
      <c r="K114" s="193"/>
      <c r="L114" s="208"/>
      <c r="M114" s="218"/>
      <c r="N114" s="249"/>
      <c r="O114" s="463"/>
    </row>
    <row r="115" spans="1:15" ht="16.5" customHeight="1" x14ac:dyDescent="0.2">
      <c r="A115" s="64"/>
      <c r="B115" s="59" t="s">
        <v>1530</v>
      </c>
      <c r="C115" s="188"/>
      <c r="D115" s="24"/>
      <c r="E115" s="122"/>
      <c r="F115" s="204"/>
      <c r="G115" s="213"/>
      <c r="H115" s="193"/>
      <c r="I115" s="188"/>
      <c r="J115" s="193"/>
      <c r="K115" s="193"/>
      <c r="L115" s="208"/>
      <c r="M115" s="218"/>
      <c r="N115" s="249"/>
      <c r="O115" s="463"/>
    </row>
    <row r="116" spans="1:15" ht="16.5" customHeight="1" x14ac:dyDescent="0.2">
      <c r="A116" s="64" t="s">
        <v>500</v>
      </c>
      <c r="B116" s="7" t="s">
        <v>1531</v>
      </c>
      <c r="C116" s="188"/>
      <c r="D116" s="24"/>
      <c r="E116" s="122"/>
      <c r="F116" s="204"/>
      <c r="G116" s="213"/>
      <c r="H116" s="193"/>
      <c r="I116" s="188"/>
      <c r="J116" s="193"/>
      <c r="K116" s="193"/>
      <c r="L116" s="208"/>
      <c r="M116" s="218"/>
      <c r="N116" s="249"/>
      <c r="O116" s="463"/>
    </row>
    <row r="117" spans="1:15" ht="16.5" customHeight="1" x14ac:dyDescent="0.2">
      <c r="A117" s="64"/>
      <c r="B117" s="7" t="s">
        <v>1532</v>
      </c>
      <c r="C117" s="188"/>
      <c r="D117" s="24"/>
      <c r="E117" s="122"/>
      <c r="F117" s="204"/>
      <c r="G117" s="213">
        <v>3850</v>
      </c>
      <c r="H117" s="193">
        <v>4140.3500000000004</v>
      </c>
      <c r="I117" s="207">
        <v>4385.96</v>
      </c>
      <c r="J117" s="789">
        <v>4605.26</v>
      </c>
      <c r="K117" s="204">
        <f t="shared" ref="K117:K123" si="35">SUM(N117/114*100)</f>
        <v>4918.4210526315792</v>
      </c>
      <c r="L117" s="208">
        <f>K117*'Table of % increases'!$C$19</f>
        <v>688.57894736842115</v>
      </c>
      <c r="M117" s="218">
        <f t="shared" ref="M117:M123" si="36">K117+L117</f>
        <v>5607</v>
      </c>
      <c r="N117" s="249">
        <v>5607</v>
      </c>
      <c r="O117" s="463">
        <f t="shared" ref="O117:O123" si="37">ROUND((K117-J117)/J117*100,2)</f>
        <v>6.8</v>
      </c>
    </row>
    <row r="118" spans="1:15" ht="16.5" customHeight="1" x14ac:dyDescent="0.2">
      <c r="A118" s="64"/>
      <c r="B118" s="7" t="s">
        <v>1528</v>
      </c>
      <c r="C118" s="188"/>
      <c r="D118" s="24"/>
      <c r="E118" s="122"/>
      <c r="F118" s="204"/>
      <c r="G118" s="213">
        <v>7050</v>
      </c>
      <c r="H118" s="193">
        <v>7578.95</v>
      </c>
      <c r="I118" s="207">
        <v>8035.09</v>
      </c>
      <c r="J118" s="789">
        <v>8438.6</v>
      </c>
      <c r="K118" s="204">
        <f t="shared" si="35"/>
        <v>9013.1578947368416</v>
      </c>
      <c r="L118" s="208">
        <f>K118*'Table of % increases'!$C$19</f>
        <v>1261.8421052631579</v>
      </c>
      <c r="M118" s="218">
        <f t="shared" si="36"/>
        <v>10275</v>
      </c>
      <c r="N118" s="249">
        <v>10275</v>
      </c>
      <c r="O118" s="463">
        <f t="shared" si="37"/>
        <v>6.81</v>
      </c>
    </row>
    <row r="119" spans="1:15" ht="16.5" customHeight="1" x14ac:dyDescent="0.2">
      <c r="A119" s="28" t="s">
        <v>501</v>
      </c>
      <c r="B119" s="83" t="s">
        <v>465</v>
      </c>
      <c r="C119" s="188">
        <v>400</v>
      </c>
      <c r="D119" s="24">
        <v>400</v>
      </c>
      <c r="E119" s="122">
        <v>400</v>
      </c>
      <c r="F119" s="204">
        <f>SUM(E119-(E119*14/114))</f>
        <v>350.87719298245611</v>
      </c>
      <c r="G119" s="213">
        <v>381.58</v>
      </c>
      <c r="H119" s="193">
        <v>410.53</v>
      </c>
      <c r="I119" s="207">
        <v>435.09</v>
      </c>
      <c r="J119" s="789">
        <v>456.14</v>
      </c>
      <c r="K119" s="204">
        <f t="shared" si="35"/>
        <v>486.84210526315786</v>
      </c>
      <c r="L119" s="208">
        <f>K119*'Table of % increases'!$C$19</f>
        <v>68.15789473684211</v>
      </c>
      <c r="M119" s="218">
        <f t="shared" si="36"/>
        <v>555</v>
      </c>
      <c r="N119" s="249">
        <v>555</v>
      </c>
      <c r="O119" s="463">
        <f t="shared" si="37"/>
        <v>6.73</v>
      </c>
    </row>
    <row r="120" spans="1:15" ht="16.5" customHeight="1" x14ac:dyDescent="0.2">
      <c r="A120" s="64" t="s">
        <v>502</v>
      </c>
      <c r="B120" s="83" t="s">
        <v>505</v>
      </c>
      <c r="C120" s="188">
        <v>400</v>
      </c>
      <c r="D120" s="24">
        <v>750</v>
      </c>
      <c r="E120" s="122">
        <v>750</v>
      </c>
      <c r="F120" s="204">
        <f>SUM(E120-(E120*14/114))</f>
        <v>657.8947368421052</v>
      </c>
      <c r="G120" s="213">
        <v>714.91</v>
      </c>
      <c r="H120" s="193">
        <v>768.42</v>
      </c>
      <c r="I120" s="207">
        <v>815.79</v>
      </c>
      <c r="J120" s="789">
        <v>859.65</v>
      </c>
      <c r="K120" s="204">
        <f t="shared" si="35"/>
        <v>918.42105263157896</v>
      </c>
      <c r="L120" s="208">
        <f>K120*'Table of % increases'!$C$19</f>
        <v>128.57894736842107</v>
      </c>
      <c r="M120" s="218">
        <f t="shared" si="36"/>
        <v>1047</v>
      </c>
      <c r="N120" s="249">
        <v>1047</v>
      </c>
      <c r="O120" s="463">
        <f t="shared" si="37"/>
        <v>6.84</v>
      </c>
    </row>
    <row r="121" spans="1:15" ht="18" customHeight="1" x14ac:dyDescent="0.2">
      <c r="A121" s="64" t="s">
        <v>503</v>
      </c>
      <c r="B121" s="711" t="s">
        <v>466</v>
      </c>
      <c r="C121" s="188">
        <v>250</v>
      </c>
      <c r="D121" s="24">
        <v>250</v>
      </c>
      <c r="E121" s="122">
        <v>250</v>
      </c>
      <c r="F121" s="204">
        <f>SUM(E121-(E121*14/114))</f>
        <v>219.2982456140351</v>
      </c>
      <c r="G121" s="213">
        <v>236.84</v>
      </c>
      <c r="H121" s="193">
        <v>254.39</v>
      </c>
      <c r="I121" s="207">
        <v>270.18</v>
      </c>
      <c r="J121" s="789">
        <v>285.08999999999997</v>
      </c>
      <c r="K121" s="204">
        <f t="shared" si="35"/>
        <v>304.38596491228071</v>
      </c>
      <c r="L121" s="208">
        <f>K121*'Table of % increases'!$C$19</f>
        <v>42.614035087719301</v>
      </c>
      <c r="M121" s="218">
        <f t="shared" si="36"/>
        <v>347</v>
      </c>
      <c r="N121" s="249">
        <v>347</v>
      </c>
      <c r="O121" s="463">
        <f t="shared" si="37"/>
        <v>6.77</v>
      </c>
    </row>
    <row r="122" spans="1:15" ht="16.5" customHeight="1" x14ac:dyDescent="0.2">
      <c r="A122" s="64" t="s">
        <v>1073</v>
      </c>
      <c r="B122" s="7" t="s">
        <v>467</v>
      </c>
      <c r="C122" s="188" t="s">
        <v>468</v>
      </c>
      <c r="D122" s="24">
        <v>550</v>
      </c>
      <c r="E122" s="122">
        <v>550</v>
      </c>
      <c r="F122" s="204">
        <f>SUM(E122-(E122*14/114))</f>
        <v>482.45614035087721</v>
      </c>
      <c r="G122" s="213">
        <v>526.32000000000005</v>
      </c>
      <c r="H122" s="193">
        <v>565.79</v>
      </c>
      <c r="I122" s="207">
        <v>600.88</v>
      </c>
      <c r="J122" s="789">
        <v>631.58000000000004</v>
      </c>
      <c r="K122" s="204">
        <f t="shared" si="35"/>
        <v>675.43859649122805</v>
      </c>
      <c r="L122" s="208">
        <f>K122*'Table of % increases'!$C$19</f>
        <v>94.561403508771932</v>
      </c>
      <c r="M122" s="218">
        <f t="shared" si="36"/>
        <v>770</v>
      </c>
      <c r="N122" s="249">
        <v>770</v>
      </c>
      <c r="O122" s="463">
        <f t="shared" si="37"/>
        <v>6.94</v>
      </c>
    </row>
    <row r="123" spans="1:15" ht="16.5" customHeight="1" x14ac:dyDescent="0.2">
      <c r="A123" s="64" t="s">
        <v>1079</v>
      </c>
      <c r="B123" s="7" t="s">
        <v>1682</v>
      </c>
      <c r="C123" s="188" t="s">
        <v>468</v>
      </c>
      <c r="D123" s="24">
        <v>750</v>
      </c>
      <c r="E123" s="122">
        <v>750</v>
      </c>
      <c r="F123" s="204">
        <f>SUM(E123-(E123*14/114))</f>
        <v>657.8947368421052</v>
      </c>
      <c r="G123" s="213">
        <v>714.91</v>
      </c>
      <c r="H123" s="193" t="s">
        <v>12</v>
      </c>
      <c r="I123" s="207">
        <v>1000</v>
      </c>
      <c r="J123" s="789">
        <v>1052.6300000000001</v>
      </c>
      <c r="K123" s="204">
        <f t="shared" si="35"/>
        <v>1124.5614035087719</v>
      </c>
      <c r="L123" s="208">
        <f>K123*'Table of % increases'!$C$19</f>
        <v>157.43859649122808</v>
      </c>
      <c r="M123" s="218">
        <f t="shared" si="36"/>
        <v>1282</v>
      </c>
      <c r="N123" s="249">
        <v>1282</v>
      </c>
      <c r="O123" s="463">
        <f t="shared" si="37"/>
        <v>6.83</v>
      </c>
    </row>
    <row r="124" spans="1:15" ht="11.25" customHeight="1" x14ac:dyDescent="0.2">
      <c r="A124" s="64"/>
      <c r="B124" s="7"/>
      <c r="C124" s="188"/>
      <c r="D124" s="24"/>
      <c r="E124" s="122"/>
      <c r="F124" s="204"/>
      <c r="G124" s="213"/>
      <c r="H124" s="193"/>
      <c r="I124" s="188"/>
      <c r="J124" s="193"/>
      <c r="K124" s="193"/>
      <c r="L124" s="208"/>
      <c r="M124" s="218"/>
      <c r="N124" s="249"/>
      <c r="O124" s="463"/>
    </row>
    <row r="125" spans="1:15" x14ac:dyDescent="0.2">
      <c r="A125" s="144" t="s">
        <v>1683</v>
      </c>
      <c r="B125" s="953" t="s">
        <v>1684</v>
      </c>
      <c r="C125" s="97"/>
      <c r="D125" s="97"/>
      <c r="E125" s="103"/>
      <c r="F125" s="97"/>
      <c r="G125" s="97"/>
      <c r="H125" s="86"/>
      <c r="I125" s="97"/>
      <c r="J125" s="86"/>
      <c r="K125" s="86"/>
      <c r="L125" s="707"/>
      <c r="M125" s="97"/>
      <c r="N125" s="86"/>
      <c r="O125" s="463"/>
    </row>
    <row r="126" spans="1:15" x14ac:dyDescent="0.2">
      <c r="A126" s="144"/>
      <c r="B126" s="86"/>
      <c r="C126" s="97"/>
      <c r="D126" s="97"/>
      <c r="E126" s="103"/>
      <c r="F126" s="97"/>
      <c r="G126" s="97"/>
      <c r="H126" s="86"/>
      <c r="I126" s="97"/>
      <c r="J126" s="86"/>
      <c r="K126" s="86"/>
      <c r="L126" s="707"/>
      <c r="M126" s="97"/>
      <c r="N126" s="86"/>
      <c r="O126" s="463"/>
    </row>
    <row r="127" spans="1:15" x14ac:dyDescent="0.2">
      <c r="A127" s="144" t="s">
        <v>58</v>
      </c>
      <c r="B127" s="86" t="s">
        <v>1685</v>
      </c>
      <c r="C127" s="97"/>
      <c r="D127" s="97"/>
      <c r="E127" s="103"/>
      <c r="F127" s="97"/>
      <c r="G127" s="97"/>
      <c r="H127" s="86"/>
      <c r="I127" s="207">
        <v>1500</v>
      </c>
      <c r="J127" s="789">
        <v>1578.95</v>
      </c>
      <c r="K127" s="204">
        <f t="shared" ref="K127:K131" si="38">SUM(N127/114*100)</f>
        <v>1685.9649122807018</v>
      </c>
      <c r="L127" s="208">
        <f>K127*'Table of % increases'!$C$19</f>
        <v>236.03508771929828</v>
      </c>
      <c r="M127" s="218">
        <f t="shared" ref="M127:M131" si="39">K127+L127</f>
        <v>1922</v>
      </c>
      <c r="N127" s="249">
        <v>1922</v>
      </c>
      <c r="O127" s="463">
        <f>ROUND((K127-J127)/J127*100,2)</f>
        <v>6.78</v>
      </c>
    </row>
    <row r="128" spans="1:15" x14ac:dyDescent="0.2">
      <c r="A128" s="144" t="s">
        <v>59</v>
      </c>
      <c r="B128" s="86" t="s">
        <v>1687</v>
      </c>
      <c r="C128" s="97"/>
      <c r="D128" s="97"/>
      <c r="E128" s="103"/>
      <c r="F128" s="97"/>
      <c r="G128" s="97"/>
      <c r="H128" s="86"/>
      <c r="I128" s="207">
        <v>3000</v>
      </c>
      <c r="J128" s="789">
        <v>3149.12</v>
      </c>
      <c r="K128" s="204">
        <f t="shared" si="38"/>
        <v>3364.0350877192977</v>
      </c>
      <c r="L128" s="208">
        <f>K128*'Table of % increases'!$C$19</f>
        <v>470.96491228070175</v>
      </c>
      <c r="M128" s="218">
        <f t="shared" si="39"/>
        <v>3834.9999999999995</v>
      </c>
      <c r="N128" s="249">
        <v>3835</v>
      </c>
      <c r="O128" s="463">
        <f>ROUND((K128-J128)/J128*100,2)</f>
        <v>6.82</v>
      </c>
    </row>
    <row r="129" spans="1:15" x14ac:dyDescent="0.2">
      <c r="A129" s="144" t="s">
        <v>60</v>
      </c>
      <c r="B129" s="86" t="s">
        <v>1688</v>
      </c>
      <c r="C129" s="97"/>
      <c r="D129" s="97"/>
      <c r="E129" s="103"/>
      <c r="F129" s="97"/>
      <c r="G129" s="97"/>
      <c r="H129" s="86"/>
      <c r="I129" s="207">
        <v>4000</v>
      </c>
      <c r="J129" s="789">
        <v>4201.75</v>
      </c>
      <c r="K129" s="204">
        <f t="shared" si="38"/>
        <v>4487.7192982456136</v>
      </c>
      <c r="L129" s="208">
        <f>K129*'Table of % increases'!$C$19</f>
        <v>628.28070175438597</v>
      </c>
      <c r="M129" s="218">
        <f t="shared" si="39"/>
        <v>5116</v>
      </c>
      <c r="N129" s="249">
        <v>5116</v>
      </c>
      <c r="O129" s="463">
        <f>ROUND((K129-J129)/J129*100,2)</f>
        <v>6.81</v>
      </c>
    </row>
    <row r="130" spans="1:15" x14ac:dyDescent="0.2">
      <c r="A130" s="144" t="s">
        <v>62</v>
      </c>
      <c r="B130" s="86" t="s">
        <v>1686</v>
      </c>
      <c r="C130" s="97"/>
      <c r="D130" s="97"/>
      <c r="E130" s="103"/>
      <c r="F130" s="97"/>
      <c r="G130" s="97"/>
      <c r="H130" s="193">
        <v>768.42</v>
      </c>
      <c r="I130" s="207">
        <v>815.79</v>
      </c>
      <c r="J130" s="789">
        <v>859.65</v>
      </c>
      <c r="K130" s="204">
        <f t="shared" si="38"/>
        <v>918.42105263157896</v>
      </c>
      <c r="L130" s="208">
        <f>K130*'Table of % increases'!$C$19</f>
        <v>128.57894736842107</v>
      </c>
      <c r="M130" s="218">
        <f t="shared" si="39"/>
        <v>1047</v>
      </c>
      <c r="N130" s="249">
        <v>1047</v>
      </c>
      <c r="O130" s="463">
        <f>ROUND((K130-J130)/J130*100,2)</f>
        <v>6.84</v>
      </c>
    </row>
    <row r="131" spans="1:15" x14ac:dyDescent="0.2">
      <c r="A131" s="144" t="s">
        <v>64</v>
      </c>
      <c r="B131" s="86" t="s">
        <v>1690</v>
      </c>
      <c r="C131" s="97"/>
      <c r="D131" s="97"/>
      <c r="E131" s="103"/>
      <c r="F131" s="97"/>
      <c r="G131" s="97"/>
      <c r="H131" s="86"/>
      <c r="I131" s="207">
        <v>1000</v>
      </c>
      <c r="J131" s="789">
        <v>1052.6300000000001</v>
      </c>
      <c r="K131" s="204">
        <f t="shared" si="38"/>
        <v>1124.5614035087719</v>
      </c>
      <c r="L131" s="208">
        <f>K131*'Table of % increases'!$C$19</f>
        <v>157.43859649122808</v>
      </c>
      <c r="M131" s="218">
        <f t="shared" si="39"/>
        <v>1282</v>
      </c>
      <c r="N131" s="249">
        <v>1282</v>
      </c>
      <c r="O131" s="463">
        <f>ROUND((K131-J131)/J131*100,2)</f>
        <v>6.83</v>
      </c>
    </row>
    <row r="132" spans="1:15" x14ac:dyDescent="0.2">
      <c r="A132" s="144" t="s">
        <v>40</v>
      </c>
      <c r="B132" s="400" t="s">
        <v>1689</v>
      </c>
      <c r="C132" s="97"/>
      <c r="D132" s="97"/>
      <c r="E132" s="103"/>
      <c r="F132" s="97"/>
      <c r="G132" s="97"/>
      <c r="H132" s="86"/>
      <c r="I132" s="97"/>
      <c r="J132" s="86"/>
      <c r="K132" s="86"/>
      <c r="L132" s="707"/>
      <c r="M132" s="97"/>
      <c r="N132" s="86"/>
      <c r="O132" s="463"/>
    </row>
    <row r="133" spans="1:15" ht="12" customHeight="1" x14ac:dyDescent="0.2">
      <c r="A133" s="67"/>
      <c r="B133" s="736"/>
      <c r="C133" s="425"/>
      <c r="D133" s="190"/>
      <c r="E133" s="460"/>
      <c r="F133" s="215"/>
      <c r="G133" s="216"/>
      <c r="H133" s="225" t="s">
        <v>12</v>
      </c>
      <c r="I133" s="425"/>
      <c r="J133" s="225"/>
      <c r="K133" s="225"/>
      <c r="L133" s="224"/>
      <c r="M133" s="375"/>
      <c r="N133" s="250"/>
      <c r="O133" s="464"/>
    </row>
    <row r="134" spans="1:15" ht="16.5" customHeight="1" x14ac:dyDescent="0.2">
      <c r="A134" s="28">
        <v>7.11</v>
      </c>
      <c r="B134" s="54" t="s">
        <v>489</v>
      </c>
      <c r="C134" s="188"/>
      <c r="D134" s="24" t="s">
        <v>12</v>
      </c>
      <c r="E134" s="122"/>
      <c r="F134" s="204"/>
      <c r="G134" s="213"/>
      <c r="H134" s="193" t="s">
        <v>12</v>
      </c>
      <c r="I134" s="188"/>
      <c r="J134" s="193"/>
      <c r="K134" s="193"/>
      <c r="L134" s="208"/>
      <c r="M134" s="218"/>
      <c r="N134" s="249"/>
      <c r="O134" s="463"/>
    </row>
    <row r="135" spans="1:15" ht="16.5" customHeight="1" x14ac:dyDescent="0.2">
      <c r="A135" s="28" t="s">
        <v>58</v>
      </c>
      <c r="B135" s="7" t="s">
        <v>490</v>
      </c>
      <c r="C135" s="188">
        <v>120</v>
      </c>
      <c r="D135" s="24">
        <v>130</v>
      </c>
      <c r="E135" s="122">
        <v>140</v>
      </c>
      <c r="F135" s="204">
        <f t="shared" ref="F135:F142" si="40">SUM(E135-(E135*14/114))</f>
        <v>122.80701754385964</v>
      </c>
      <c r="G135" s="213">
        <v>131.58000000000001</v>
      </c>
      <c r="H135" s="193">
        <v>140.35</v>
      </c>
      <c r="I135" s="207">
        <v>149.12</v>
      </c>
      <c r="J135" s="789">
        <v>157.88999999999999</v>
      </c>
      <c r="K135" s="204">
        <f t="shared" ref="K135:K138" si="41">SUM(N135/114*100)</f>
        <v>168.42105263157893</v>
      </c>
      <c r="L135" s="208">
        <f>K135*'Table of % increases'!$C$19</f>
        <v>23.578947368421051</v>
      </c>
      <c r="M135" s="218">
        <f t="shared" ref="M135:M138" si="42">K135+L135</f>
        <v>191.99999999999997</v>
      </c>
      <c r="N135" s="249">
        <v>192</v>
      </c>
      <c r="O135" s="463">
        <f>ROUND((K135-J135)/J135*100,2)</f>
        <v>6.67</v>
      </c>
    </row>
    <row r="136" spans="1:15" ht="16.5" customHeight="1" x14ac:dyDescent="0.2">
      <c r="A136" s="28" t="s">
        <v>59</v>
      </c>
      <c r="B136" s="7" t="s">
        <v>491</v>
      </c>
      <c r="C136" s="188">
        <v>156</v>
      </c>
      <c r="D136" s="24">
        <v>170</v>
      </c>
      <c r="E136" s="122">
        <v>180</v>
      </c>
      <c r="F136" s="204">
        <f t="shared" si="40"/>
        <v>157.89473684210526</v>
      </c>
      <c r="G136" s="213">
        <v>171.05</v>
      </c>
      <c r="H136" s="193">
        <v>184.21</v>
      </c>
      <c r="I136" s="207">
        <v>195.61</v>
      </c>
      <c r="J136" s="789">
        <v>206.14</v>
      </c>
      <c r="K136" s="204">
        <f t="shared" si="41"/>
        <v>220.17543859649123</v>
      </c>
      <c r="L136" s="208">
        <f>K136*'Table of % increases'!$C$19</f>
        <v>30.824561403508774</v>
      </c>
      <c r="M136" s="218">
        <f t="shared" si="42"/>
        <v>251</v>
      </c>
      <c r="N136" s="249">
        <v>251</v>
      </c>
      <c r="O136" s="463">
        <f>ROUND((K136-J136)/J136*100,2)</f>
        <v>6.81</v>
      </c>
    </row>
    <row r="137" spans="1:15" ht="16.5" customHeight="1" x14ac:dyDescent="0.2">
      <c r="A137" s="28" t="s">
        <v>60</v>
      </c>
      <c r="B137" s="7" t="s">
        <v>1691</v>
      </c>
      <c r="C137" s="188"/>
      <c r="D137" s="24"/>
      <c r="E137" s="122"/>
      <c r="F137" s="204"/>
      <c r="G137" s="213"/>
      <c r="H137" s="193"/>
      <c r="I137" s="207">
        <v>1000</v>
      </c>
      <c r="J137" s="789">
        <v>1052.6300000000001</v>
      </c>
      <c r="K137" s="204">
        <f t="shared" si="41"/>
        <v>1124.5614035087719</v>
      </c>
      <c r="L137" s="208">
        <f>K137*'Table of % increases'!$C$19</f>
        <v>157.43859649122808</v>
      </c>
      <c r="M137" s="218">
        <f t="shared" si="42"/>
        <v>1282</v>
      </c>
      <c r="N137" s="249">
        <v>1282</v>
      </c>
      <c r="O137" s="463">
        <f>ROUND((K137-J137)/J137*100,2)</f>
        <v>6.83</v>
      </c>
    </row>
    <row r="138" spans="1:15" ht="16.5" customHeight="1" x14ac:dyDescent="0.2">
      <c r="A138" s="62" t="s">
        <v>62</v>
      </c>
      <c r="B138" s="570" t="s">
        <v>1692</v>
      </c>
      <c r="C138" s="188"/>
      <c r="D138" s="24"/>
      <c r="E138" s="122"/>
      <c r="F138" s="204"/>
      <c r="G138" s="213"/>
      <c r="H138" s="193"/>
      <c r="I138" s="207">
        <v>1000</v>
      </c>
      <c r="J138" s="789">
        <v>1052.6300000000001</v>
      </c>
      <c r="K138" s="204">
        <f t="shared" si="41"/>
        <v>1124.5614035087719</v>
      </c>
      <c r="L138" s="208">
        <f>K138*'Table of % increases'!$C$19</f>
        <v>157.43859649122808</v>
      </c>
      <c r="M138" s="218">
        <f t="shared" si="42"/>
        <v>1282</v>
      </c>
      <c r="N138" s="249">
        <v>1282</v>
      </c>
      <c r="O138" s="463">
        <f>ROUND((K138-J138)/J138*100,2)</f>
        <v>6.83</v>
      </c>
    </row>
    <row r="139" spans="1:15" ht="16.5" customHeight="1" x14ac:dyDescent="0.2">
      <c r="A139" s="62"/>
      <c r="B139" s="570"/>
      <c r="C139" s="188"/>
      <c r="D139" s="24"/>
      <c r="E139" s="122"/>
      <c r="F139" s="204"/>
      <c r="G139" s="213"/>
      <c r="H139" s="193"/>
      <c r="I139" s="207"/>
      <c r="J139" s="204"/>
      <c r="K139" s="204"/>
      <c r="L139" s="208"/>
      <c r="M139" s="218"/>
      <c r="N139" s="86"/>
      <c r="O139" s="463"/>
    </row>
    <row r="140" spans="1:15" ht="16.5" customHeight="1" x14ac:dyDescent="0.2">
      <c r="A140" s="62">
        <v>7.12</v>
      </c>
      <c r="B140" s="569" t="s">
        <v>492</v>
      </c>
      <c r="C140" s="188"/>
      <c r="D140" s="24" t="s">
        <v>12</v>
      </c>
      <c r="E140" s="122"/>
      <c r="F140" s="204"/>
      <c r="G140" s="213"/>
      <c r="H140" s="193" t="s">
        <v>12</v>
      </c>
      <c r="I140" s="188"/>
      <c r="J140" s="193"/>
      <c r="K140" s="193"/>
      <c r="L140" s="208"/>
      <c r="M140" s="218"/>
      <c r="N140" s="249"/>
      <c r="O140" s="463"/>
    </row>
    <row r="141" spans="1:15" ht="16.5" customHeight="1" x14ac:dyDescent="0.2">
      <c r="A141" s="62" t="s">
        <v>58</v>
      </c>
      <c r="B141" s="570" t="s">
        <v>493</v>
      </c>
      <c r="C141" s="188">
        <v>25</v>
      </c>
      <c r="D141" s="24">
        <v>30</v>
      </c>
      <c r="E141" s="122">
        <v>32</v>
      </c>
      <c r="F141" s="204">
        <f t="shared" si="40"/>
        <v>28.070175438596493</v>
      </c>
      <c r="G141" s="213">
        <v>30.7</v>
      </c>
      <c r="H141" s="193">
        <v>33.33</v>
      </c>
      <c r="I141" s="207">
        <v>35.96</v>
      </c>
      <c r="J141" s="789">
        <v>39.47</v>
      </c>
      <c r="K141" s="204">
        <f t="shared" ref="K141:K142" si="43">SUM(N141/114*100)</f>
        <v>42.105263157894733</v>
      </c>
      <c r="L141" s="208">
        <f>K141*'Table of % increases'!$C$19</f>
        <v>5.8947368421052628</v>
      </c>
      <c r="M141" s="218">
        <f t="shared" ref="M141:M142" si="44">K141+L141</f>
        <v>47.999999999999993</v>
      </c>
      <c r="N141" s="249">
        <v>48</v>
      </c>
      <c r="O141" s="463">
        <f>ROUND((K141-J141)/J141*100,2)</f>
        <v>6.68</v>
      </c>
    </row>
    <row r="142" spans="1:15" ht="16.5" customHeight="1" x14ac:dyDescent="0.2">
      <c r="A142" s="62" t="s">
        <v>59</v>
      </c>
      <c r="B142" s="575" t="s">
        <v>494</v>
      </c>
      <c r="C142" s="188">
        <v>5</v>
      </c>
      <c r="D142" s="24">
        <v>5.5</v>
      </c>
      <c r="E142" s="122">
        <v>5.8</v>
      </c>
      <c r="F142" s="204">
        <f t="shared" si="40"/>
        <v>5.0877192982456139</v>
      </c>
      <c r="G142" s="213">
        <v>5.53</v>
      </c>
      <c r="H142" s="193">
        <v>5.95</v>
      </c>
      <c r="I142" s="207">
        <v>6.58</v>
      </c>
      <c r="J142" s="789">
        <v>7.02</v>
      </c>
      <c r="K142" s="204">
        <f t="shared" si="43"/>
        <v>7.5000000000000009</v>
      </c>
      <c r="L142" s="208">
        <f>K142*'Table of % increases'!$C$19</f>
        <v>1.0500000000000003</v>
      </c>
      <c r="M142" s="218">
        <f t="shared" si="44"/>
        <v>8.5500000000000007</v>
      </c>
      <c r="N142" s="249">
        <v>8.5500000000000007</v>
      </c>
      <c r="O142" s="463">
        <f>ROUND((K142-J142)/J142*100,2)</f>
        <v>6.84</v>
      </c>
    </row>
    <row r="143" spans="1:15" ht="16.5" customHeight="1" x14ac:dyDescent="0.2">
      <c r="A143" s="62"/>
      <c r="B143" s="575"/>
      <c r="C143" s="188"/>
      <c r="D143" s="24"/>
      <c r="E143" s="122"/>
      <c r="F143" s="204"/>
      <c r="G143" s="213"/>
      <c r="H143" s="193"/>
      <c r="I143" s="207"/>
      <c r="J143" s="204"/>
      <c r="K143" s="204"/>
      <c r="L143" s="208"/>
      <c r="M143" s="218"/>
      <c r="N143" s="249"/>
      <c r="O143" s="463"/>
    </row>
    <row r="144" spans="1:15" ht="16.5" customHeight="1" x14ac:dyDescent="0.2">
      <c r="A144" s="62">
        <v>7.13</v>
      </c>
      <c r="B144" s="569" t="s">
        <v>495</v>
      </c>
      <c r="C144" s="10"/>
      <c r="D144" s="17" t="s">
        <v>12</v>
      </c>
      <c r="E144" s="16"/>
      <c r="F144" s="17"/>
      <c r="G144" s="75"/>
      <c r="H144" s="193"/>
      <c r="I144" s="188"/>
      <c r="J144" s="193"/>
      <c r="K144" s="193"/>
      <c r="L144" s="72"/>
      <c r="M144" s="90"/>
      <c r="N144" s="249"/>
      <c r="O144" s="463"/>
    </row>
    <row r="145" spans="1:15" ht="16.5" customHeight="1" x14ac:dyDescent="0.2">
      <c r="A145" s="62" t="s">
        <v>58</v>
      </c>
      <c r="B145" s="570" t="s">
        <v>496</v>
      </c>
      <c r="C145" s="10"/>
      <c r="D145" s="17" t="s">
        <v>12</v>
      </c>
      <c r="E145" s="16"/>
      <c r="F145" s="17"/>
      <c r="G145" s="75"/>
      <c r="H145" s="193"/>
      <c r="I145" s="188"/>
      <c r="J145" s="193"/>
      <c r="K145" s="193"/>
      <c r="L145" s="72"/>
      <c r="M145" s="90"/>
      <c r="N145" s="249"/>
      <c r="O145" s="463"/>
    </row>
    <row r="146" spans="1:15" ht="16.5" customHeight="1" x14ac:dyDescent="0.2">
      <c r="A146" s="62"/>
      <c r="B146" s="570" t="s">
        <v>497</v>
      </c>
      <c r="C146" s="172">
        <v>0.3</v>
      </c>
      <c r="D146" s="119">
        <v>0.3</v>
      </c>
      <c r="E146" s="181">
        <v>0.3</v>
      </c>
      <c r="F146" s="119">
        <v>0.3</v>
      </c>
      <c r="G146" s="172">
        <v>0.3</v>
      </c>
      <c r="H146" s="119">
        <v>0.3</v>
      </c>
      <c r="I146" s="172">
        <v>0.3</v>
      </c>
      <c r="J146" s="119"/>
      <c r="K146" s="119"/>
      <c r="L146" s="119">
        <v>0.3</v>
      </c>
      <c r="M146" s="172">
        <v>0.3</v>
      </c>
      <c r="N146" s="119">
        <v>0.3</v>
      </c>
      <c r="O146" s="463">
        <f>ROUND((H146-G146)/G146*100,2)</f>
        <v>0</v>
      </c>
    </row>
    <row r="147" spans="1:15" ht="16.5" customHeight="1" x14ac:dyDescent="0.2">
      <c r="A147" s="62" t="s">
        <v>59</v>
      </c>
      <c r="B147" s="570" t="s">
        <v>498</v>
      </c>
      <c r="C147" s="172"/>
      <c r="D147" s="17" t="s">
        <v>12</v>
      </c>
      <c r="E147" s="16" t="s">
        <v>12</v>
      </c>
      <c r="F147" s="17" t="s">
        <v>12</v>
      </c>
      <c r="G147" s="16" t="s">
        <v>12</v>
      </c>
      <c r="H147" s="193"/>
      <c r="I147" s="188"/>
      <c r="J147" s="193"/>
      <c r="K147" s="193"/>
      <c r="L147" s="17"/>
      <c r="M147" s="16"/>
      <c r="N147" s="249"/>
      <c r="O147" s="463"/>
    </row>
    <row r="148" spans="1:15" ht="16.5" customHeight="1" x14ac:dyDescent="0.2">
      <c r="A148" s="62"/>
      <c r="B148" s="570" t="s">
        <v>499</v>
      </c>
      <c r="C148" s="172">
        <v>0.1</v>
      </c>
      <c r="D148" s="119">
        <v>0.1</v>
      </c>
      <c r="E148" s="181">
        <v>0.1</v>
      </c>
      <c r="F148" s="119">
        <v>0.1</v>
      </c>
      <c r="G148" s="172">
        <v>0.1</v>
      </c>
      <c r="H148" s="119">
        <v>0.1</v>
      </c>
      <c r="I148" s="172">
        <v>0.1</v>
      </c>
      <c r="J148" s="119"/>
      <c r="K148" s="119"/>
      <c r="L148" s="119">
        <v>0.1</v>
      </c>
      <c r="M148" s="172">
        <v>0.1</v>
      </c>
      <c r="N148" s="119">
        <v>0.1</v>
      </c>
      <c r="O148" s="463">
        <f>ROUND((H148-G148)/G148*100,2)</f>
        <v>0</v>
      </c>
    </row>
    <row r="149" spans="1:15" ht="16.5" customHeight="1" x14ac:dyDescent="0.2">
      <c r="A149" s="62"/>
      <c r="B149" s="570"/>
      <c r="C149" s="172"/>
      <c r="D149" s="119"/>
      <c r="E149" s="181"/>
      <c r="F149" s="56"/>
      <c r="G149" s="136"/>
      <c r="H149" s="623"/>
      <c r="I149" s="136"/>
      <c r="J149" s="623"/>
      <c r="K149" s="623"/>
      <c r="L149" s="221"/>
      <c r="M149" s="137"/>
      <c r="N149" s="624"/>
      <c r="O149" s="464"/>
    </row>
    <row r="150" spans="1:15" ht="12.75" customHeight="1" x14ac:dyDescent="0.2">
      <c r="A150" s="62">
        <v>7.14</v>
      </c>
      <c r="B150" s="969" t="s">
        <v>1535</v>
      </c>
      <c r="C150" s="969"/>
      <c r="D150" s="969"/>
      <c r="E150" s="969"/>
      <c r="F150" s="969"/>
      <c r="G150" s="969"/>
      <c r="H150" s="969"/>
      <c r="I150" s="969"/>
      <c r="J150" s="969"/>
      <c r="K150" s="969"/>
      <c r="L150" s="969"/>
      <c r="M150" s="969"/>
      <c r="N150" s="969"/>
      <c r="O150" s="970"/>
    </row>
    <row r="151" spans="1:15" x14ac:dyDescent="0.2">
      <c r="A151" s="565"/>
      <c r="B151" s="969"/>
      <c r="C151" s="969"/>
      <c r="D151" s="969"/>
      <c r="E151" s="969"/>
      <c r="F151" s="969"/>
      <c r="G151" s="969"/>
      <c r="H151" s="969"/>
      <c r="I151" s="969"/>
      <c r="J151" s="969"/>
      <c r="K151" s="969"/>
      <c r="L151" s="969"/>
      <c r="M151" s="969"/>
      <c r="N151" s="969"/>
      <c r="O151" s="970"/>
    </row>
    <row r="152" spans="1:15" x14ac:dyDescent="0.2">
      <c r="A152" s="565"/>
      <c r="B152" s="969"/>
      <c r="C152" s="969"/>
      <c r="D152" s="969"/>
      <c r="E152" s="969"/>
      <c r="F152" s="969"/>
      <c r="G152" s="969"/>
      <c r="H152" s="969"/>
      <c r="I152" s="969"/>
      <c r="J152" s="969"/>
      <c r="K152" s="969"/>
      <c r="L152" s="969"/>
      <c r="M152" s="969"/>
      <c r="N152" s="969"/>
      <c r="O152" s="970"/>
    </row>
    <row r="153" spans="1:15" x14ac:dyDescent="0.2">
      <c r="A153" s="62" t="s">
        <v>12</v>
      </c>
      <c r="B153" s="61"/>
      <c r="C153" s="61"/>
      <c r="D153" s="61"/>
      <c r="E153" s="106"/>
      <c r="F153" s="61"/>
      <c r="G153" s="61"/>
      <c r="H153" s="61"/>
      <c r="I153" s="61"/>
      <c r="J153" s="61"/>
      <c r="K153" s="61"/>
      <c r="L153" s="566"/>
      <c r="M153" s="61"/>
      <c r="N153" s="61"/>
      <c r="O153" s="564"/>
    </row>
    <row r="154" spans="1:15" ht="12.75" customHeight="1" x14ac:dyDescent="0.2">
      <c r="A154" s="62">
        <v>7.15</v>
      </c>
      <c r="B154" s="971" t="s">
        <v>1536</v>
      </c>
      <c r="C154" s="971"/>
      <c r="D154" s="971"/>
      <c r="E154" s="971"/>
      <c r="F154" s="971"/>
      <c r="G154" s="971"/>
      <c r="H154" s="971"/>
      <c r="I154" s="971"/>
      <c r="J154" s="971"/>
      <c r="K154" s="971"/>
      <c r="L154" s="971"/>
      <c r="M154" s="971"/>
      <c r="N154" s="971"/>
      <c r="O154" s="972"/>
    </row>
    <row r="155" spans="1:15" x14ac:dyDescent="0.2">
      <c r="A155" s="565"/>
      <c r="B155" s="971"/>
      <c r="C155" s="971"/>
      <c r="D155" s="971"/>
      <c r="E155" s="971"/>
      <c r="F155" s="971"/>
      <c r="G155" s="971"/>
      <c r="H155" s="971"/>
      <c r="I155" s="971"/>
      <c r="J155" s="971"/>
      <c r="K155" s="971"/>
      <c r="L155" s="971"/>
      <c r="M155" s="971"/>
      <c r="N155" s="971"/>
      <c r="O155" s="972"/>
    </row>
    <row r="156" spans="1:15" x14ac:dyDescent="0.2">
      <c r="A156" s="565"/>
      <c r="B156" s="971"/>
      <c r="C156" s="971"/>
      <c r="D156" s="971"/>
      <c r="E156" s="971"/>
      <c r="F156" s="971"/>
      <c r="G156" s="971"/>
      <c r="H156" s="971"/>
      <c r="I156" s="971"/>
      <c r="J156" s="971"/>
      <c r="K156" s="971"/>
      <c r="L156" s="971"/>
      <c r="M156" s="971"/>
      <c r="N156" s="971"/>
      <c r="O156" s="972"/>
    </row>
    <row r="157" spans="1:15" x14ac:dyDescent="0.2">
      <c r="A157" s="565"/>
      <c r="B157" s="971"/>
      <c r="C157" s="971"/>
      <c r="D157" s="971"/>
      <c r="E157" s="971"/>
      <c r="F157" s="971"/>
      <c r="G157" s="971"/>
      <c r="H157" s="971"/>
      <c r="I157" s="971"/>
      <c r="J157" s="971"/>
      <c r="K157" s="971"/>
      <c r="L157" s="971"/>
      <c r="M157" s="971"/>
      <c r="N157" s="971"/>
      <c r="O157" s="972"/>
    </row>
    <row r="158" spans="1:15" x14ac:dyDescent="0.2">
      <c r="A158" s="565"/>
      <c r="B158" s="971"/>
      <c r="C158" s="971"/>
      <c r="D158" s="971"/>
      <c r="E158" s="971"/>
      <c r="F158" s="971"/>
      <c r="G158" s="971"/>
      <c r="H158" s="971"/>
      <c r="I158" s="971"/>
      <c r="J158" s="971"/>
      <c r="K158" s="971"/>
      <c r="L158" s="971"/>
      <c r="M158" s="971"/>
      <c r="N158" s="971"/>
      <c r="O158" s="972"/>
    </row>
    <row r="159" spans="1:15" x14ac:dyDescent="0.2">
      <c r="A159" s="565"/>
      <c r="B159" s="971"/>
      <c r="C159" s="971"/>
      <c r="D159" s="971"/>
      <c r="E159" s="971"/>
      <c r="F159" s="971"/>
      <c r="G159" s="971"/>
      <c r="H159" s="971"/>
      <c r="I159" s="971"/>
      <c r="J159" s="971"/>
      <c r="K159" s="971"/>
      <c r="L159" s="971"/>
      <c r="M159" s="971"/>
      <c r="N159" s="971"/>
      <c r="O159" s="972"/>
    </row>
    <row r="160" spans="1:15" x14ac:dyDescent="0.2">
      <c r="A160" s="565"/>
      <c r="B160" s="971"/>
      <c r="C160" s="971"/>
      <c r="D160" s="971"/>
      <c r="E160" s="971"/>
      <c r="F160" s="971"/>
      <c r="G160" s="971"/>
      <c r="H160" s="971"/>
      <c r="I160" s="971"/>
      <c r="J160" s="971"/>
      <c r="K160" s="971"/>
      <c r="L160" s="971"/>
      <c r="M160" s="971"/>
      <c r="N160" s="971"/>
      <c r="O160" s="972"/>
    </row>
    <row r="161" spans="1:15" x14ac:dyDescent="0.2">
      <c r="A161" s="565"/>
      <c r="B161" s="971"/>
      <c r="C161" s="971"/>
      <c r="D161" s="971"/>
      <c r="E161" s="971"/>
      <c r="F161" s="971"/>
      <c r="G161" s="971"/>
      <c r="H161" s="971"/>
      <c r="I161" s="971"/>
      <c r="J161" s="971"/>
      <c r="K161" s="971"/>
      <c r="L161" s="971"/>
      <c r="M161" s="971"/>
      <c r="N161" s="971"/>
      <c r="O161" s="972"/>
    </row>
    <row r="162" spans="1:15" x14ac:dyDescent="0.2">
      <c r="A162" s="565"/>
      <c r="B162" s="971"/>
      <c r="C162" s="971"/>
      <c r="D162" s="971"/>
      <c r="E162" s="971"/>
      <c r="F162" s="971"/>
      <c r="G162" s="971"/>
      <c r="H162" s="971"/>
      <c r="I162" s="971"/>
      <c r="J162" s="971"/>
      <c r="K162" s="971"/>
      <c r="L162" s="971"/>
      <c r="M162" s="971"/>
      <c r="N162" s="971"/>
      <c r="O162" s="972"/>
    </row>
    <row r="163" spans="1:15" x14ac:dyDescent="0.2">
      <c r="A163" s="565"/>
      <c r="B163" s="971"/>
      <c r="C163" s="971"/>
      <c r="D163" s="971"/>
      <c r="E163" s="971"/>
      <c r="F163" s="971"/>
      <c r="G163" s="971"/>
      <c r="H163" s="971"/>
      <c r="I163" s="971"/>
      <c r="J163" s="971"/>
      <c r="K163" s="971"/>
      <c r="L163" s="971"/>
      <c r="M163" s="971"/>
      <c r="N163" s="971"/>
      <c r="O163" s="972"/>
    </row>
    <row r="164" spans="1:15" x14ac:dyDescent="0.2">
      <c r="A164" s="565"/>
      <c r="B164" s="971"/>
      <c r="C164" s="971"/>
      <c r="D164" s="971"/>
      <c r="E164" s="971"/>
      <c r="F164" s="971"/>
      <c r="G164" s="971"/>
      <c r="H164" s="971"/>
      <c r="I164" s="971"/>
      <c r="J164" s="971"/>
      <c r="K164" s="971"/>
      <c r="L164" s="971"/>
      <c r="M164" s="971"/>
      <c r="N164" s="971"/>
      <c r="O164" s="972"/>
    </row>
    <row r="165" spans="1:15" x14ac:dyDescent="0.2">
      <c r="A165" s="565"/>
      <c r="B165" s="971"/>
      <c r="C165" s="971"/>
      <c r="D165" s="971"/>
      <c r="E165" s="971"/>
      <c r="F165" s="971"/>
      <c r="G165" s="971"/>
      <c r="H165" s="971"/>
      <c r="I165" s="971"/>
      <c r="J165" s="971"/>
      <c r="K165" s="971"/>
      <c r="L165" s="971"/>
      <c r="M165" s="971"/>
      <c r="N165" s="971"/>
      <c r="O165" s="972"/>
    </row>
    <row r="166" spans="1:15" x14ac:dyDescent="0.2">
      <c r="A166" s="565"/>
      <c r="B166" s="971"/>
      <c r="C166" s="971"/>
      <c r="D166" s="971"/>
      <c r="E166" s="971"/>
      <c r="F166" s="971"/>
      <c r="G166" s="971"/>
      <c r="H166" s="971"/>
      <c r="I166" s="971"/>
      <c r="J166" s="971"/>
      <c r="K166" s="971"/>
      <c r="L166" s="971"/>
      <c r="M166" s="971"/>
      <c r="N166" s="971"/>
      <c r="O166" s="972"/>
    </row>
    <row r="167" spans="1:15" x14ac:dyDescent="0.2">
      <c r="A167" s="565"/>
      <c r="B167" s="971"/>
      <c r="C167" s="971"/>
      <c r="D167" s="971"/>
      <c r="E167" s="971"/>
      <c r="F167" s="971"/>
      <c r="G167" s="971"/>
      <c r="H167" s="971"/>
      <c r="I167" s="971"/>
      <c r="J167" s="971"/>
      <c r="K167" s="971"/>
      <c r="L167" s="971"/>
      <c r="M167" s="971"/>
      <c r="N167" s="971"/>
      <c r="O167" s="972"/>
    </row>
    <row r="168" spans="1:15" x14ac:dyDescent="0.2">
      <c r="A168" s="565"/>
      <c r="B168" s="971"/>
      <c r="C168" s="971"/>
      <c r="D168" s="971"/>
      <c r="E168" s="971"/>
      <c r="F168" s="971"/>
      <c r="G168" s="971"/>
      <c r="H168" s="971"/>
      <c r="I168" s="971"/>
      <c r="J168" s="971"/>
      <c r="K168" s="971"/>
      <c r="L168" s="971"/>
      <c r="M168" s="971"/>
      <c r="N168" s="971"/>
      <c r="O168" s="972"/>
    </row>
    <row r="169" spans="1:15" x14ac:dyDescent="0.2">
      <c r="A169" s="565"/>
      <c r="B169" s="971"/>
      <c r="C169" s="971"/>
      <c r="D169" s="971"/>
      <c r="E169" s="971"/>
      <c r="F169" s="971"/>
      <c r="G169" s="971"/>
      <c r="H169" s="971"/>
      <c r="I169" s="971"/>
      <c r="J169" s="971"/>
      <c r="K169" s="971"/>
      <c r="L169" s="971"/>
      <c r="M169" s="971"/>
      <c r="N169" s="971"/>
      <c r="O169" s="972"/>
    </row>
    <row r="170" spans="1:15" x14ac:dyDescent="0.2">
      <c r="A170" s="567"/>
      <c r="B170" s="973"/>
      <c r="C170" s="973"/>
      <c r="D170" s="973"/>
      <c r="E170" s="973"/>
      <c r="F170" s="973"/>
      <c r="G170" s="973"/>
      <c r="H170" s="973"/>
      <c r="I170" s="973"/>
      <c r="J170" s="973"/>
      <c r="K170" s="973"/>
      <c r="L170" s="973"/>
      <c r="M170" s="973"/>
      <c r="N170" s="973"/>
      <c r="O170" s="974"/>
    </row>
  </sheetData>
  <mergeCells count="5">
    <mergeCell ref="B150:O152"/>
    <mergeCell ref="B154:O170"/>
    <mergeCell ref="A3:M3"/>
    <mergeCell ref="A1:N1"/>
    <mergeCell ref="A2:N2"/>
  </mergeCells>
  <pageMargins left="0.51181102362204722" right="0.27559055118110237" top="0.15748031496062992" bottom="0.31496062992125984" header="0.15748031496062992" footer="0.31496062992125984"/>
  <pageSetup paperSize="9" scale="72" orientation="portrait" r:id="rId1"/>
  <headerFooter>
    <oddFooter>Page &amp;P</oddFooter>
  </headerFooter>
  <rowBreaks count="2" manualBreakCount="2">
    <brk id="70" max="12" man="1"/>
    <brk id="133"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77"/>
  <sheetViews>
    <sheetView zoomScaleNormal="100" workbookViewId="0">
      <selection activeCell="I4" sqref="I1:I1048576"/>
    </sheetView>
  </sheetViews>
  <sheetFormatPr defaultRowHeight="12.75" x14ac:dyDescent="0.2"/>
  <cols>
    <col min="1" max="1" width="10.85546875" style="111" customWidth="1"/>
    <col min="2" max="2" width="64.140625" style="58" customWidth="1"/>
    <col min="3" max="4" width="10.85546875" style="58" hidden="1" customWidth="1"/>
    <col min="5" max="5" width="3.42578125" style="100" hidden="1" customWidth="1"/>
    <col min="6" max="6" width="10" style="58" hidden="1" customWidth="1"/>
    <col min="7" max="7" width="11.85546875" style="58" hidden="1" customWidth="1"/>
    <col min="8" max="9" width="10.42578125" style="58" hidden="1" customWidth="1"/>
    <col min="10" max="11" width="10.42578125" style="58" customWidth="1"/>
    <col min="12" max="12" width="10.85546875" style="223" bestFit="1" customWidth="1"/>
    <col min="13" max="13" width="9.140625" style="58"/>
    <col min="14" max="14" width="9.140625" style="58" hidden="1" customWidth="1"/>
    <col min="15" max="15" width="9.140625" style="466"/>
    <col min="16" max="16384" width="9.140625" style="58"/>
  </cols>
  <sheetData>
    <row r="1" spans="1:16" s="1" customFormat="1" x14ac:dyDescent="0.2">
      <c r="A1" s="963" t="s">
        <v>5</v>
      </c>
      <c r="B1" s="963"/>
      <c r="C1" s="963"/>
      <c r="D1" s="963"/>
      <c r="E1" s="963"/>
      <c r="F1" s="963"/>
      <c r="G1" s="963"/>
      <c r="H1" s="963"/>
      <c r="I1" s="963"/>
      <c r="J1" s="963"/>
      <c r="K1" s="963"/>
      <c r="L1" s="963"/>
      <c r="M1" s="963"/>
      <c r="N1" s="963"/>
      <c r="O1" s="556"/>
      <c r="P1" s="556"/>
    </row>
    <row r="2" spans="1:16" s="1" customFormat="1" x14ac:dyDescent="0.2">
      <c r="A2" s="964" t="s">
        <v>1884</v>
      </c>
      <c r="B2" s="964"/>
      <c r="C2" s="964"/>
      <c r="D2" s="964"/>
      <c r="E2" s="964"/>
      <c r="F2" s="964"/>
      <c r="G2" s="964"/>
      <c r="H2" s="964"/>
      <c r="I2" s="964"/>
      <c r="J2" s="964"/>
      <c r="K2" s="964"/>
      <c r="L2" s="964"/>
      <c r="M2" s="964"/>
      <c r="N2" s="964"/>
      <c r="O2" s="556"/>
      <c r="P2" s="556"/>
    </row>
    <row r="3" spans="1:16" s="1" customFormat="1" x14ac:dyDescent="0.2">
      <c r="A3" s="968"/>
      <c r="B3" s="968"/>
      <c r="C3" s="968"/>
      <c r="D3" s="968"/>
      <c r="E3" s="968"/>
      <c r="F3" s="968"/>
      <c r="G3" s="968"/>
      <c r="H3" s="968"/>
      <c r="I3" s="968"/>
      <c r="J3" s="968"/>
      <c r="K3" s="968"/>
      <c r="L3" s="968"/>
      <c r="M3" s="968"/>
      <c r="N3" s="793"/>
      <c r="O3" s="793"/>
      <c r="P3" s="556"/>
    </row>
    <row r="4" spans="1:16" s="1" customFormat="1" x14ac:dyDescent="0.2">
      <c r="A4" s="387"/>
      <c r="B4" s="388"/>
      <c r="C4" s="389" t="s">
        <v>1</v>
      </c>
      <c r="D4" s="390" t="s">
        <v>2</v>
      </c>
      <c r="E4" s="391" t="s">
        <v>6</v>
      </c>
      <c r="F4" s="392" t="s">
        <v>6</v>
      </c>
      <c r="G4" s="393" t="s">
        <v>74</v>
      </c>
      <c r="H4" s="393" t="s">
        <v>1569</v>
      </c>
      <c r="I4" s="393" t="s">
        <v>1625</v>
      </c>
      <c r="J4" s="393" t="s">
        <v>1769</v>
      </c>
      <c r="K4" s="393" t="s">
        <v>1882</v>
      </c>
      <c r="L4" s="393" t="s">
        <v>1882</v>
      </c>
      <c r="M4" s="393" t="s">
        <v>1882</v>
      </c>
      <c r="N4" s="599" t="s">
        <v>1570</v>
      </c>
      <c r="O4" s="69" t="s">
        <v>7</v>
      </c>
    </row>
    <row r="5" spans="1:16" s="1" customFormat="1" x14ac:dyDescent="0.2">
      <c r="A5" s="259"/>
      <c r="B5" s="260"/>
      <c r="C5" s="394"/>
      <c r="D5" s="395" t="s">
        <v>97</v>
      </c>
      <c r="E5" s="396" t="s">
        <v>97</v>
      </c>
      <c r="F5" s="397" t="s">
        <v>1091</v>
      </c>
      <c r="G5" s="398" t="s">
        <v>1091</v>
      </c>
      <c r="H5" s="398" t="s">
        <v>1091</v>
      </c>
      <c r="I5" s="398" t="s">
        <v>1091</v>
      </c>
      <c r="J5" s="398" t="s">
        <v>1091</v>
      </c>
      <c r="K5" s="398" t="s">
        <v>1091</v>
      </c>
      <c r="L5" s="398" t="s">
        <v>4</v>
      </c>
      <c r="M5" s="395" t="s">
        <v>1092</v>
      </c>
      <c r="N5" s="395"/>
      <c r="O5" s="70" t="s">
        <v>10</v>
      </c>
    </row>
    <row r="6" spans="1:16" s="1" customFormat="1" x14ac:dyDescent="0.2">
      <c r="A6" s="259"/>
      <c r="B6" s="260" t="s">
        <v>8</v>
      </c>
      <c r="C6" s="399" t="s">
        <v>9</v>
      </c>
      <c r="D6" s="395" t="s">
        <v>9</v>
      </c>
      <c r="E6" s="396" t="s">
        <v>9</v>
      </c>
      <c r="F6" s="397" t="s">
        <v>9</v>
      </c>
      <c r="G6" s="410" t="s">
        <v>9</v>
      </c>
      <c r="H6" s="410" t="s">
        <v>9</v>
      </c>
      <c r="I6" s="410" t="s">
        <v>9</v>
      </c>
      <c r="J6" s="410" t="s">
        <v>9</v>
      </c>
      <c r="K6" s="410" t="s">
        <v>9</v>
      </c>
      <c r="L6" s="410" t="s">
        <v>9</v>
      </c>
      <c r="M6" s="407" t="s">
        <v>9</v>
      </c>
      <c r="N6" s="407"/>
      <c r="O6" s="70" t="s">
        <v>12</v>
      </c>
    </row>
    <row r="7" spans="1:16" x14ac:dyDescent="0.2">
      <c r="A7" s="165"/>
      <c r="B7" s="162"/>
      <c r="C7" s="161"/>
      <c r="D7" s="162"/>
      <c r="E7" s="179"/>
      <c r="F7" s="162"/>
      <c r="G7" s="161"/>
      <c r="H7" s="162"/>
      <c r="I7" s="727"/>
      <c r="J7" s="162"/>
      <c r="K7" s="162"/>
      <c r="L7" s="219"/>
      <c r="M7" s="161"/>
      <c r="N7" s="162"/>
      <c r="O7" s="461"/>
    </row>
    <row r="8" spans="1:16" ht="16.5" customHeight="1" x14ac:dyDescent="0.2">
      <c r="A8" s="28">
        <v>8</v>
      </c>
      <c r="B8" s="54" t="s">
        <v>506</v>
      </c>
      <c r="C8" s="10"/>
      <c r="D8" s="17" t="s">
        <v>12</v>
      </c>
      <c r="E8" s="16"/>
      <c r="F8" s="150"/>
      <c r="G8" s="5"/>
      <c r="H8" s="15"/>
      <c r="I8" s="6"/>
      <c r="J8" s="15"/>
      <c r="K8" s="15"/>
      <c r="L8" s="220"/>
      <c r="M8" s="105"/>
      <c r="N8" s="182"/>
      <c r="O8" s="462"/>
    </row>
    <row r="9" spans="1:16" ht="16.5" customHeight="1" x14ac:dyDescent="0.2">
      <c r="A9" s="28"/>
      <c r="B9" s="54"/>
      <c r="C9" s="10"/>
      <c r="D9" s="17"/>
      <c r="E9" s="16"/>
      <c r="F9" s="150"/>
      <c r="G9" s="5"/>
      <c r="H9" s="15"/>
      <c r="I9" s="6"/>
      <c r="J9" s="15"/>
      <c r="K9" s="15"/>
      <c r="L9" s="220"/>
      <c r="M9" s="105"/>
      <c r="N9" s="182"/>
      <c r="O9" s="462"/>
    </row>
    <row r="10" spans="1:16" ht="16.5" customHeight="1" x14ac:dyDescent="0.2">
      <c r="A10" s="28">
        <v>8.1</v>
      </c>
      <c r="B10" s="54" t="s">
        <v>548</v>
      </c>
      <c r="C10" s="10"/>
      <c r="D10" s="17" t="s">
        <v>12</v>
      </c>
      <c r="E10" s="16"/>
      <c r="F10" s="150"/>
      <c r="G10" s="5"/>
      <c r="H10" s="15"/>
      <c r="I10" s="6"/>
      <c r="J10" s="15"/>
      <c r="K10" s="15"/>
      <c r="L10" s="220"/>
      <c r="M10" s="105"/>
      <c r="N10" s="182"/>
      <c r="O10" s="462"/>
    </row>
    <row r="11" spans="1:16" x14ac:dyDescent="0.2">
      <c r="A11" s="63"/>
      <c r="B11" s="125"/>
      <c r="C11" s="61"/>
      <c r="D11" s="125"/>
      <c r="E11" s="106"/>
      <c r="F11" s="125"/>
      <c r="G11" s="61"/>
      <c r="H11" s="125"/>
      <c r="I11" s="654"/>
      <c r="J11" s="125"/>
      <c r="K11" s="125"/>
      <c r="L11" s="198"/>
      <c r="M11" s="61"/>
      <c r="N11" s="125"/>
      <c r="O11" s="462"/>
    </row>
    <row r="12" spans="1:16" x14ac:dyDescent="0.2">
      <c r="A12" s="63" t="s">
        <v>540</v>
      </c>
      <c r="B12" s="54" t="s">
        <v>549</v>
      </c>
      <c r="C12" s="61"/>
      <c r="D12" s="125"/>
      <c r="E12" s="106"/>
      <c r="F12" s="125"/>
      <c r="G12" s="61"/>
      <c r="H12" s="125"/>
      <c r="I12" s="654"/>
      <c r="J12" s="125"/>
      <c r="K12" s="125"/>
      <c r="L12" s="198"/>
      <c r="M12" s="61"/>
      <c r="N12" s="125"/>
      <c r="O12" s="462"/>
    </row>
    <row r="13" spans="1:16" ht="16.5" customHeight="1" x14ac:dyDescent="0.2">
      <c r="A13" s="28" t="s">
        <v>58</v>
      </c>
      <c r="B13" s="7" t="s">
        <v>509</v>
      </c>
      <c r="C13" s="10">
        <v>1</v>
      </c>
      <c r="D13" s="17">
        <v>1.5</v>
      </c>
      <c r="E13" s="16">
        <v>1.6</v>
      </c>
      <c r="F13" s="234">
        <f>SUM(E13-(E13*14/114))</f>
        <v>1.4035087719298247</v>
      </c>
      <c r="G13" s="235">
        <v>1.75</v>
      </c>
      <c r="H13" s="193">
        <v>1.89</v>
      </c>
      <c r="I13" s="207">
        <v>2.02</v>
      </c>
      <c r="J13" s="204">
        <v>2.19</v>
      </c>
      <c r="K13" s="204">
        <f t="shared" ref="K13:K17" si="0">SUM(N13/114*100)</f>
        <v>2.3684210526315792</v>
      </c>
      <c r="L13" s="208">
        <f>K13*'Table of % increases'!$C$19</f>
        <v>0.33157894736842114</v>
      </c>
      <c r="M13" s="218">
        <f>K13+L13</f>
        <v>2.7</v>
      </c>
      <c r="N13" s="249">
        <v>2.7</v>
      </c>
      <c r="O13" s="463">
        <f>ROUND((K13-J13)/J13*100,2)</f>
        <v>8.15</v>
      </c>
    </row>
    <row r="14" spans="1:16" ht="16.5" customHeight="1" x14ac:dyDescent="0.2">
      <c r="A14" s="28" t="s">
        <v>59</v>
      </c>
      <c r="B14" s="7" t="s">
        <v>510</v>
      </c>
      <c r="C14" s="10">
        <v>1</v>
      </c>
      <c r="D14" s="17">
        <v>1.5</v>
      </c>
      <c r="E14" s="16">
        <v>1.6</v>
      </c>
      <c r="F14" s="234">
        <f>SUM(E14-(E14*14/114))</f>
        <v>1.4035087719298247</v>
      </c>
      <c r="G14" s="235">
        <v>1.75</v>
      </c>
      <c r="H14" s="193">
        <v>1.89</v>
      </c>
      <c r="I14" s="207">
        <v>2.02</v>
      </c>
      <c r="J14" s="204">
        <v>2.19</v>
      </c>
      <c r="K14" s="204">
        <f t="shared" si="0"/>
        <v>2.3684210526315792</v>
      </c>
      <c r="L14" s="208">
        <f>K14*'Table of % increases'!$C$19</f>
        <v>0.33157894736842114</v>
      </c>
      <c r="M14" s="218">
        <f t="shared" ref="M14:M17" si="1">K14+L14</f>
        <v>2.7</v>
      </c>
      <c r="N14" s="249">
        <v>2.7</v>
      </c>
      <c r="O14" s="463">
        <f>ROUND((K14-J14)/J14*100,2)</f>
        <v>8.15</v>
      </c>
    </row>
    <row r="15" spans="1:16" ht="16.5" customHeight="1" x14ac:dyDescent="0.2">
      <c r="A15" s="28" t="s">
        <v>60</v>
      </c>
      <c r="B15" s="7" t="s">
        <v>511</v>
      </c>
      <c r="C15" s="10">
        <v>1</v>
      </c>
      <c r="D15" s="17">
        <v>1.5</v>
      </c>
      <c r="E15" s="16">
        <v>1.6</v>
      </c>
      <c r="F15" s="234">
        <f>SUM(E15-(E15*14/114))</f>
        <v>1.4035087719298247</v>
      </c>
      <c r="G15" s="235">
        <v>1.75</v>
      </c>
      <c r="H15" s="193">
        <v>1.89</v>
      </c>
      <c r="I15" s="207">
        <v>2.02</v>
      </c>
      <c r="J15" s="204">
        <v>2.19</v>
      </c>
      <c r="K15" s="204">
        <f t="shared" si="0"/>
        <v>2.3684210526315792</v>
      </c>
      <c r="L15" s="208">
        <f>K15*'Table of % increases'!$C$19</f>
        <v>0.33157894736842114</v>
      </c>
      <c r="M15" s="218">
        <f t="shared" si="1"/>
        <v>2.7</v>
      </c>
      <c r="N15" s="249">
        <v>2.7</v>
      </c>
      <c r="O15" s="463">
        <f>ROUND((K15-J15)/J15*100,2)</f>
        <v>8.15</v>
      </c>
    </row>
    <row r="16" spans="1:16" ht="16.5" customHeight="1" x14ac:dyDescent="0.2">
      <c r="A16" s="28" t="s">
        <v>62</v>
      </c>
      <c r="B16" s="7" t="s">
        <v>512</v>
      </c>
      <c r="C16" s="10">
        <v>1</v>
      </c>
      <c r="D16" s="17">
        <v>1.5</v>
      </c>
      <c r="E16" s="16">
        <v>1.6</v>
      </c>
      <c r="F16" s="234">
        <f>SUM(E16-(E16*14/114))</f>
        <v>1.4035087719298247</v>
      </c>
      <c r="G16" s="235">
        <v>1.75</v>
      </c>
      <c r="H16" s="193">
        <v>1.89</v>
      </c>
      <c r="I16" s="207">
        <v>2.02</v>
      </c>
      <c r="J16" s="204">
        <v>2.19</v>
      </c>
      <c r="K16" s="204">
        <f t="shared" si="0"/>
        <v>2.3684210526315792</v>
      </c>
      <c r="L16" s="208">
        <f>K16*'Table of % increases'!$C$19</f>
        <v>0.33157894736842114</v>
      </c>
      <c r="M16" s="218">
        <f t="shared" si="1"/>
        <v>2.7</v>
      </c>
      <c r="N16" s="249">
        <v>2.7</v>
      </c>
      <c r="O16" s="463">
        <f>ROUND((K16-J16)/J16*100,2)</f>
        <v>8.15</v>
      </c>
    </row>
    <row r="17" spans="1:15" ht="16.5" customHeight="1" x14ac:dyDescent="0.2">
      <c r="A17" s="28" t="s">
        <v>64</v>
      </c>
      <c r="B17" s="7" t="s">
        <v>513</v>
      </c>
      <c r="C17" s="10">
        <v>13</v>
      </c>
      <c r="D17" s="17">
        <v>14</v>
      </c>
      <c r="E17" s="16">
        <v>15</v>
      </c>
      <c r="F17" s="234">
        <f>SUM(E17-(E17*14/114))</f>
        <v>13.157894736842106</v>
      </c>
      <c r="G17" s="235">
        <v>15.79</v>
      </c>
      <c r="H17" s="193">
        <v>17.54</v>
      </c>
      <c r="I17" s="207">
        <v>18.420000000000002</v>
      </c>
      <c r="J17" s="204">
        <v>19.739999999999998</v>
      </c>
      <c r="K17" s="204">
        <f t="shared" si="0"/>
        <v>21.052631578947366</v>
      </c>
      <c r="L17" s="208">
        <f>K17*'Table of % increases'!$C$19</f>
        <v>2.9473684210526314</v>
      </c>
      <c r="M17" s="218">
        <f t="shared" si="1"/>
        <v>23.999999999999996</v>
      </c>
      <c r="N17" s="249">
        <v>24</v>
      </c>
      <c r="O17" s="463">
        <f>ROUND((K17-J17)/J17*100,2)</f>
        <v>6.65</v>
      </c>
    </row>
    <row r="18" spans="1:15" ht="16.5" customHeight="1" x14ac:dyDescent="0.2">
      <c r="A18" s="28"/>
      <c r="B18" s="7"/>
      <c r="C18" s="10"/>
      <c r="D18" s="17"/>
      <c r="E18" s="16"/>
      <c r="F18" s="234"/>
      <c r="G18" s="235"/>
      <c r="H18" s="625"/>
      <c r="I18" s="763"/>
      <c r="J18" s="625"/>
      <c r="K18" s="625"/>
      <c r="L18" s="245"/>
      <c r="M18" s="236"/>
      <c r="N18" s="627"/>
      <c r="O18" s="463"/>
    </row>
    <row r="19" spans="1:15" ht="16.5" customHeight="1" x14ac:dyDescent="0.2">
      <c r="A19" s="28" t="s">
        <v>541</v>
      </c>
      <c r="B19" s="54" t="s">
        <v>547</v>
      </c>
      <c r="C19" s="10"/>
      <c r="D19" s="17" t="s">
        <v>12</v>
      </c>
      <c r="E19" s="16"/>
      <c r="F19" s="234"/>
      <c r="G19" s="235"/>
      <c r="H19" s="625"/>
      <c r="I19" s="763"/>
      <c r="J19" s="625"/>
      <c r="K19" s="625"/>
      <c r="L19" s="245"/>
      <c r="M19" s="236"/>
      <c r="N19" s="627"/>
      <c r="O19" s="463"/>
    </row>
    <row r="20" spans="1:15" ht="16.5" customHeight="1" x14ac:dyDescent="0.2">
      <c r="A20" s="28" t="s">
        <v>58</v>
      </c>
      <c r="B20" s="7" t="s">
        <v>514</v>
      </c>
      <c r="C20" s="10"/>
      <c r="D20" s="17" t="s">
        <v>12</v>
      </c>
      <c r="E20" s="16"/>
      <c r="F20" s="234"/>
      <c r="G20" s="235"/>
      <c r="H20" s="625"/>
      <c r="I20" s="763"/>
      <c r="J20" s="625"/>
      <c r="K20" s="625"/>
      <c r="L20" s="245"/>
      <c r="M20" s="236"/>
      <c r="N20" s="627"/>
      <c r="O20" s="463"/>
    </row>
    <row r="21" spans="1:15" ht="16.5" customHeight="1" x14ac:dyDescent="0.2">
      <c r="A21" s="28"/>
      <c r="B21" s="7" t="s">
        <v>515</v>
      </c>
      <c r="C21" s="10">
        <v>2.4</v>
      </c>
      <c r="D21" s="17">
        <v>3</v>
      </c>
      <c r="E21" s="16">
        <v>3.2</v>
      </c>
      <c r="F21" s="234">
        <f>SUM(E21-(E21*14/114))</f>
        <v>2.8070175438596494</v>
      </c>
      <c r="G21" s="235">
        <v>3.07</v>
      </c>
      <c r="H21" s="193">
        <v>3.33</v>
      </c>
      <c r="I21" s="207">
        <v>3.51</v>
      </c>
      <c r="J21" s="204">
        <v>4.3899999999999997</v>
      </c>
      <c r="K21" s="204">
        <f t="shared" ref="K21:K22" si="2">SUM(N21/114*100)</f>
        <v>4.8245614035087714</v>
      </c>
      <c r="L21" s="208">
        <f>K21*'Table of % increases'!$C$19</f>
        <v>0.67543859649122806</v>
      </c>
      <c r="M21" s="218">
        <f t="shared" ref="M21:M22" si="3">K21+L21</f>
        <v>5.4999999999999991</v>
      </c>
      <c r="N21" s="249">
        <v>5.5</v>
      </c>
      <c r="O21" s="463">
        <f>ROUND((K21-J21)/J21*100,2)</f>
        <v>9.9</v>
      </c>
    </row>
    <row r="22" spans="1:15" ht="16.5" customHeight="1" x14ac:dyDescent="0.2">
      <c r="A22" s="28" t="s">
        <v>59</v>
      </c>
      <c r="B22" s="7" t="s">
        <v>513</v>
      </c>
      <c r="C22" s="10">
        <v>24</v>
      </c>
      <c r="D22" s="17">
        <v>26</v>
      </c>
      <c r="E22" s="16">
        <v>28</v>
      </c>
      <c r="F22" s="234">
        <f>SUM(E22-(E22*14/114))</f>
        <v>24.561403508771932</v>
      </c>
      <c r="G22" s="235">
        <v>26.32</v>
      </c>
      <c r="H22" s="193">
        <v>28.95</v>
      </c>
      <c r="I22" s="207">
        <v>30.7</v>
      </c>
      <c r="J22" s="204">
        <v>39.47</v>
      </c>
      <c r="K22" s="204">
        <f t="shared" si="2"/>
        <v>42.105263157894733</v>
      </c>
      <c r="L22" s="208">
        <f>K22*'Table of % increases'!$C$19</f>
        <v>5.8947368421052628</v>
      </c>
      <c r="M22" s="218">
        <f t="shared" si="3"/>
        <v>47.999999999999993</v>
      </c>
      <c r="N22" s="249">
        <v>48</v>
      </c>
      <c r="O22" s="463">
        <f>ROUND((K22-J22)/J22*100,2)</f>
        <v>6.68</v>
      </c>
    </row>
    <row r="23" spans="1:15" ht="16.5" customHeight="1" x14ac:dyDescent="0.2">
      <c r="A23" s="413" t="s">
        <v>40</v>
      </c>
      <c r="B23" s="59" t="s">
        <v>507</v>
      </c>
      <c r="C23" s="10"/>
      <c r="D23" s="17" t="s">
        <v>12</v>
      </c>
      <c r="E23" s="16"/>
      <c r="F23" s="237"/>
      <c r="G23" s="238"/>
      <c r="H23" s="237"/>
      <c r="I23" s="768"/>
      <c r="J23" s="237"/>
      <c r="K23" s="237"/>
      <c r="L23" s="234"/>
      <c r="M23" s="239"/>
      <c r="N23" s="240"/>
      <c r="O23" s="462"/>
    </row>
    <row r="24" spans="1:15" ht="16.5" customHeight="1" x14ac:dyDescent="0.2">
      <c r="A24" s="28"/>
      <c r="B24" s="59" t="s">
        <v>508</v>
      </c>
      <c r="C24" s="10"/>
      <c r="D24" s="17" t="s">
        <v>12</v>
      </c>
      <c r="E24" s="16"/>
      <c r="F24" s="237"/>
      <c r="G24" s="238"/>
      <c r="H24" s="237"/>
      <c r="I24" s="768"/>
      <c r="J24" s="237"/>
      <c r="K24" s="237"/>
      <c r="L24" s="234"/>
      <c r="M24" s="239"/>
      <c r="N24" s="240"/>
      <c r="O24" s="462"/>
    </row>
    <row r="25" spans="1:15" ht="16.5" customHeight="1" x14ac:dyDescent="0.2">
      <c r="A25" s="28"/>
      <c r="B25" s="7"/>
      <c r="C25" s="10"/>
      <c r="D25" s="17"/>
      <c r="E25" s="16"/>
      <c r="F25" s="234"/>
      <c r="G25" s="235"/>
      <c r="H25" s="625"/>
      <c r="I25" s="763"/>
      <c r="J25" s="625"/>
      <c r="K25" s="625"/>
      <c r="L25" s="245"/>
      <c r="M25" s="236"/>
      <c r="N25" s="627"/>
      <c r="O25" s="463"/>
    </row>
    <row r="26" spans="1:15" ht="16.5" customHeight="1" x14ac:dyDescent="0.2">
      <c r="A26" s="28">
        <v>8.1999999999999993</v>
      </c>
      <c r="B26" s="54" t="s">
        <v>516</v>
      </c>
      <c r="C26" s="10"/>
      <c r="D26" s="17" t="s">
        <v>12</v>
      </c>
      <c r="E26" s="16"/>
      <c r="F26" s="234"/>
      <c r="G26" s="235"/>
      <c r="H26" s="625"/>
      <c r="I26" s="763"/>
      <c r="J26" s="625"/>
      <c r="K26" s="625"/>
      <c r="L26" s="245"/>
      <c r="M26" s="236"/>
      <c r="N26" s="627"/>
      <c r="O26" s="463"/>
    </row>
    <row r="27" spans="1:15" ht="16.5" customHeight="1" x14ac:dyDescent="0.2">
      <c r="A27" s="28" t="s">
        <v>542</v>
      </c>
      <c r="B27" s="7" t="s">
        <v>517</v>
      </c>
      <c r="C27" s="10">
        <v>3.7</v>
      </c>
      <c r="D27" s="17">
        <v>4</v>
      </c>
      <c r="E27" s="16">
        <v>4.2</v>
      </c>
      <c r="F27" s="234">
        <f>SUM(E27-(E27*14/114))</f>
        <v>3.6842105263157894</v>
      </c>
      <c r="G27" s="235">
        <v>4.3899999999999997</v>
      </c>
      <c r="H27" s="193">
        <v>4.74</v>
      </c>
      <c r="I27" s="207">
        <v>5.26</v>
      </c>
      <c r="J27" s="204">
        <v>5.26</v>
      </c>
      <c r="K27" s="204">
        <f t="shared" ref="K27" si="4">SUM(N27/114*100)</f>
        <v>5.7017543859649118</v>
      </c>
      <c r="L27" s="208">
        <f>K27*'Table of % increases'!$C$19</f>
        <v>0.79824561403508776</v>
      </c>
      <c r="M27" s="218">
        <f>K27+L27</f>
        <v>6.5</v>
      </c>
      <c r="N27" s="249">
        <v>6.5</v>
      </c>
      <c r="O27" s="463">
        <f>ROUND((K27-J27)/J27*100,2)</f>
        <v>8.4</v>
      </c>
    </row>
    <row r="28" spans="1:15" ht="16.5" customHeight="1" x14ac:dyDescent="0.2">
      <c r="A28" s="28" t="s">
        <v>543</v>
      </c>
      <c r="B28" s="7" t="s">
        <v>518</v>
      </c>
      <c r="C28" s="10"/>
      <c r="D28" s="17" t="s">
        <v>12</v>
      </c>
      <c r="E28" s="16"/>
      <c r="F28" s="234"/>
      <c r="G28" s="235"/>
      <c r="H28" s="193" t="s">
        <v>12</v>
      </c>
      <c r="I28" s="621"/>
      <c r="J28" s="193"/>
      <c r="K28" s="193"/>
      <c r="L28" s="245"/>
      <c r="M28" s="236"/>
      <c r="N28" s="627"/>
      <c r="O28" s="463"/>
    </row>
    <row r="29" spans="1:15" ht="16.5" customHeight="1" x14ac:dyDescent="0.2">
      <c r="A29" s="28" t="s">
        <v>58</v>
      </c>
      <c r="B29" s="7" t="s">
        <v>519</v>
      </c>
      <c r="C29" s="10">
        <v>1.3</v>
      </c>
      <c r="D29" s="17">
        <v>1.5</v>
      </c>
      <c r="E29" s="16">
        <v>1.6</v>
      </c>
      <c r="F29" s="234">
        <f>SUM(E29-(E29*14/114))</f>
        <v>1.4035087719298247</v>
      </c>
      <c r="G29" s="235">
        <v>1.75</v>
      </c>
      <c r="H29" s="193">
        <v>1.89</v>
      </c>
      <c r="I29" s="207">
        <v>2.02</v>
      </c>
      <c r="J29" s="204">
        <v>2.19</v>
      </c>
      <c r="K29" s="204">
        <f t="shared" ref="K29:K30" si="5">SUM(N29/114*100)</f>
        <v>2.6315789473684208</v>
      </c>
      <c r="L29" s="208">
        <f>K29*'Table of % increases'!$C$19</f>
        <v>0.36842105263157893</v>
      </c>
      <c r="M29" s="218">
        <f t="shared" ref="M29:M30" si="6">K29+L29</f>
        <v>2.9999999999999996</v>
      </c>
      <c r="N29" s="249">
        <v>3</v>
      </c>
      <c r="O29" s="463">
        <f>ROUND((K29-J29)/J29*100,2)</f>
        <v>20.16</v>
      </c>
    </row>
    <row r="30" spans="1:15" ht="16.5" customHeight="1" x14ac:dyDescent="0.2">
      <c r="A30" s="28" t="s">
        <v>59</v>
      </c>
      <c r="B30" s="7" t="s">
        <v>520</v>
      </c>
      <c r="C30" s="10">
        <v>13</v>
      </c>
      <c r="D30" s="17">
        <v>14</v>
      </c>
      <c r="E30" s="16">
        <v>15</v>
      </c>
      <c r="F30" s="234">
        <f>SUM(E30-(E30*14/114))</f>
        <v>13.157894736842106</v>
      </c>
      <c r="G30" s="235">
        <v>15.79</v>
      </c>
      <c r="H30" s="193">
        <v>17.11</v>
      </c>
      <c r="I30" s="207">
        <v>18.420000000000002</v>
      </c>
      <c r="J30" s="204">
        <v>19.3</v>
      </c>
      <c r="K30" s="204">
        <f t="shared" si="5"/>
        <v>21.052631578947366</v>
      </c>
      <c r="L30" s="208">
        <f>K30*'Table of % increases'!$C$19</f>
        <v>2.9473684210526314</v>
      </c>
      <c r="M30" s="218">
        <f t="shared" si="6"/>
        <v>23.999999999999996</v>
      </c>
      <c r="N30" s="249">
        <v>24</v>
      </c>
      <c r="O30" s="463">
        <f>ROUND((K30-J30)/J30*100,2)</f>
        <v>9.08</v>
      </c>
    </row>
    <row r="31" spans="1:15" ht="16.5" customHeight="1" x14ac:dyDescent="0.2">
      <c r="A31" s="28" t="s">
        <v>544</v>
      </c>
      <c r="B31" s="7" t="s">
        <v>521</v>
      </c>
      <c r="C31" s="10"/>
      <c r="D31" s="17" t="s">
        <v>12</v>
      </c>
      <c r="E31" s="16"/>
      <c r="F31" s="234"/>
      <c r="G31" s="235"/>
      <c r="H31" s="625"/>
      <c r="I31" s="763"/>
      <c r="J31" s="625"/>
      <c r="K31" s="625"/>
      <c r="L31" s="245"/>
      <c r="M31" s="236"/>
      <c r="N31" s="627"/>
      <c r="O31" s="463"/>
    </row>
    <row r="32" spans="1:15" ht="16.5" customHeight="1" x14ac:dyDescent="0.2">
      <c r="A32" s="28"/>
      <c r="B32" s="7" t="s">
        <v>522</v>
      </c>
      <c r="C32" s="10"/>
      <c r="D32" s="17" t="s">
        <v>12</v>
      </c>
      <c r="E32" s="16"/>
      <c r="F32" s="234"/>
      <c r="G32" s="235"/>
      <c r="H32" s="625"/>
      <c r="I32" s="763"/>
      <c r="J32" s="625"/>
      <c r="K32" s="625"/>
      <c r="L32" s="245"/>
      <c r="M32" s="236"/>
      <c r="N32" s="627"/>
      <c r="O32" s="463"/>
    </row>
    <row r="33" spans="1:15" ht="16.5" customHeight="1" x14ac:dyDescent="0.2">
      <c r="A33" s="28"/>
      <c r="B33" s="7" t="s">
        <v>523</v>
      </c>
      <c r="C33" s="10"/>
      <c r="D33" s="17" t="s">
        <v>12</v>
      </c>
      <c r="E33" s="16"/>
      <c r="F33" s="234"/>
      <c r="G33" s="235"/>
      <c r="H33" s="625"/>
      <c r="I33" s="763"/>
      <c r="J33" s="625"/>
      <c r="K33" s="625"/>
      <c r="L33" s="245"/>
      <c r="M33" s="236"/>
      <c r="N33" s="627"/>
      <c r="O33" s="463"/>
    </row>
    <row r="34" spans="1:15" ht="16.5" customHeight="1" x14ac:dyDescent="0.2">
      <c r="A34" s="28"/>
      <c r="B34" s="7"/>
      <c r="C34" s="10"/>
      <c r="D34" s="17"/>
      <c r="E34" s="16"/>
      <c r="F34" s="234"/>
      <c r="G34" s="235"/>
      <c r="H34" s="625"/>
      <c r="I34" s="763"/>
      <c r="J34" s="625"/>
      <c r="K34" s="625"/>
      <c r="L34" s="245"/>
      <c r="M34" s="236"/>
      <c r="N34" s="627"/>
      <c r="O34" s="463"/>
    </row>
    <row r="35" spans="1:15" ht="16.5" customHeight="1" x14ac:dyDescent="0.2">
      <c r="A35" s="28">
        <v>8.3000000000000007</v>
      </c>
      <c r="B35" s="54" t="s">
        <v>533</v>
      </c>
      <c r="C35" s="10"/>
      <c r="D35" s="17" t="s">
        <v>12</v>
      </c>
      <c r="E35" s="16"/>
      <c r="F35" s="234"/>
      <c r="G35" s="235"/>
      <c r="H35" s="625"/>
      <c r="I35" s="763"/>
      <c r="J35" s="625"/>
      <c r="K35" s="625"/>
      <c r="L35" s="245"/>
      <c r="M35" s="236"/>
      <c r="N35" s="627"/>
      <c r="O35" s="463"/>
    </row>
    <row r="36" spans="1:15" ht="16.5" customHeight="1" x14ac:dyDescent="0.2">
      <c r="A36" s="28" t="s">
        <v>58</v>
      </c>
      <c r="B36" s="7" t="s">
        <v>534</v>
      </c>
      <c r="C36" s="10">
        <v>20</v>
      </c>
      <c r="D36" s="17">
        <v>22</v>
      </c>
      <c r="E36" s="16">
        <v>23</v>
      </c>
      <c r="F36" s="234">
        <f>SUM(E36-(E36*14/114))</f>
        <v>20.17543859649123</v>
      </c>
      <c r="G36" s="235">
        <v>21.93</v>
      </c>
      <c r="H36" s="193">
        <v>23.68</v>
      </c>
      <c r="I36" s="771" t="s">
        <v>1599</v>
      </c>
      <c r="J36" s="717" t="s">
        <v>1599</v>
      </c>
      <c r="K36" s="717"/>
      <c r="L36" s="771" t="s">
        <v>1599</v>
      </c>
      <c r="M36" s="717" t="s">
        <v>1599</v>
      </c>
      <c r="N36" s="249" t="s">
        <v>12</v>
      </c>
      <c r="O36" s="463" t="s">
        <v>12</v>
      </c>
    </row>
    <row r="37" spans="1:15" ht="16.5" customHeight="1" x14ac:dyDescent="0.2">
      <c r="A37" s="28"/>
      <c r="B37" s="7"/>
      <c r="C37" s="10"/>
      <c r="D37" s="17"/>
      <c r="E37" s="16"/>
      <c r="F37" s="234"/>
      <c r="G37" s="235"/>
      <c r="H37" s="625"/>
      <c r="I37" s="763"/>
      <c r="J37" s="625"/>
      <c r="K37" s="625"/>
      <c r="L37" s="245"/>
      <c r="M37" s="236"/>
      <c r="N37" s="627"/>
      <c r="O37" s="463"/>
    </row>
    <row r="38" spans="1:15" ht="16.5" customHeight="1" x14ac:dyDescent="0.2">
      <c r="A38" s="3">
        <v>8.4</v>
      </c>
      <c r="B38" s="9" t="s">
        <v>535</v>
      </c>
      <c r="C38" s="16"/>
      <c r="D38" s="17"/>
      <c r="E38" s="16"/>
      <c r="F38" s="234"/>
      <c r="G38" s="235"/>
      <c r="H38" s="625"/>
      <c r="I38" s="763"/>
      <c r="J38" s="625"/>
      <c r="K38" s="625"/>
      <c r="L38" s="245"/>
      <c r="M38" s="236"/>
      <c r="N38" s="627"/>
      <c r="O38" s="463"/>
    </row>
    <row r="39" spans="1:15" ht="16.5" customHeight="1" x14ac:dyDescent="0.2">
      <c r="A39" s="3" t="s">
        <v>550</v>
      </c>
      <c r="B39" s="20" t="s">
        <v>536</v>
      </c>
      <c r="C39" s="16"/>
      <c r="D39" s="17" t="s">
        <v>12</v>
      </c>
      <c r="E39" s="16"/>
      <c r="F39" s="234"/>
      <c r="G39" s="235"/>
      <c r="H39" s="625"/>
      <c r="I39" s="763"/>
      <c r="J39" s="625"/>
      <c r="K39" s="625"/>
      <c r="L39" s="245"/>
      <c r="M39" s="236"/>
      <c r="N39" s="627"/>
      <c r="O39" s="463"/>
    </row>
    <row r="40" spans="1:15" ht="16.5" customHeight="1" x14ac:dyDescent="0.2">
      <c r="A40" s="64" t="s">
        <v>58</v>
      </c>
      <c r="B40" s="20" t="s">
        <v>537</v>
      </c>
      <c r="C40" s="16">
        <v>0.5</v>
      </c>
      <c r="D40" s="17">
        <v>0.5</v>
      </c>
      <c r="E40" s="16">
        <v>0.6</v>
      </c>
      <c r="F40" s="234">
        <v>0.53</v>
      </c>
      <c r="G40" s="235">
        <v>0.53</v>
      </c>
      <c r="H40" s="193">
        <v>0.61</v>
      </c>
      <c r="I40" s="207">
        <v>0.61</v>
      </c>
      <c r="J40" s="204">
        <v>0.88</v>
      </c>
      <c r="K40" s="204">
        <f t="shared" ref="K40:K41" si="7">SUM(N40/114*100)</f>
        <v>0.96491228070175439</v>
      </c>
      <c r="L40" s="208">
        <f>K40*'Table of % increases'!$C$19</f>
        <v>0.13508771929824562</v>
      </c>
      <c r="M40" s="218">
        <f t="shared" ref="M40:M41" si="8">K40+L40</f>
        <v>1.1000000000000001</v>
      </c>
      <c r="N40" s="249">
        <v>1.1000000000000001</v>
      </c>
      <c r="O40" s="463">
        <f>ROUND((K40-J40)/J40*100,2)</f>
        <v>9.65</v>
      </c>
    </row>
    <row r="41" spans="1:15" ht="16.5" customHeight="1" x14ac:dyDescent="0.2">
      <c r="A41" s="3" t="s">
        <v>59</v>
      </c>
      <c r="B41" s="20" t="s">
        <v>538</v>
      </c>
      <c r="C41" s="16">
        <v>1</v>
      </c>
      <c r="D41" s="17">
        <v>1</v>
      </c>
      <c r="E41" s="16">
        <v>1.2</v>
      </c>
      <c r="F41" s="234">
        <v>1.05</v>
      </c>
      <c r="G41" s="235">
        <v>1.05</v>
      </c>
      <c r="H41" s="193">
        <v>1.1399999999999999</v>
      </c>
      <c r="I41" s="207">
        <v>1.23</v>
      </c>
      <c r="J41" s="204">
        <v>1.32</v>
      </c>
      <c r="K41" s="204">
        <f t="shared" si="7"/>
        <v>1.4035087719298245</v>
      </c>
      <c r="L41" s="208">
        <f>K41*'Table of % increases'!$C$19</f>
        <v>0.19649122807017544</v>
      </c>
      <c r="M41" s="218">
        <f t="shared" si="8"/>
        <v>1.5999999999999999</v>
      </c>
      <c r="N41" s="249">
        <v>1.6</v>
      </c>
      <c r="O41" s="463">
        <f>ROUND((K41-J41)/J41*100,2)</f>
        <v>6.33</v>
      </c>
    </row>
    <row r="42" spans="1:15" ht="16.5" customHeight="1" x14ac:dyDescent="0.2">
      <c r="A42" s="3" t="s">
        <v>551</v>
      </c>
      <c r="B42" s="20" t="s">
        <v>539</v>
      </c>
      <c r="C42" s="16"/>
      <c r="D42" s="17" t="s">
        <v>12</v>
      </c>
      <c r="E42" s="16"/>
      <c r="F42" s="234"/>
      <c r="G42" s="235"/>
      <c r="H42" s="193" t="s">
        <v>12</v>
      </c>
      <c r="I42" s="621"/>
      <c r="J42" s="193"/>
      <c r="K42" s="193"/>
      <c r="L42" s="245"/>
      <c r="M42" s="236"/>
      <c r="N42" s="627"/>
      <c r="O42" s="463"/>
    </row>
    <row r="43" spans="1:15" ht="16.5" customHeight="1" x14ac:dyDescent="0.2">
      <c r="A43" s="64" t="s">
        <v>58</v>
      </c>
      <c r="B43" s="20" t="s">
        <v>537</v>
      </c>
      <c r="C43" s="16">
        <v>5</v>
      </c>
      <c r="D43" s="17">
        <v>5.5</v>
      </c>
      <c r="E43" s="16">
        <v>6</v>
      </c>
      <c r="F43" s="234">
        <v>5.26</v>
      </c>
      <c r="G43" s="235">
        <v>5.26</v>
      </c>
      <c r="H43" s="193">
        <v>5.7</v>
      </c>
      <c r="I43" s="207">
        <v>6.14</v>
      </c>
      <c r="J43" s="204">
        <v>7.02</v>
      </c>
      <c r="K43" s="204">
        <f t="shared" ref="K43:K44" si="9">SUM(N43/114*100)</f>
        <v>7.4561403508771926</v>
      </c>
      <c r="L43" s="208">
        <f>K43*'Table of % increases'!$C$19</f>
        <v>1.0438596491228072</v>
      </c>
      <c r="M43" s="218">
        <f t="shared" ref="M43:M44" si="10">K43+L43</f>
        <v>8.5</v>
      </c>
      <c r="N43" s="249">
        <v>8.5</v>
      </c>
      <c r="O43" s="463">
        <f>ROUND((K43-J43)/J43*100,2)</f>
        <v>6.21</v>
      </c>
    </row>
    <row r="44" spans="1:15" ht="16.5" customHeight="1" x14ac:dyDescent="0.2">
      <c r="A44" s="3" t="s">
        <v>59</v>
      </c>
      <c r="B44" s="20" t="s">
        <v>538</v>
      </c>
      <c r="C44" s="16">
        <v>10</v>
      </c>
      <c r="D44" s="17">
        <v>11</v>
      </c>
      <c r="E44" s="16">
        <v>12</v>
      </c>
      <c r="F44" s="234">
        <v>10.53</v>
      </c>
      <c r="G44" s="235">
        <v>10.53</v>
      </c>
      <c r="H44" s="193">
        <v>11.4</v>
      </c>
      <c r="I44" s="207">
        <v>12.28</v>
      </c>
      <c r="J44" s="204">
        <v>13.16</v>
      </c>
      <c r="K44" s="204">
        <f t="shared" si="9"/>
        <v>14.035087719298245</v>
      </c>
      <c r="L44" s="208">
        <f>K44*'Table of % increases'!$C$19</f>
        <v>1.9649122807017545</v>
      </c>
      <c r="M44" s="218">
        <f t="shared" si="10"/>
        <v>16</v>
      </c>
      <c r="N44" s="249">
        <v>16</v>
      </c>
      <c r="O44" s="463">
        <f>ROUND((K44-J44)/J44*100,2)</f>
        <v>6.65</v>
      </c>
    </row>
    <row r="45" spans="1:15" x14ac:dyDescent="0.2">
      <c r="A45" s="63"/>
      <c r="B45" s="125"/>
      <c r="C45" s="61"/>
      <c r="D45" s="125"/>
      <c r="E45" s="106"/>
      <c r="F45" s="240"/>
      <c r="G45" s="239"/>
      <c r="H45" s="193" t="s">
        <v>12</v>
      </c>
      <c r="I45" s="621"/>
      <c r="J45" s="193"/>
      <c r="K45" s="193"/>
      <c r="L45" s="246"/>
      <c r="M45" s="239"/>
      <c r="N45" s="240"/>
      <c r="O45" s="462"/>
    </row>
    <row r="46" spans="1:15" ht="16.5" customHeight="1" x14ac:dyDescent="0.2">
      <c r="A46" s="28">
        <v>8.5</v>
      </c>
      <c r="B46" s="54" t="s">
        <v>524</v>
      </c>
      <c r="C46" s="10"/>
      <c r="D46" s="17" t="s">
        <v>12</v>
      </c>
      <c r="E46" s="16"/>
      <c r="F46" s="234"/>
      <c r="G46" s="235"/>
      <c r="H46" s="193" t="s">
        <v>12</v>
      </c>
      <c r="I46" s="621"/>
      <c r="J46" s="193"/>
      <c r="K46" s="193"/>
      <c r="L46" s="245"/>
      <c r="M46" s="236"/>
      <c r="N46" s="627"/>
      <c r="O46" s="463"/>
    </row>
    <row r="47" spans="1:15" ht="16.5" customHeight="1" x14ac:dyDescent="0.2">
      <c r="A47" s="28"/>
      <c r="B47" s="9" t="s">
        <v>12</v>
      </c>
      <c r="C47" s="10"/>
      <c r="D47" s="17" t="s">
        <v>12</v>
      </c>
      <c r="E47" s="16"/>
      <c r="F47" s="234"/>
      <c r="G47" s="235"/>
      <c r="H47" s="193" t="s">
        <v>12</v>
      </c>
      <c r="I47" s="621"/>
      <c r="J47" s="193"/>
      <c r="K47" s="193"/>
      <c r="L47" s="245"/>
      <c r="M47" s="236"/>
      <c r="N47" s="627"/>
      <c r="O47" s="463"/>
    </row>
    <row r="48" spans="1:15" ht="16.5" customHeight="1" x14ac:dyDescent="0.2">
      <c r="A48" s="28" t="s">
        <v>545</v>
      </c>
      <c r="B48" s="54" t="s">
        <v>525</v>
      </c>
      <c r="C48" s="10"/>
      <c r="D48" s="17" t="s">
        <v>12</v>
      </c>
      <c r="E48" s="16"/>
      <c r="F48" s="234"/>
      <c r="G48" s="235"/>
      <c r="H48" s="193" t="s">
        <v>12</v>
      </c>
      <c r="I48" s="621"/>
      <c r="J48" s="193"/>
      <c r="K48" s="193"/>
      <c r="L48" s="245"/>
      <c r="M48" s="236"/>
      <c r="N48" s="627"/>
      <c r="O48" s="463"/>
    </row>
    <row r="49" spans="1:15" ht="16.5" customHeight="1" x14ac:dyDescent="0.2">
      <c r="A49" s="28" t="s">
        <v>58</v>
      </c>
      <c r="B49" s="7" t="s">
        <v>526</v>
      </c>
      <c r="C49" s="10">
        <v>120</v>
      </c>
      <c r="D49" s="17">
        <v>130</v>
      </c>
      <c r="E49" s="16">
        <v>140</v>
      </c>
      <c r="F49" s="234">
        <f>SUM(E49-(E49*14/114))</f>
        <v>122.80701754385964</v>
      </c>
      <c r="G49" s="235">
        <v>131.58000000000001</v>
      </c>
      <c r="H49" s="193">
        <v>141.22999999999999</v>
      </c>
      <c r="I49" s="207">
        <v>149.12</v>
      </c>
      <c r="J49" s="204">
        <v>157.88999999999999</v>
      </c>
      <c r="K49" s="204">
        <f t="shared" ref="K49:K50" si="11">SUM(N49/114*100)</f>
        <v>171.92982456140351</v>
      </c>
      <c r="L49" s="208">
        <f>K49*'Table of % increases'!$C$19</f>
        <v>24.070175438596493</v>
      </c>
      <c r="M49" s="218">
        <f t="shared" ref="M49:M50" si="12">K49+L49</f>
        <v>196</v>
      </c>
      <c r="N49" s="249">
        <v>196</v>
      </c>
      <c r="O49" s="463">
        <f>ROUND((K49-J49)/J49*100,2)</f>
        <v>8.89</v>
      </c>
    </row>
    <row r="50" spans="1:15" ht="16.5" customHeight="1" x14ac:dyDescent="0.2">
      <c r="A50" s="28" t="s">
        <v>59</v>
      </c>
      <c r="B50" s="7" t="s">
        <v>527</v>
      </c>
      <c r="C50" s="10">
        <v>170</v>
      </c>
      <c r="D50" s="17">
        <v>180</v>
      </c>
      <c r="E50" s="16">
        <v>190</v>
      </c>
      <c r="F50" s="234">
        <f>SUM(E50-(E50*14/114))</f>
        <v>166.66666666666666</v>
      </c>
      <c r="G50" s="235">
        <v>184.21</v>
      </c>
      <c r="H50" s="193">
        <v>197.37</v>
      </c>
      <c r="I50" s="207">
        <v>210.53</v>
      </c>
      <c r="J50" s="204">
        <v>219.3</v>
      </c>
      <c r="K50" s="204">
        <f t="shared" si="11"/>
        <v>238.59649122807016</v>
      </c>
      <c r="L50" s="208">
        <f>K50*'Table of % increases'!$C$19</f>
        <v>33.403508771929829</v>
      </c>
      <c r="M50" s="218">
        <f t="shared" si="12"/>
        <v>272</v>
      </c>
      <c r="N50" s="249">
        <v>272</v>
      </c>
      <c r="O50" s="463">
        <f>ROUND((K50-J50)/J50*100,2)</f>
        <v>8.8000000000000007</v>
      </c>
    </row>
    <row r="51" spans="1:15" ht="16.5" customHeight="1" x14ac:dyDescent="0.2">
      <c r="A51" s="28" t="s">
        <v>60</v>
      </c>
      <c r="B51" s="7" t="s">
        <v>528</v>
      </c>
      <c r="C51" s="10"/>
      <c r="D51" s="17" t="s">
        <v>12</v>
      </c>
      <c r="E51" s="16"/>
      <c r="F51" s="234"/>
      <c r="G51" s="235"/>
      <c r="H51" s="193" t="s">
        <v>12</v>
      </c>
      <c r="I51" s="621"/>
      <c r="J51" s="193"/>
      <c r="K51" s="193"/>
      <c r="L51" s="245"/>
      <c r="M51" s="236"/>
      <c r="N51" s="627"/>
      <c r="O51" s="463"/>
    </row>
    <row r="52" spans="1:15" ht="16.5" customHeight="1" x14ac:dyDescent="0.2">
      <c r="A52" s="28"/>
      <c r="B52" s="7"/>
      <c r="C52" s="10"/>
      <c r="D52" s="17"/>
      <c r="E52" s="16"/>
      <c r="F52" s="234"/>
      <c r="G52" s="235"/>
      <c r="H52" s="193" t="s">
        <v>12</v>
      </c>
      <c r="I52" s="621"/>
      <c r="J52" s="193"/>
      <c r="K52" s="193"/>
      <c r="L52" s="245"/>
      <c r="M52" s="236"/>
      <c r="N52" s="627"/>
      <c r="O52" s="463"/>
    </row>
    <row r="53" spans="1:15" ht="16.5" customHeight="1" x14ac:dyDescent="0.2">
      <c r="A53" s="28" t="s">
        <v>546</v>
      </c>
      <c r="B53" s="54" t="s">
        <v>529</v>
      </c>
      <c r="C53" s="10"/>
      <c r="D53" s="17" t="s">
        <v>12</v>
      </c>
      <c r="E53" s="16"/>
      <c r="F53" s="234"/>
      <c r="G53" s="235"/>
      <c r="H53" s="193" t="s">
        <v>12</v>
      </c>
      <c r="I53" s="621"/>
      <c r="J53" s="193"/>
      <c r="K53" s="193"/>
      <c r="L53" s="245"/>
      <c r="M53" s="236"/>
      <c r="N53" s="627"/>
      <c r="O53" s="463"/>
    </row>
    <row r="54" spans="1:15" ht="16.5" customHeight="1" x14ac:dyDescent="0.2">
      <c r="A54" s="28" t="s">
        <v>58</v>
      </c>
      <c r="B54" s="7" t="s">
        <v>526</v>
      </c>
      <c r="C54" s="10">
        <v>120</v>
      </c>
      <c r="D54" s="17">
        <v>130</v>
      </c>
      <c r="E54" s="16">
        <v>140</v>
      </c>
      <c r="F54" s="234">
        <f>SUM(E54-(E54*14/114))</f>
        <v>122.80701754385964</v>
      </c>
      <c r="G54" s="235">
        <v>131.58000000000001</v>
      </c>
      <c r="H54" s="193">
        <v>141.22999999999999</v>
      </c>
      <c r="I54" s="207">
        <v>149.12</v>
      </c>
      <c r="J54" s="204">
        <v>157.88999999999999</v>
      </c>
      <c r="K54" s="204">
        <f t="shared" ref="K54" si="13">SUM(N54/114*100)</f>
        <v>171.92982456140351</v>
      </c>
      <c r="L54" s="208">
        <f>K54*'Table of % increases'!$C$19</f>
        <v>24.070175438596493</v>
      </c>
      <c r="M54" s="218">
        <f>K54+L54</f>
        <v>196</v>
      </c>
      <c r="N54" s="249">
        <v>196</v>
      </c>
      <c r="O54" s="463">
        <f>ROUND((K54-J54)/J54*100,2)</f>
        <v>8.89</v>
      </c>
    </row>
    <row r="55" spans="1:15" ht="16.5" customHeight="1" x14ac:dyDescent="0.2">
      <c r="A55" s="28"/>
      <c r="B55" s="7"/>
      <c r="C55" s="10"/>
      <c r="D55" s="17"/>
      <c r="E55" s="16"/>
      <c r="F55" s="234"/>
      <c r="G55" s="235"/>
      <c r="H55" s="193" t="s">
        <v>12</v>
      </c>
      <c r="I55" s="621" t="s">
        <v>12</v>
      </c>
      <c r="J55" s="193"/>
      <c r="K55" s="193"/>
      <c r="L55" s="245"/>
      <c r="M55" s="236"/>
      <c r="N55" s="627"/>
      <c r="O55" s="463"/>
    </row>
    <row r="56" spans="1:15" ht="16.5" customHeight="1" x14ac:dyDescent="0.2">
      <c r="A56" s="28" t="s">
        <v>552</v>
      </c>
      <c r="B56" s="54" t="s">
        <v>530</v>
      </c>
      <c r="C56" s="10"/>
      <c r="D56" s="17" t="s">
        <v>12</v>
      </c>
      <c r="E56" s="16"/>
      <c r="F56" s="234"/>
      <c r="G56" s="235"/>
      <c r="H56" s="193" t="s">
        <v>12</v>
      </c>
      <c r="I56" s="621"/>
      <c r="J56" s="193"/>
      <c r="K56" s="193"/>
      <c r="L56" s="245"/>
      <c r="M56" s="236"/>
      <c r="N56" s="627"/>
      <c r="O56" s="463"/>
    </row>
    <row r="57" spans="1:15" ht="16.5" customHeight="1" x14ac:dyDescent="0.2">
      <c r="A57" s="28" t="s">
        <v>58</v>
      </c>
      <c r="B57" s="7" t="s">
        <v>526</v>
      </c>
      <c r="C57" s="10">
        <v>120</v>
      </c>
      <c r="D57" s="17">
        <v>130</v>
      </c>
      <c r="E57" s="16">
        <v>140</v>
      </c>
      <c r="F57" s="234">
        <f>SUM(E57-(E57*14/114))</f>
        <v>122.80701754385964</v>
      </c>
      <c r="G57" s="235">
        <v>131.58000000000001</v>
      </c>
      <c r="H57" s="193">
        <v>141.22999999999999</v>
      </c>
      <c r="I57" s="207">
        <v>149.12</v>
      </c>
      <c r="J57" s="204">
        <v>157.88999999999999</v>
      </c>
      <c r="K57" s="204">
        <f t="shared" ref="K57" si="14">SUM(N57/114*100)</f>
        <v>171.92982456140351</v>
      </c>
      <c r="L57" s="208">
        <f>K57*'Table of % increases'!$C$19</f>
        <v>24.070175438596493</v>
      </c>
      <c r="M57" s="218">
        <f>K57+L57</f>
        <v>196</v>
      </c>
      <c r="N57" s="249">
        <v>196</v>
      </c>
      <c r="O57" s="463">
        <f>ROUND((K57-J57)/J57*100,2)</f>
        <v>8.89</v>
      </c>
    </row>
    <row r="58" spans="1:15" ht="16.5" customHeight="1" x14ac:dyDescent="0.2">
      <c r="A58" s="28"/>
      <c r="B58" s="7"/>
      <c r="C58" s="10"/>
      <c r="D58" s="17"/>
      <c r="E58" s="16"/>
      <c r="F58" s="234"/>
      <c r="G58" s="235"/>
      <c r="H58" s="193" t="s">
        <v>12</v>
      </c>
      <c r="I58" s="621"/>
      <c r="J58" s="193"/>
      <c r="K58" s="193"/>
      <c r="L58" s="245"/>
      <c r="M58" s="236"/>
      <c r="N58" s="627"/>
      <c r="O58" s="463"/>
    </row>
    <row r="59" spans="1:15" ht="16.5" customHeight="1" x14ac:dyDescent="0.2">
      <c r="A59" s="28" t="s">
        <v>553</v>
      </c>
      <c r="B59" s="54" t="s">
        <v>531</v>
      </c>
      <c r="C59" s="10"/>
      <c r="D59" s="17" t="s">
        <v>12</v>
      </c>
      <c r="E59" s="16"/>
      <c r="F59" s="234"/>
      <c r="G59" s="235"/>
      <c r="H59" s="193" t="s">
        <v>12</v>
      </c>
      <c r="I59" s="621"/>
      <c r="J59" s="193"/>
      <c r="K59" s="193"/>
      <c r="L59" s="245"/>
      <c r="M59" s="236"/>
      <c r="N59" s="627"/>
      <c r="O59" s="463"/>
    </row>
    <row r="60" spans="1:15" ht="16.5" customHeight="1" x14ac:dyDescent="0.2">
      <c r="A60" s="28" t="s">
        <v>58</v>
      </c>
      <c r="B60" s="7" t="s">
        <v>526</v>
      </c>
      <c r="C60" s="10">
        <v>120</v>
      </c>
      <c r="D60" s="17">
        <v>130</v>
      </c>
      <c r="E60" s="16">
        <v>140</v>
      </c>
      <c r="F60" s="234">
        <f>SUM(E60-(E60*14/114))</f>
        <v>122.80701754385964</v>
      </c>
      <c r="G60" s="235">
        <v>131.58000000000001</v>
      </c>
      <c r="H60" s="193">
        <v>141.22999999999999</v>
      </c>
      <c r="I60" s="207">
        <v>149.12</v>
      </c>
      <c r="J60" s="204">
        <v>157.88999999999999</v>
      </c>
      <c r="K60" s="204">
        <f t="shared" ref="K60" si="15">SUM(N60/114*100)</f>
        <v>171.92982456140351</v>
      </c>
      <c r="L60" s="208">
        <f>K60*'Table of % increases'!$C$19</f>
        <v>24.070175438596493</v>
      </c>
      <c r="M60" s="218">
        <f>K60+L60</f>
        <v>196</v>
      </c>
      <c r="N60" s="249">
        <v>196</v>
      </c>
      <c r="O60" s="463">
        <f>ROUND((K60-J60)/J60*100,2)</f>
        <v>8.89</v>
      </c>
    </row>
    <row r="61" spans="1:15" ht="16.5" customHeight="1" x14ac:dyDescent="0.2">
      <c r="A61" s="28"/>
      <c r="B61" s="7"/>
      <c r="C61" s="10"/>
      <c r="D61" s="17"/>
      <c r="E61" s="16"/>
      <c r="F61" s="234"/>
      <c r="G61" s="235"/>
      <c r="H61" s="193" t="s">
        <v>12</v>
      </c>
      <c r="I61" s="621"/>
      <c r="J61" s="193"/>
      <c r="K61" s="193"/>
      <c r="L61" s="245"/>
      <c r="M61" s="236"/>
      <c r="N61" s="627"/>
      <c r="O61" s="463"/>
    </row>
    <row r="62" spans="1:15" ht="16.5" customHeight="1" x14ac:dyDescent="0.2">
      <c r="A62" s="28" t="s">
        <v>554</v>
      </c>
      <c r="B62" s="54" t="s">
        <v>532</v>
      </c>
      <c r="C62" s="10"/>
      <c r="D62" s="17" t="s">
        <v>12</v>
      </c>
      <c r="E62" s="16"/>
      <c r="F62" s="234"/>
      <c r="G62" s="235"/>
      <c r="H62" s="193" t="s">
        <v>12</v>
      </c>
      <c r="I62" s="621"/>
      <c r="J62" s="193"/>
      <c r="K62" s="193"/>
      <c r="L62" s="245"/>
      <c r="M62" s="236"/>
      <c r="N62" s="627"/>
      <c r="O62" s="463"/>
    </row>
    <row r="63" spans="1:15" ht="16.5" customHeight="1" x14ac:dyDescent="0.2">
      <c r="A63" s="28" t="s">
        <v>58</v>
      </c>
      <c r="B63" s="7" t="s">
        <v>526</v>
      </c>
      <c r="C63" s="10">
        <v>120</v>
      </c>
      <c r="D63" s="17">
        <v>130</v>
      </c>
      <c r="E63" s="16">
        <v>140</v>
      </c>
      <c r="F63" s="234">
        <f>SUM(E63-(E63*14/114))</f>
        <v>122.80701754385964</v>
      </c>
      <c r="G63" s="235">
        <v>131.58000000000001</v>
      </c>
      <c r="H63" s="193">
        <v>141.22999999999999</v>
      </c>
      <c r="I63" s="207">
        <v>149.12</v>
      </c>
      <c r="J63" s="204">
        <v>157.88999999999999</v>
      </c>
      <c r="K63" s="204">
        <f t="shared" ref="K63" si="16">SUM(N63/114*100)</f>
        <v>171.92982456140351</v>
      </c>
      <c r="L63" s="208">
        <f>K63*'Table of % increases'!$C$19</f>
        <v>24.070175438596493</v>
      </c>
      <c r="M63" s="218">
        <f>K63+L63</f>
        <v>196</v>
      </c>
      <c r="N63" s="249">
        <v>196</v>
      </c>
      <c r="O63" s="463">
        <f>ROUND((K63-J63)/J63*100,2)</f>
        <v>8.89</v>
      </c>
    </row>
    <row r="64" spans="1:15" ht="16.5" customHeight="1" x14ac:dyDescent="0.2">
      <c r="A64" s="67"/>
      <c r="B64" s="88"/>
      <c r="C64" s="148"/>
      <c r="D64" s="56"/>
      <c r="E64" s="135"/>
      <c r="F64" s="241"/>
      <c r="G64" s="242"/>
      <c r="H64" s="626"/>
      <c r="I64" s="769"/>
      <c r="J64" s="626"/>
      <c r="K64" s="626"/>
      <c r="L64" s="247"/>
      <c r="M64" s="243"/>
      <c r="N64" s="628"/>
      <c r="O64" s="464"/>
    </row>
    <row r="65" spans="6:15" x14ac:dyDescent="0.2">
      <c r="F65" s="244"/>
      <c r="G65" s="244"/>
      <c r="H65" s="244"/>
      <c r="I65" s="244"/>
      <c r="J65" s="244"/>
      <c r="K65" s="244"/>
      <c r="L65" s="248"/>
      <c r="M65" s="244"/>
      <c r="N65" s="244"/>
    </row>
    <row r="66" spans="6:15" x14ac:dyDescent="0.2">
      <c r="F66" s="244"/>
      <c r="G66" s="244"/>
      <c r="H66" s="244"/>
      <c r="I66" s="244"/>
      <c r="J66" s="244"/>
      <c r="K66" s="244"/>
      <c r="L66" s="248"/>
      <c r="M66" s="244"/>
      <c r="N66" s="244"/>
    </row>
    <row r="67" spans="6:15" x14ac:dyDescent="0.2">
      <c r="F67" s="244"/>
      <c r="G67" s="244"/>
      <c r="H67" s="244"/>
      <c r="I67" s="244"/>
      <c r="J67" s="244"/>
      <c r="K67" s="244"/>
      <c r="L67" s="248"/>
      <c r="M67" s="244"/>
      <c r="N67" s="244"/>
    </row>
    <row r="75" spans="6:15" x14ac:dyDescent="0.2">
      <c r="F75" s="106"/>
      <c r="G75" s="106"/>
      <c r="H75" s="106"/>
      <c r="I75" s="106"/>
      <c r="J75" s="106"/>
      <c r="K75" s="106"/>
      <c r="L75" s="222"/>
      <c r="M75" s="106"/>
      <c r="N75" s="106"/>
      <c r="O75" s="465"/>
    </row>
    <row r="76" spans="6:15" x14ac:dyDescent="0.2">
      <c r="F76" s="106"/>
      <c r="G76" s="106"/>
      <c r="H76" s="106"/>
      <c r="I76" s="106"/>
      <c r="J76" s="106"/>
      <c r="K76" s="106"/>
      <c r="L76" s="222"/>
      <c r="M76" s="106"/>
      <c r="N76" s="106"/>
      <c r="O76" s="465"/>
    </row>
    <row r="77" spans="6:15" x14ac:dyDescent="0.2">
      <c r="F77" s="106"/>
      <c r="G77" s="106"/>
      <c r="H77" s="106"/>
      <c r="I77" s="106"/>
      <c r="J77" s="106"/>
      <c r="K77" s="106"/>
      <c r="L77" s="222"/>
      <c r="M77" s="106"/>
      <c r="N77" s="106"/>
      <c r="O77" s="465"/>
    </row>
  </sheetData>
  <mergeCells count="3">
    <mergeCell ref="A3:M3"/>
    <mergeCell ref="A1:N1"/>
    <mergeCell ref="A2:N2"/>
  </mergeCells>
  <pageMargins left="0.59055118110236227" right="0.31496062992125984" top="0.27559055118110237" bottom="0.31496062992125984" header="0.31496062992125984" footer="0.31496062992125984"/>
  <pageSetup paperSize="9" scale="71" orientation="portrait"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32</vt:i4>
      </vt:variant>
    </vt:vector>
  </HeadingPairs>
  <TitlesOfParts>
    <vt:vector size="53" baseType="lpstr">
      <vt:lpstr>Index</vt:lpstr>
      <vt:lpstr>Electricity</vt:lpstr>
      <vt:lpstr>Water</vt:lpstr>
      <vt:lpstr>Refuse</vt:lpstr>
      <vt:lpstr>Sewerage</vt:lpstr>
      <vt:lpstr>Rates</vt:lpstr>
      <vt:lpstr>Finance</vt:lpstr>
      <vt:lpstr>Fire</vt:lpstr>
      <vt:lpstr>Bib</vt:lpstr>
      <vt:lpstr>Traffic</vt:lpstr>
      <vt:lpstr>T.Halls</vt:lpstr>
      <vt:lpstr>Housing</vt:lpstr>
      <vt:lpstr>Parks&amp;Sport</vt:lpstr>
      <vt:lpstr>S.Pools</vt:lpstr>
      <vt:lpstr>Nekkies</vt:lpstr>
      <vt:lpstr>Miscell</vt:lpstr>
      <vt:lpstr>TPlan</vt:lpstr>
      <vt:lpstr>G.yards</vt:lpstr>
      <vt:lpstr>%.Impact</vt:lpstr>
      <vt:lpstr>H.Holds</vt:lpstr>
      <vt:lpstr>Table of % increases</vt:lpstr>
      <vt:lpstr>Electricity!Print_Area</vt:lpstr>
      <vt:lpstr>Finance!Print_Area</vt:lpstr>
      <vt:lpstr>Fire!Print_Area</vt:lpstr>
      <vt:lpstr>G.yards!Print_Area</vt:lpstr>
      <vt:lpstr>Housing!Print_Area</vt:lpstr>
      <vt:lpstr>'Parks&amp;Sport'!Print_Area</vt:lpstr>
      <vt:lpstr>Rates!Print_Area</vt:lpstr>
      <vt:lpstr>Refuse!Print_Area</vt:lpstr>
      <vt:lpstr>Sewerage!Print_Area</vt:lpstr>
      <vt:lpstr>T.Halls!Print_Area</vt:lpstr>
      <vt:lpstr>TPlan!Print_Area</vt:lpstr>
      <vt:lpstr>Traffic!Print_Area</vt:lpstr>
      <vt:lpstr>Water!Print_Area</vt:lpstr>
      <vt:lpstr>'%.Impact'!Print_Titles</vt:lpstr>
      <vt:lpstr>Bib!Print_Titles</vt:lpstr>
      <vt:lpstr>Electricity!Print_Titles</vt:lpstr>
      <vt:lpstr>Finance!Print_Titles</vt:lpstr>
      <vt:lpstr>Fire!Print_Titles</vt:lpstr>
      <vt:lpstr>G.yards!Print_Titles</vt:lpstr>
      <vt:lpstr>Housing!Print_Titles</vt:lpstr>
      <vt:lpstr>Index!Print_Titles</vt:lpstr>
      <vt:lpstr>Miscell!Print_Titles</vt:lpstr>
      <vt:lpstr>Nekkies!Print_Titles</vt:lpstr>
      <vt:lpstr>'Parks&amp;Sport'!Print_Titles</vt:lpstr>
      <vt:lpstr>Rates!Print_Titles</vt:lpstr>
      <vt:lpstr>Refuse!Print_Titles</vt:lpstr>
      <vt:lpstr>S.Pools!Print_Titles</vt:lpstr>
      <vt:lpstr>Sewerage!Print_Titles</vt:lpstr>
      <vt:lpstr>T.Halls!Print_Titles</vt:lpstr>
      <vt:lpstr>TPlan!Print_Titles</vt:lpstr>
      <vt:lpstr>Traffic!Print_Titles</vt:lpstr>
      <vt:lpstr>Water!Print_Titles</vt:lpstr>
    </vt:vector>
  </TitlesOfParts>
  <Company>DELL System Builder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rontong</dc:creator>
  <cp:lastModifiedBy>Marius Verwey</cp:lastModifiedBy>
  <cp:lastPrinted>2014-05-14T08:09:55Z</cp:lastPrinted>
  <dcterms:created xsi:type="dcterms:W3CDTF">2010-01-04T11:57:22Z</dcterms:created>
  <dcterms:modified xsi:type="dcterms:W3CDTF">2014-05-14T09:44:48Z</dcterms:modified>
</cp:coreProperties>
</file>