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68" tabRatio="857" firstSheet="1" activeTab="1"/>
  </bookViews>
  <sheets>
    <sheet name="OPERATIONAL COSTS" sheetId="1" state="hidden" r:id="rId1"/>
    <sheet name="CG PERSONNEL COST" sheetId="2" r:id="rId2"/>
    <sheet name="CG OPERATIONAL COSTS " sheetId="3" r:id="rId3"/>
    <sheet name="CG CAPITAL COSTS" sheetId="4" r:id="rId4"/>
    <sheet name="Spent Summary" sheetId="5" state="hidden" r:id="rId5"/>
  </sheets>
  <externalReferences>
    <externalReference r:id="rId8"/>
    <externalReference r:id="rId9"/>
  </externalReferences>
  <definedNames>
    <definedName name="_xlnm._FilterDatabase" localSheetId="1" hidden="1">'CG PERSONNEL COST'!$A$12:$C$68</definedName>
    <definedName name="_xlfn.SINGLE" hidden="1">#NAME?</definedName>
    <definedName name="_xlnm.Print_Area" localSheetId="3">'CG CAPITAL COSTS'!$A$1:$S$62</definedName>
    <definedName name="_xlnm.Print_Area" localSheetId="2">'CG OPERATIONAL COSTS '!$A$1:$S$62</definedName>
    <definedName name="_xlnm.Print_Area" localSheetId="1">'CG PERSONNEL COST'!$A$1:$T$79</definedName>
    <definedName name="_xlnm.Print_Titles" localSheetId="3">'CG CAPITAL COSTS'!$12:$13</definedName>
    <definedName name="_xlnm.Print_Titles" localSheetId="2">'CG OPERATIONAL COSTS '!$12:$13</definedName>
    <definedName name="_xlnm.Print_Titles" localSheetId="1">'CG PERSONNEL COST'!$11:$12</definedName>
  </definedNames>
  <calcPr fullCalcOnLoad="1"/>
</workbook>
</file>

<file path=xl/sharedStrings.xml><?xml version="1.0" encoding="utf-8"?>
<sst xmlns="http://schemas.openxmlformats.org/spreadsheetml/2006/main" count="270" uniqueCount="148">
  <si>
    <t>Name of Library</t>
  </si>
  <si>
    <t>Total Expenditure 
up to this month</t>
  </si>
  <si>
    <t>Commitment 
(e.g. of orders placed but not yet paid)</t>
  </si>
  <si>
    <t>Department of Cultural Affairs &amp; Sport - Western Cape</t>
  </si>
  <si>
    <t xml:space="preserve">BUDGET </t>
  </si>
  <si>
    <t>Post Name</t>
  </si>
  <si>
    <t>STAFFING</t>
  </si>
  <si>
    <t>Directorate: Library &amp; Archive Services</t>
  </si>
  <si>
    <t xml:space="preserve">Library Manager/ Delegated Authority: _________________ </t>
  </si>
  <si>
    <t>Signature:_________________                                                                   Date:_______________________</t>
  </si>
  <si>
    <t xml:space="preserve">Municipal Manager / Delegated Authority:   </t>
  </si>
  <si>
    <t>Name &amp; Surname</t>
  </si>
  <si>
    <t>Budget allocated 2011/12</t>
  </si>
  <si>
    <t>OPERATIONAL COSTS</t>
  </si>
  <si>
    <t>I HEREBY ACKNOWLEDGE AND APPROVE THE EXPENDITURE OF THE MUNICIPAL REPLACEMENT FUNDS.</t>
  </si>
  <si>
    <t xml:space="preserve"> </t>
  </si>
  <si>
    <t>Balance 
(of funds not spent or committed)</t>
  </si>
  <si>
    <t xml:space="preserve">                                                                      MONTHLY EXPENDITURE REPORT: 2011/2012</t>
  </si>
  <si>
    <t xml:space="preserve">                                                                          Department of Cultural Affairs &amp; Sport - Western Cape</t>
  </si>
  <si>
    <t xml:space="preserve">                                                                    Directorate: Library &amp; Archive Services</t>
  </si>
  <si>
    <r>
      <rPr>
        <b/>
        <sz val="36"/>
        <rFont val="Century Gothic"/>
        <family val="2"/>
      </rPr>
      <t xml:space="preserve">                                            </t>
    </r>
    <r>
      <rPr>
        <b/>
        <u val="single"/>
        <sz val="36"/>
        <rFont val="Century Gothic"/>
        <family val="2"/>
      </rPr>
      <t>MUNICIPAL REPLACEMENT FUNDS</t>
    </r>
  </si>
  <si>
    <t>Progress on project</t>
  </si>
  <si>
    <t>Description of Project</t>
  </si>
  <si>
    <t>NAME OF PROJECT:</t>
  </si>
  <si>
    <t xml:space="preserve">I HEREBY CERTIFY UNLESS OTHERWISE INDICATED THAT THE PROGRESS OF THE PROJECT IS BEING MONITORED AND WILL BE FINALISED BY THE END OF THE FINANCIAL YEAR. PAYMENT OR PART PAYMENT FOR THIS PROJECT HAS BEEN DONE WITH MUNICIPAL REPLACEMENT FUNDS. </t>
  </si>
  <si>
    <r>
      <rPr>
        <b/>
        <sz val="14"/>
        <rFont val="Century Gothic"/>
        <family val="2"/>
      </rPr>
      <t>Pieter.Hugo@pgwc.gov.za</t>
    </r>
    <r>
      <rPr>
        <sz val="14"/>
        <rFont val="Century Gothic"/>
        <family val="2"/>
      </rPr>
      <t xml:space="preserve">
tel: +27 21 483 2441                                 fax: 0862106219
</t>
    </r>
    <r>
      <rPr>
        <b/>
        <sz val="14"/>
        <rFont val="Century Gothic"/>
        <family val="2"/>
      </rPr>
      <t>PO Box 2108, Cape Town, 8000</t>
    </r>
    <r>
      <rPr>
        <sz val="14"/>
        <rFont val="Century Gothic"/>
        <family val="2"/>
      </rPr>
      <t xml:space="preserve">
</t>
    </r>
  </si>
  <si>
    <t>PLEASE SUBMIT ON OR  BEFORE THE 7th OF EACH MONTH</t>
  </si>
  <si>
    <t xml:space="preserve">CAPE AGULHAS MUNICIPALITY: OPERATIONAL COSTS BUDGET : R </t>
  </si>
  <si>
    <t>Difference between MRF and budgeted amount</t>
  </si>
  <si>
    <t>Municipal Budget allocated 2012/13</t>
  </si>
  <si>
    <t>Total</t>
  </si>
  <si>
    <t>Comments:</t>
  </si>
  <si>
    <t>CONDITIONAL GRANT</t>
  </si>
  <si>
    <t>CG Business Plan Amount</t>
  </si>
  <si>
    <t xml:space="preserve">I HEREBY CERTIFY THAT UNLESS OTHERWISE INDICATED THAT ALL PERSONS LISTED ON THE EXPENDITURE REPORT ARE IN THE EMPLOY OF THE MUNICIPALITY AND ARE ENTITLED TO PAYMENT OR PART PAYMENT FROM THE CONDITIONAL GRANT FUNDS. </t>
  </si>
  <si>
    <t>I HEREBY ACKNOWLEDGE AND APPROVE THE EXPENDITURE OF THE CONDITIONAL GRANT FUNDS.</t>
  </si>
  <si>
    <t xml:space="preserve">                                                                                                                                                                                                                                                                                                                                                                                                                                                                                                                                                                                                                                                                                                                                                                                                                                                                                                                                                                                                                                                                                                                                                                                                                                                                                                                                                                                                                                                                                                                                                                                                                                                                                                                                                                                                                                                                                                                                                                                                                                                                                                                                                                                                                                                                                                                                                                                                                                                                                                                                                                                                                                                                                                                                                                                                                                                                                                                                                                                                                                                                                                                                                                                                                                                                                                                                                                                                                                                                                                                                                                                                                                                                                                                                                                                                                                                                                                                                                                                                                                                                                                                                                                                                                                                                                                                                                                                                                                                                                                                                                                                                                                                                                                                                                       </t>
  </si>
  <si>
    <t>Balance 
(of CG Business Plan Amount  overspent)</t>
  </si>
  <si>
    <t xml:space="preserve">Pieter.Hugo@westerncape.gov.za
tel: +27 21 483 2441                                 fax: 0862106219
PO Box 2108, Cape Town, 8000
</t>
  </si>
  <si>
    <t>LIBWL</t>
  </si>
  <si>
    <t>LIBDD</t>
  </si>
  <si>
    <t>Wentzel CG</t>
  </si>
  <si>
    <t>Jorgensen K</t>
  </si>
  <si>
    <t>Matolla L</t>
  </si>
  <si>
    <t>Gerber C</t>
  </si>
  <si>
    <t>Library Assistant</t>
  </si>
  <si>
    <t>Senior Librarian</t>
  </si>
  <si>
    <t>Library Manager</t>
  </si>
  <si>
    <t>Library Attendant</t>
  </si>
  <si>
    <t>LIBTR</t>
  </si>
  <si>
    <t>LIBST</t>
  </si>
  <si>
    <t>LIBES</t>
  </si>
  <si>
    <t>LIBZW</t>
  </si>
  <si>
    <t>Windvogel A</t>
  </si>
  <si>
    <t>Bruintjies C</t>
  </si>
  <si>
    <t>Van Wyk RV</t>
  </si>
  <si>
    <t>Matsikiza R</t>
  </si>
  <si>
    <t>Manuel CC</t>
  </si>
  <si>
    <t>Zawukana TV</t>
  </si>
  <si>
    <t>Cupido DW</t>
  </si>
  <si>
    <t>Bikani NW</t>
  </si>
  <si>
    <t>Seti OS</t>
  </si>
  <si>
    <t>Librarian</t>
  </si>
  <si>
    <t>Kok BN</t>
  </si>
  <si>
    <t>Koopman R</t>
  </si>
  <si>
    <t>Jacobs CV</t>
  </si>
  <si>
    <t>Mjodo NJ</t>
  </si>
  <si>
    <t>Baker SR</t>
  </si>
  <si>
    <t>Grove NPR</t>
  </si>
  <si>
    <t>Koopman SN</t>
  </si>
  <si>
    <t>Lottering YOCF</t>
  </si>
  <si>
    <t>Matthys M</t>
  </si>
  <si>
    <t>May MB</t>
  </si>
  <si>
    <t>Mema TB</t>
  </si>
  <si>
    <t>Oliphant M</t>
  </si>
  <si>
    <t>Philander S</t>
  </si>
  <si>
    <t>Snyders J</t>
  </si>
  <si>
    <t>Somers Van Wyk GC</t>
  </si>
  <si>
    <t>Marais DE</t>
  </si>
  <si>
    <t>Makasi NM</t>
  </si>
  <si>
    <t>Fortuin TM</t>
  </si>
  <si>
    <t>Haas F</t>
  </si>
  <si>
    <t>Ntlapo TM</t>
  </si>
  <si>
    <t>Booi C</t>
  </si>
  <si>
    <t>Human B</t>
  </si>
  <si>
    <t>Verwey E</t>
  </si>
  <si>
    <t>Solibanzi MD</t>
  </si>
  <si>
    <t>Van Wyk A</t>
  </si>
  <si>
    <t>Senior Clerk: Support Services</t>
  </si>
  <si>
    <t>IT Cadet</t>
  </si>
  <si>
    <t>LIBGO</t>
  </si>
  <si>
    <t>LIBAP</t>
  </si>
  <si>
    <t>Fortuin HA</t>
  </si>
  <si>
    <t>Rorwana MB</t>
  </si>
  <si>
    <t>Mfana N</t>
  </si>
  <si>
    <t>Omardien A</t>
  </si>
  <si>
    <t>LIBES (OVERHEX)</t>
  </si>
  <si>
    <t>LIBGO (FAIRHILLS)</t>
  </si>
  <si>
    <t>LIBDD (SANDHILLS)</t>
  </si>
  <si>
    <t>LIBDD (HEXVALLEI)</t>
  </si>
  <si>
    <t>LIBGO (SLANGHOEK)</t>
  </si>
  <si>
    <t>Bezuidenhout P</t>
  </si>
  <si>
    <t>BREEDE VALLEY MUNICIPALITY: Capital Budget</t>
  </si>
  <si>
    <t>NAME OF PROJECT</t>
  </si>
  <si>
    <t>CAPITAL</t>
  </si>
  <si>
    <t>PROJECT</t>
  </si>
  <si>
    <t>Name of library (indicate ALL if cost not available per library, eg. Telephones)</t>
  </si>
  <si>
    <t>Balance 
(of CG Business Plan Amount  not spent)</t>
  </si>
  <si>
    <t xml:space="preserve">I HEREBY CERTIFY UNLESS OTHERWISE INDICATED THAT THE PROGRESS OF THE PROJECT IS BEING MONITORED AND WILL BE FINALISED BY THE END OF THE FINANCIAL YEAR. PAYMENT OR PART PAYMENT FOR THIS PROJECT HAS BEEN DONE WITH THE CONDITIONAL GRANT FUNDS. </t>
  </si>
  <si>
    <t>BREEDE VALLEY MUNICIPALITY: Personnel Budget</t>
  </si>
  <si>
    <t>BREEDE VALLEY MUNICIPALITY: Operational Budget</t>
  </si>
  <si>
    <t>OPERATIONAL</t>
  </si>
  <si>
    <r>
      <t xml:space="preserve">Municipal Manager / Delegated Authority:  </t>
    </r>
    <r>
      <rPr>
        <b/>
        <u val="single"/>
        <sz val="16"/>
        <rFont val="Century Gothic"/>
        <family val="2"/>
      </rPr>
      <t>MR D. McTHOMAS</t>
    </r>
  </si>
  <si>
    <r>
      <t xml:space="preserve">Municipal Manager / Delegated Authority:   </t>
    </r>
    <r>
      <rPr>
        <b/>
        <u val="single"/>
        <sz val="16"/>
        <rFont val="Century Gothic"/>
        <family val="2"/>
      </rPr>
      <t>MR D. McTHOMAS</t>
    </r>
  </si>
  <si>
    <r>
      <t xml:space="preserve">Delegated Authority:  </t>
    </r>
    <r>
      <rPr>
        <b/>
        <u val="single"/>
        <sz val="16"/>
        <rFont val="Century Gothic"/>
        <family val="2"/>
      </rPr>
      <t>MR D. McTHOMAS</t>
    </r>
  </si>
  <si>
    <r>
      <t xml:space="preserve">Library Manager/ Delegated Authority: </t>
    </r>
    <r>
      <rPr>
        <b/>
        <u val="single"/>
        <sz val="16"/>
        <rFont val="Century Gothic"/>
        <family val="2"/>
      </rPr>
      <t>MR S. SWARTZ</t>
    </r>
  </si>
  <si>
    <t>Rafu S</t>
  </si>
  <si>
    <t xml:space="preserve">Municipality </t>
  </si>
  <si>
    <t>No of Employees</t>
  </si>
  <si>
    <t>Plan</t>
  </si>
  <si>
    <t>Actual Expenditure</t>
  </si>
  <si>
    <t>Available</t>
  </si>
  <si>
    <t>Municipality contribution</t>
  </si>
  <si>
    <t>CG Allocation per Municipality</t>
  </si>
  <si>
    <t>% Spent</t>
  </si>
  <si>
    <t>% Available (excl Mun- Contr)</t>
  </si>
  <si>
    <t>Breede Valley Personnel Budget - CG</t>
  </si>
  <si>
    <t>Breede Valley Capital Budget - CG</t>
  </si>
  <si>
    <t>Breede Valley Operational Budget - CG</t>
  </si>
  <si>
    <t>Quarter 1 &amp; 2</t>
  </si>
  <si>
    <t>Expenditure Year to Date</t>
  </si>
  <si>
    <t>MONTHLY EXPENDITURE REPORT: 2022/2023</t>
  </si>
  <si>
    <t>FINANCIAL YEAR 2022/2023</t>
  </si>
  <si>
    <t>Current Staff  -2022/2023</t>
  </si>
  <si>
    <t>Operational  - 2022/2023</t>
  </si>
  <si>
    <t>Capital  - 2022/2023</t>
  </si>
  <si>
    <t>Faro JR</t>
  </si>
  <si>
    <t>Mothibe IN</t>
  </si>
  <si>
    <t>Qwesha Y</t>
  </si>
  <si>
    <t>Mapongwana U</t>
  </si>
  <si>
    <t>Covid Expenditure</t>
  </si>
  <si>
    <t>Ungrade of the ramp</t>
  </si>
  <si>
    <t>IT Equipment</t>
  </si>
  <si>
    <t>Verwey CC</t>
  </si>
  <si>
    <t>Mkosi S (Bavuma-Gwayi NM 01.08.2022)</t>
  </si>
  <si>
    <r>
      <t xml:space="preserve">Signature:_________________                                                                   Date: </t>
    </r>
    <r>
      <rPr>
        <b/>
        <u val="single"/>
        <sz val="16"/>
        <rFont val="Century Gothic"/>
        <family val="2"/>
      </rPr>
      <t>6 March 2023</t>
    </r>
  </si>
  <si>
    <r>
      <t xml:space="preserve">Signature:_________________                Date: </t>
    </r>
    <r>
      <rPr>
        <b/>
        <u val="single"/>
        <sz val="16"/>
        <rFont val="Century Gothic"/>
        <family val="2"/>
      </rPr>
      <t>6 March 2023</t>
    </r>
  </si>
  <si>
    <r>
      <t xml:space="preserve">Signature:_________________                   Date: </t>
    </r>
    <r>
      <rPr>
        <b/>
        <u val="single"/>
        <sz val="16"/>
        <rFont val="Century Gothic"/>
        <family val="2"/>
      </rPr>
      <t>6 March 2023</t>
    </r>
  </si>
</sst>
</file>

<file path=xl/styles.xml><?xml version="1.0" encoding="utf-8"?>
<styleSheet xmlns="http://schemas.openxmlformats.org/spreadsheetml/2006/main">
  <numFmts count="3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F800]dddd\,\ mmmm\ dd\,\ yyyy"/>
    <numFmt numFmtId="181" formatCode="[$-1C09]dd\ mmmm\ yyyy"/>
    <numFmt numFmtId="182" formatCode="[$-409]dddd\,\ mmmm\ dd\,\ yyyy"/>
    <numFmt numFmtId="183" formatCode="mmm\ yyyy"/>
    <numFmt numFmtId="184" formatCode="&quot;R&quot;\ #,##0.00"/>
    <numFmt numFmtId="185" formatCode="&quot;Yes&quot;;&quot;Yes&quot;;&quot;No&quot;"/>
    <numFmt numFmtId="186" formatCode="&quot;True&quot;;&quot;True&quot;;&quot;False&quot;"/>
    <numFmt numFmtId="187" formatCode="&quot;On&quot;;&quot;On&quot;;&quot;Off&quot;"/>
    <numFmt numFmtId="188" formatCode="[$€-2]\ #,##0.00_);[Red]\([$€-2]\ #,##0.00\)"/>
    <numFmt numFmtId="189" formatCode="[$-409]dddd\,\ mmmm\ d\,\ yyyy"/>
    <numFmt numFmtId="190" formatCode="mmm\-yyyy"/>
    <numFmt numFmtId="191" formatCode="[$-1C09]dddd\,\ dd\ mmmm\ yyyy"/>
  </numFmts>
  <fonts count="81">
    <font>
      <sz val="10"/>
      <name val="Arial"/>
      <family val="0"/>
    </font>
    <font>
      <sz val="11"/>
      <color indexed="8"/>
      <name val="Calibri"/>
      <family val="2"/>
    </font>
    <font>
      <sz val="16"/>
      <name val="Bodoni MT"/>
      <family val="1"/>
    </font>
    <font>
      <b/>
      <sz val="18"/>
      <name val="Arial"/>
      <family val="2"/>
    </font>
    <font>
      <sz val="22"/>
      <name val="Century Gothic"/>
      <family val="2"/>
    </font>
    <font>
      <sz val="10"/>
      <name val="Century Gothic"/>
      <family val="2"/>
    </font>
    <font>
      <b/>
      <u val="single"/>
      <sz val="18"/>
      <name val="Century Gothic"/>
      <family val="2"/>
    </font>
    <font>
      <sz val="18"/>
      <name val="Century Gothic"/>
      <family val="2"/>
    </font>
    <font>
      <b/>
      <sz val="18"/>
      <name val="Century Gothic"/>
      <family val="2"/>
    </font>
    <font>
      <b/>
      <sz val="14"/>
      <name val="Century Gothic"/>
      <family val="2"/>
    </font>
    <font>
      <sz val="12"/>
      <name val="Century Gothic"/>
      <family val="2"/>
    </font>
    <font>
      <b/>
      <sz val="16"/>
      <name val="Century Gothic"/>
      <family val="2"/>
    </font>
    <font>
      <sz val="16"/>
      <name val="Century Gothic"/>
      <family val="2"/>
    </font>
    <font>
      <b/>
      <u val="single"/>
      <sz val="36"/>
      <name val="Century Gothic"/>
      <family val="2"/>
    </font>
    <font>
      <b/>
      <sz val="22"/>
      <name val="Century Gothic"/>
      <family val="2"/>
    </font>
    <font>
      <sz val="14"/>
      <name val="Century Gothic"/>
      <family val="2"/>
    </font>
    <font>
      <b/>
      <sz val="36"/>
      <name val="Century Gothic"/>
      <family val="2"/>
    </font>
    <font>
      <b/>
      <u val="single"/>
      <sz val="20"/>
      <name val="Century Gothic"/>
      <family val="2"/>
    </font>
    <font>
      <b/>
      <sz val="20"/>
      <name val="Century Gothic"/>
      <family val="2"/>
    </font>
    <font>
      <b/>
      <u val="single"/>
      <sz val="16"/>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entury Gothic"/>
      <family val="2"/>
    </font>
    <font>
      <sz val="14"/>
      <color indexed="10"/>
      <name val="Century Gothic"/>
      <family val="2"/>
    </font>
    <font>
      <b/>
      <u val="single"/>
      <sz val="16"/>
      <color indexed="10"/>
      <name val="Century Gothic"/>
      <family val="2"/>
    </font>
    <font>
      <sz val="14"/>
      <name val="Calibri"/>
      <family val="2"/>
    </font>
    <font>
      <sz val="11"/>
      <color indexed="8"/>
      <name val="Tahoma"/>
      <family val="2"/>
    </font>
    <font>
      <sz val="16"/>
      <color indexed="8"/>
      <name val="Tahoma"/>
      <family val="2"/>
    </font>
    <font>
      <sz val="11"/>
      <color indexed="10"/>
      <name val="Tahoma"/>
      <family val="2"/>
    </font>
    <font>
      <b/>
      <sz val="11"/>
      <color indexed="8"/>
      <name val="Tahoma"/>
      <family val="2"/>
    </font>
    <font>
      <b/>
      <sz val="16"/>
      <color indexed="10"/>
      <name val="Century Gothic"/>
      <family val="2"/>
    </font>
    <font>
      <u val="single"/>
      <sz val="18"/>
      <color indexed="12"/>
      <name val="Arial"/>
      <family val="2"/>
    </font>
    <font>
      <b/>
      <sz val="18"/>
      <color indexed="8"/>
      <name val="Tahoma"/>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entury Gothic"/>
      <family val="2"/>
    </font>
    <font>
      <sz val="14"/>
      <color rgb="FFFF0000"/>
      <name val="Century Gothic"/>
      <family val="2"/>
    </font>
    <font>
      <b/>
      <u val="single"/>
      <sz val="16"/>
      <color rgb="FFFF0000"/>
      <name val="Century Gothic"/>
      <family val="2"/>
    </font>
    <font>
      <sz val="11"/>
      <color theme="1"/>
      <name val="Tahoma"/>
      <family val="2"/>
    </font>
    <font>
      <sz val="16"/>
      <color theme="1"/>
      <name val="Tahoma"/>
      <family val="2"/>
    </font>
    <font>
      <sz val="11"/>
      <color rgb="FFFF0000"/>
      <name val="Tahoma"/>
      <family val="2"/>
    </font>
    <font>
      <b/>
      <sz val="11"/>
      <color theme="1"/>
      <name val="Tahoma"/>
      <family val="2"/>
    </font>
    <font>
      <b/>
      <sz val="16"/>
      <color rgb="FFFF0000"/>
      <name val="Century Gothic"/>
      <family val="2"/>
    </font>
    <font>
      <u val="single"/>
      <sz val="18"/>
      <color theme="10"/>
      <name val="Arial"/>
      <family val="2"/>
    </font>
    <font>
      <b/>
      <sz val="18"/>
      <color theme="1"/>
      <name val="Tahoma"/>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3" tint="0.5999900102615356"/>
        <bgColor indexed="64"/>
      </patternFill>
    </fill>
    <fill>
      <patternFill patternType="solid">
        <fgColor theme="6" tint="0.39998000860214233"/>
        <bgColor indexed="64"/>
      </patternFill>
    </fill>
    <fill>
      <patternFill patternType="solid">
        <fgColor theme="0" tint="-0.3499799966812134"/>
        <bgColor indexed="64"/>
      </patternFill>
    </fill>
    <fill>
      <patternFill patternType="solid">
        <fgColor rgb="FFFF0000"/>
        <bgColor indexed="6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top/>
      <bottom/>
    </border>
    <border>
      <left style="double"/>
      <right/>
      <top/>
      <bottom/>
    </border>
    <border>
      <left style="double"/>
      <right style="thin"/>
      <top style="thin"/>
      <bottom style="thin"/>
    </border>
    <border>
      <left/>
      <right style="thin"/>
      <top style="thin"/>
      <bottom style="thin"/>
    </border>
    <border>
      <left style="medium"/>
      <right style="medium"/>
      <top style="medium"/>
      <bottom style="medium"/>
    </border>
    <border>
      <left style="thin"/>
      <right style="thin"/>
      <top style="thin"/>
      <bottom style="thin"/>
    </border>
    <border>
      <left style="thin"/>
      <right style="thin"/>
      <top/>
      <bottom style="thin"/>
    </border>
    <border>
      <left style="thin"/>
      <right style="medium"/>
      <top>
        <color indexed="63"/>
      </top>
      <bottom style="thin"/>
    </border>
    <border>
      <left style="thin"/>
      <right style="double"/>
      <top/>
      <bottom style="thin"/>
    </border>
    <border>
      <left style="double"/>
      <right/>
      <top/>
      <bottom style="double"/>
    </border>
    <border>
      <left/>
      <right/>
      <top/>
      <bottom style="double"/>
    </border>
    <border>
      <left/>
      <right style="double"/>
      <top/>
      <bottom style="double"/>
    </border>
    <border>
      <left>
        <color indexed="63"/>
      </left>
      <right style="thin"/>
      <top style="medium"/>
      <bottom style="thin"/>
    </border>
    <border>
      <left>
        <color indexed="63"/>
      </left>
      <right style="medium"/>
      <top style="medium"/>
      <bottom style="medium"/>
    </border>
    <border>
      <left>
        <color indexed="63"/>
      </left>
      <right style="thin"/>
      <top style="medium"/>
      <bottom style="double"/>
    </border>
    <border>
      <left style="medium"/>
      <right style="double"/>
      <top style="medium"/>
      <bottom style="medium"/>
    </border>
    <border>
      <left style="thin"/>
      <right>
        <color indexed="63"/>
      </right>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style="medium"/>
      <top style="medium"/>
      <bottom style="medium"/>
    </border>
    <border>
      <left style="double"/>
      <right/>
      <top style="thin"/>
      <bottom style="thin"/>
    </border>
    <border>
      <left style="thin"/>
      <right style="thin"/>
      <top style="medium"/>
      <bottom style="thin"/>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right>
        <color indexed="63"/>
      </right>
      <top style="thin"/>
      <bottom style="double"/>
    </border>
    <border>
      <left>
        <color indexed="63"/>
      </left>
      <right style="double"/>
      <top style="thin"/>
      <bottom style="double"/>
    </border>
    <border>
      <left style="double"/>
      <right/>
      <top style="double"/>
      <bottom/>
    </border>
    <border>
      <left/>
      <right/>
      <top style="double"/>
      <bottom/>
    </border>
    <border>
      <left/>
      <right style="double"/>
      <top style="double"/>
      <bottom/>
    </border>
    <border>
      <left style="medium"/>
      <right style="thin"/>
      <top style="medium"/>
      <bottom style="medium"/>
    </border>
    <border>
      <left style="double"/>
      <right/>
      <top style="double"/>
      <bottom style="double"/>
    </border>
    <border>
      <left style="thin"/>
      <right>
        <color indexed="63"/>
      </right>
      <top style="double"/>
      <bottom style="double"/>
    </border>
    <border>
      <left style="double"/>
      <right/>
      <top style="double"/>
      <bottom style="thin"/>
    </border>
    <border>
      <left style="thin"/>
      <right>
        <color indexed="63"/>
      </right>
      <top style="double"/>
      <bottom style="thin"/>
    </border>
    <border>
      <left>
        <color indexed="63"/>
      </left>
      <right>
        <color indexed="63"/>
      </right>
      <top>
        <color indexed="63"/>
      </top>
      <bottom style="thin"/>
    </border>
    <border>
      <left style="medium"/>
      <right>
        <color indexed="63"/>
      </right>
      <top style="medium"/>
      <bottom style="thin"/>
    </border>
    <border>
      <left style="double"/>
      <right style="thin"/>
      <top style="thin"/>
      <bottom/>
    </border>
    <border>
      <left style="double"/>
      <right style="thin"/>
      <top>
        <color indexed="63"/>
      </top>
      <bottom style="thin"/>
    </border>
    <border>
      <left style="thin"/>
      <right style="thin"/>
      <top style="thin"/>
      <bottom/>
    </border>
    <border>
      <left style="thin"/>
      <right style="thin"/>
      <top style="medium"/>
      <bottom style="mediu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66" fillId="0" borderId="0">
      <alignment/>
      <protection/>
    </xf>
    <xf numFmtId="0" fontId="0" fillId="31" borderId="7" applyNumberFormat="0" applyFont="0" applyAlignment="0" applyProtection="0"/>
    <xf numFmtId="0" fontId="67" fillId="26"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18">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xf>
    <xf numFmtId="0" fontId="3" fillId="0" borderId="0" xfId="0" applyFont="1" applyBorder="1" applyAlignment="1">
      <alignment wrapText="1"/>
    </xf>
    <xf numFmtId="0" fontId="3" fillId="0" borderId="10" xfId="0" applyFont="1" applyBorder="1" applyAlignment="1">
      <alignment wrapText="1"/>
    </xf>
    <xf numFmtId="0" fontId="6" fillId="32" borderId="11" xfId="0" applyFont="1" applyFill="1" applyBorder="1" applyAlignment="1">
      <alignment/>
    </xf>
    <xf numFmtId="0" fontId="6" fillId="32" borderId="0" xfId="0" applyFont="1" applyFill="1" applyBorder="1" applyAlignment="1">
      <alignment/>
    </xf>
    <xf numFmtId="0" fontId="7" fillId="32" borderId="0" xfId="0" applyFont="1" applyFill="1" applyBorder="1" applyAlignment="1">
      <alignment/>
    </xf>
    <xf numFmtId="0" fontId="7" fillId="32" borderId="10" xfId="0" applyFont="1" applyFill="1" applyBorder="1" applyAlignment="1">
      <alignment/>
    </xf>
    <xf numFmtId="0" fontId="6" fillId="32" borderId="11" xfId="0" applyFont="1" applyFill="1" applyBorder="1" applyAlignment="1">
      <alignment/>
    </xf>
    <xf numFmtId="0" fontId="6" fillId="32" borderId="0" xfId="0" applyFont="1" applyFill="1" applyBorder="1" applyAlignment="1">
      <alignment/>
    </xf>
    <xf numFmtId="0" fontId="6" fillId="32" borderId="0" xfId="0" applyFont="1" applyFill="1" applyBorder="1" applyAlignment="1">
      <alignment horizontal="center"/>
    </xf>
    <xf numFmtId="0" fontId="5" fillId="32" borderId="11" xfId="0" applyFont="1" applyFill="1" applyBorder="1" applyAlignment="1">
      <alignment/>
    </xf>
    <xf numFmtId="0" fontId="5" fillId="32" borderId="0" xfId="0" applyFont="1" applyFill="1" applyBorder="1" applyAlignment="1">
      <alignment/>
    </xf>
    <xf numFmtId="0" fontId="5" fillId="32" borderId="10" xfId="0" applyFont="1" applyFill="1" applyBorder="1" applyAlignment="1">
      <alignment/>
    </xf>
    <xf numFmtId="0" fontId="8" fillId="33" borderId="12" xfId="0" applyFont="1" applyFill="1" applyBorder="1" applyAlignment="1">
      <alignment horizontal="center"/>
    </xf>
    <xf numFmtId="0" fontId="8" fillId="32" borderId="13" xfId="0" applyFont="1" applyFill="1" applyBorder="1" applyAlignment="1">
      <alignment horizontal="center"/>
    </xf>
    <xf numFmtId="0" fontId="9" fillId="32" borderId="0" xfId="0" applyFont="1" applyFill="1" applyBorder="1" applyAlignment="1">
      <alignment horizontal="center"/>
    </xf>
    <xf numFmtId="0" fontId="9" fillId="32" borderId="11" xfId="0" applyFont="1" applyFill="1" applyBorder="1" applyAlignment="1">
      <alignment horizontal="center"/>
    </xf>
    <xf numFmtId="0" fontId="10" fillId="32" borderId="11" xfId="0" applyFont="1" applyFill="1" applyBorder="1" applyAlignment="1">
      <alignment horizontal="center"/>
    </xf>
    <xf numFmtId="0" fontId="11" fillId="32" borderId="14" xfId="0" applyFont="1" applyFill="1" applyBorder="1" applyAlignment="1">
      <alignment horizontal="center"/>
    </xf>
    <xf numFmtId="0" fontId="11" fillId="32" borderId="14" xfId="0" applyFont="1" applyFill="1" applyBorder="1" applyAlignment="1">
      <alignment horizontal="center" wrapText="1"/>
    </xf>
    <xf numFmtId="4" fontId="12" fillId="32" borderId="15" xfId="0" applyNumberFormat="1" applyFont="1" applyFill="1" applyBorder="1" applyAlignment="1">
      <alignment/>
    </xf>
    <xf numFmtId="0" fontId="12" fillId="32" borderId="11" xfId="0" applyFont="1" applyFill="1" applyBorder="1" applyAlignment="1">
      <alignment wrapText="1"/>
    </xf>
    <xf numFmtId="0" fontId="12" fillId="32" borderId="0" xfId="0" applyFont="1" applyFill="1" applyBorder="1" applyAlignment="1">
      <alignment wrapText="1"/>
    </xf>
    <xf numFmtId="0" fontId="12" fillId="32" borderId="0" xfId="0" applyFont="1" applyFill="1" applyBorder="1" applyAlignment="1">
      <alignment/>
    </xf>
    <xf numFmtId="4" fontId="12" fillId="32" borderId="0" xfId="0" applyNumberFormat="1" applyFont="1" applyFill="1" applyBorder="1" applyAlignment="1">
      <alignment horizontal="center"/>
    </xf>
    <xf numFmtId="0" fontId="12" fillId="32" borderId="0" xfId="0" applyFont="1" applyFill="1" applyBorder="1" applyAlignment="1">
      <alignment horizontal="center"/>
    </xf>
    <xf numFmtId="0" fontId="11" fillId="32" borderId="11" xfId="0" applyFont="1" applyFill="1" applyBorder="1" applyAlignment="1">
      <alignment wrapText="1"/>
    </xf>
    <xf numFmtId="0" fontId="11" fillId="32" borderId="0" xfId="0" applyFont="1" applyFill="1" applyBorder="1" applyAlignment="1">
      <alignment wrapText="1"/>
    </xf>
    <xf numFmtId="0" fontId="5" fillId="0" borderId="0" xfId="0" applyFont="1" applyAlignment="1">
      <alignment wrapText="1"/>
    </xf>
    <xf numFmtId="0" fontId="11" fillId="32" borderId="0" xfId="0" applyFont="1" applyFill="1" applyBorder="1" applyAlignment="1">
      <alignment/>
    </xf>
    <xf numFmtId="0" fontId="11" fillId="32" borderId="10" xfId="0" applyFont="1" applyFill="1" applyBorder="1" applyAlignment="1">
      <alignment/>
    </xf>
    <xf numFmtId="0" fontId="6" fillId="32" borderId="11" xfId="0" applyFont="1" applyFill="1" applyBorder="1" applyAlignment="1">
      <alignment wrapText="1"/>
    </xf>
    <xf numFmtId="0" fontId="6" fillId="32" borderId="0" xfId="0" applyFont="1" applyFill="1" applyBorder="1" applyAlignment="1">
      <alignment wrapText="1"/>
    </xf>
    <xf numFmtId="0" fontId="10" fillId="32" borderId="0" xfId="0" applyFont="1" applyFill="1" applyBorder="1" applyAlignment="1">
      <alignment horizontal="center"/>
    </xf>
    <xf numFmtId="4" fontId="12" fillId="32" borderId="16" xfId="0" applyNumberFormat="1" applyFont="1" applyFill="1" applyBorder="1" applyAlignment="1">
      <alignment horizontal="right"/>
    </xf>
    <xf numFmtId="3" fontId="12" fillId="32" borderId="16" xfId="0" applyNumberFormat="1" applyFont="1" applyFill="1" applyBorder="1" applyAlignment="1">
      <alignment horizontal="right"/>
    </xf>
    <xf numFmtId="4" fontId="12" fillId="32" borderId="17" xfId="0" applyNumberFormat="1" applyFont="1" applyFill="1" applyBorder="1" applyAlignment="1">
      <alignment horizontal="right"/>
    </xf>
    <xf numFmtId="3" fontId="12" fillId="32" borderId="15" xfId="0" applyNumberFormat="1" applyFont="1" applyFill="1" applyBorder="1" applyAlignment="1">
      <alignment/>
    </xf>
    <xf numFmtId="3" fontId="10" fillId="32" borderId="15" xfId="0" applyNumberFormat="1" applyFont="1" applyFill="1" applyBorder="1" applyAlignment="1">
      <alignment/>
    </xf>
    <xf numFmtId="4" fontId="12" fillId="32" borderId="15" xfId="0" applyNumberFormat="1" applyFont="1" applyFill="1" applyBorder="1" applyAlignment="1">
      <alignment horizontal="right"/>
    </xf>
    <xf numFmtId="4" fontId="12" fillId="32" borderId="18" xfId="0" applyNumberFormat="1" applyFont="1" applyFill="1" applyBorder="1" applyAlignment="1">
      <alignment horizontal="right"/>
    </xf>
    <xf numFmtId="4" fontId="12" fillId="32" borderId="10" xfId="0" applyNumberFormat="1" applyFont="1" applyFill="1" applyBorder="1" applyAlignment="1">
      <alignment horizontal="center"/>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12" fillId="32" borderId="22" xfId="0" applyFont="1" applyFill="1" applyBorder="1" applyAlignment="1">
      <alignment horizontal="center" wrapText="1"/>
    </xf>
    <xf numFmtId="0" fontId="11" fillId="32" borderId="23" xfId="0" applyFont="1" applyFill="1" applyBorder="1" applyAlignment="1">
      <alignment horizontal="center"/>
    </xf>
    <xf numFmtId="0" fontId="12" fillId="32" borderId="24" xfId="0" applyFont="1" applyFill="1" applyBorder="1" applyAlignment="1">
      <alignment horizontal="right" wrapText="1"/>
    </xf>
    <xf numFmtId="0" fontId="5" fillId="0" borderId="0" xfId="0" applyFont="1" applyBorder="1" applyAlignment="1">
      <alignment/>
    </xf>
    <xf numFmtId="0" fontId="11" fillId="32" borderId="25" xfId="0" applyFont="1" applyFill="1" applyBorder="1" applyAlignment="1">
      <alignment horizontal="center" wrapText="1"/>
    </xf>
    <xf numFmtId="179" fontId="15" fillId="34" borderId="26" xfId="0" applyNumberFormat="1" applyFont="1" applyFill="1" applyBorder="1" applyAlignment="1">
      <alignment/>
    </xf>
    <xf numFmtId="179" fontId="15" fillId="32" borderId="18" xfId="0" applyNumberFormat="1" applyFont="1" applyFill="1" applyBorder="1" applyAlignment="1">
      <alignment/>
    </xf>
    <xf numFmtId="179" fontId="15" fillId="32" borderId="16" xfId="0" applyNumberFormat="1" applyFont="1" applyFill="1" applyBorder="1" applyAlignment="1">
      <alignment/>
    </xf>
    <xf numFmtId="0" fontId="11" fillId="35" borderId="14" xfId="0" applyFont="1" applyFill="1" applyBorder="1" applyAlignment="1">
      <alignment horizontal="center" wrapText="1"/>
    </xf>
    <xf numFmtId="183" fontId="11" fillId="34" borderId="14" xfId="0" applyNumberFormat="1" applyFont="1" applyFill="1" applyBorder="1" applyAlignment="1">
      <alignment horizontal="center" wrapText="1"/>
    </xf>
    <xf numFmtId="0" fontId="8" fillId="32" borderId="27" xfId="0" applyFont="1" applyFill="1" applyBorder="1" applyAlignment="1">
      <alignment horizontal="center" wrapText="1"/>
    </xf>
    <xf numFmtId="0" fontId="8" fillId="32" borderId="28" xfId="0" applyFont="1" applyFill="1" applyBorder="1" applyAlignment="1">
      <alignment horizontal="center" wrapText="1"/>
    </xf>
    <xf numFmtId="0" fontId="8" fillId="0" borderId="28" xfId="0" applyFont="1" applyBorder="1" applyAlignment="1">
      <alignment horizontal="center" wrapText="1"/>
    </xf>
    <xf numFmtId="0" fontId="8" fillId="0" borderId="29" xfId="0" applyFont="1" applyBorder="1" applyAlignment="1">
      <alignment horizontal="center" wrapText="1"/>
    </xf>
    <xf numFmtId="0" fontId="11" fillId="32" borderId="30" xfId="0" applyFont="1" applyFill="1" applyBorder="1" applyAlignment="1">
      <alignment horizontal="center" wrapText="1"/>
    </xf>
    <xf numFmtId="179" fontId="71" fillId="34" borderId="15" xfId="0" applyNumberFormat="1" applyFont="1" applyFill="1" applyBorder="1" applyAlignment="1" applyProtection="1">
      <alignment/>
      <protection/>
    </xf>
    <xf numFmtId="179" fontId="71" fillId="34" borderId="26" xfId="0" applyNumberFormat="1" applyFont="1" applyFill="1" applyBorder="1" applyAlignment="1" applyProtection="1">
      <alignment/>
      <protection/>
    </xf>
    <xf numFmtId="179" fontId="15" fillId="34" borderId="26" xfId="0" applyNumberFormat="1" applyFont="1" applyFill="1" applyBorder="1" applyAlignment="1" applyProtection="1">
      <alignment/>
      <protection/>
    </xf>
    <xf numFmtId="179" fontId="15" fillId="34" borderId="26" xfId="0" applyNumberFormat="1" applyFont="1" applyFill="1" applyBorder="1" applyAlignment="1">
      <alignment horizontal="right"/>
    </xf>
    <xf numFmtId="179" fontId="15" fillId="32" borderId="15" xfId="0" applyNumberFormat="1" applyFont="1" applyFill="1" applyBorder="1" applyAlignment="1">
      <alignment/>
    </xf>
    <xf numFmtId="0" fontId="15" fillId="0" borderId="31" xfId="0" applyFont="1" applyFill="1" applyBorder="1" applyAlignment="1">
      <alignment wrapText="1"/>
    </xf>
    <xf numFmtId="0" fontId="15" fillId="0" borderId="32" xfId="0" applyFont="1" applyFill="1" applyBorder="1" applyAlignment="1">
      <alignment/>
    </xf>
    <xf numFmtId="0" fontId="15" fillId="0" borderId="12" xfId="0" applyFont="1" applyFill="1" applyBorder="1" applyAlignment="1">
      <alignment/>
    </xf>
    <xf numFmtId="179" fontId="15" fillId="0" borderId="16" xfId="0" applyNumberFormat="1" applyFont="1" applyFill="1" applyBorder="1" applyAlignment="1">
      <alignment/>
    </xf>
    <xf numFmtId="179" fontId="72" fillId="0" borderId="26" xfId="0" applyNumberFormat="1" applyFont="1" applyFill="1" applyBorder="1" applyAlignment="1">
      <alignment/>
    </xf>
    <xf numFmtId="0" fontId="15" fillId="0" borderId="15" xfId="0" applyFont="1" applyFill="1" applyBorder="1" applyAlignment="1">
      <alignment/>
    </xf>
    <xf numFmtId="179" fontId="15" fillId="0" borderId="15" xfId="0" applyNumberFormat="1" applyFont="1" applyFill="1" applyBorder="1" applyAlignment="1">
      <alignment/>
    </xf>
    <xf numFmtId="0" fontId="15" fillId="0" borderId="33" xfId="0" applyFont="1" applyFill="1" applyBorder="1" applyAlignment="1">
      <alignment/>
    </xf>
    <xf numFmtId="0" fontId="15" fillId="0" borderId="15" xfId="0" applyFont="1" applyFill="1" applyBorder="1" applyAlignment="1">
      <alignment wrapText="1"/>
    </xf>
    <xf numFmtId="179" fontId="15" fillId="0" borderId="26" xfId="0" applyNumberFormat="1" applyFont="1" applyFill="1" applyBorder="1" applyAlignment="1">
      <alignment/>
    </xf>
    <xf numFmtId="179" fontId="9" fillId="0" borderId="26" xfId="0" applyNumberFormat="1" applyFont="1" applyFill="1" applyBorder="1" applyAlignment="1">
      <alignment/>
    </xf>
    <xf numFmtId="0" fontId="11" fillId="0" borderId="15" xfId="0" applyFont="1" applyFill="1" applyBorder="1" applyAlignment="1">
      <alignment/>
    </xf>
    <xf numFmtId="0" fontId="15" fillId="0" borderId="13" xfId="0" applyFont="1" applyFill="1" applyBorder="1" applyAlignment="1">
      <alignment/>
    </xf>
    <xf numFmtId="0" fontId="15" fillId="0" borderId="34" xfId="0" applyFont="1" applyFill="1" applyBorder="1" applyAlignment="1">
      <alignment/>
    </xf>
    <xf numFmtId="179" fontId="8" fillId="32" borderId="31" xfId="0" applyNumberFormat="1" applyFont="1" applyFill="1" applyBorder="1" applyAlignment="1">
      <alignment horizontal="left"/>
    </xf>
    <xf numFmtId="179" fontId="8" fillId="32" borderId="35" xfId="0" applyNumberFormat="1" applyFont="1" applyFill="1" applyBorder="1" applyAlignment="1">
      <alignment horizontal="left"/>
    </xf>
    <xf numFmtId="179" fontId="8" fillId="32" borderId="36" xfId="0" applyNumberFormat="1" applyFont="1" applyFill="1" applyBorder="1" applyAlignment="1">
      <alignment horizontal="left"/>
    </xf>
    <xf numFmtId="179" fontId="15" fillId="32" borderId="31" xfId="0" applyNumberFormat="1" applyFont="1" applyFill="1" applyBorder="1" applyAlignment="1">
      <alignment horizontal="left"/>
    </xf>
    <xf numFmtId="179" fontId="15" fillId="32" borderId="35" xfId="0" applyNumberFormat="1" applyFont="1" applyFill="1" applyBorder="1" applyAlignment="1">
      <alignment horizontal="left"/>
    </xf>
    <xf numFmtId="179" fontId="15" fillId="32" borderId="36" xfId="0" applyNumberFormat="1" applyFont="1" applyFill="1" applyBorder="1" applyAlignment="1">
      <alignment horizontal="left"/>
    </xf>
    <xf numFmtId="0" fontId="0" fillId="0" borderId="0" xfId="0" applyAlignment="1">
      <alignment/>
    </xf>
    <xf numFmtId="0" fontId="73" fillId="0" borderId="20" xfId="0" applyFont="1" applyBorder="1" applyAlignment="1">
      <alignment horizontal="right"/>
    </xf>
    <xf numFmtId="0" fontId="73" fillId="0" borderId="21" xfId="0" applyFont="1" applyBorder="1" applyAlignment="1">
      <alignment horizontal="right"/>
    </xf>
    <xf numFmtId="179" fontId="15" fillId="32" borderId="37" xfId="0" applyNumberFormat="1" applyFont="1" applyFill="1" applyBorder="1" applyAlignment="1">
      <alignment horizontal="left"/>
    </xf>
    <xf numFmtId="179" fontId="15" fillId="32" borderId="38" xfId="0" applyNumberFormat="1" applyFont="1" applyFill="1" applyBorder="1" applyAlignment="1">
      <alignment horizontal="left"/>
    </xf>
    <xf numFmtId="179" fontId="15" fillId="32" borderId="39" xfId="0" applyNumberFormat="1" applyFont="1" applyFill="1" applyBorder="1" applyAlignment="1">
      <alignment horizontal="left"/>
    </xf>
    <xf numFmtId="0" fontId="11" fillId="32" borderId="40" xfId="0" applyFont="1" applyFill="1" applyBorder="1" applyAlignment="1">
      <alignment horizontal="left" vertical="center"/>
    </xf>
    <xf numFmtId="0" fontId="11" fillId="32" borderId="41" xfId="0" applyFont="1" applyFill="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12" fillId="32" borderId="11" xfId="0" applyFont="1" applyFill="1" applyBorder="1" applyAlignment="1">
      <alignment/>
    </xf>
    <xf numFmtId="0" fontId="12" fillId="32" borderId="0" xfId="0" applyFont="1" applyFill="1" applyBorder="1" applyAlignment="1">
      <alignment/>
    </xf>
    <xf numFmtId="4" fontId="12" fillId="32" borderId="0" xfId="0" applyNumberFormat="1" applyFont="1" applyFill="1" applyBorder="1" applyAlignment="1">
      <alignment/>
    </xf>
    <xf numFmtId="3" fontId="12" fillId="32" borderId="10" xfId="0" applyNumberFormat="1" applyFont="1" applyFill="1" applyBorder="1" applyAlignment="1">
      <alignment/>
    </xf>
    <xf numFmtId="0" fontId="11" fillId="32" borderId="11" xfId="0" applyFont="1" applyFill="1" applyBorder="1" applyAlignment="1">
      <alignment/>
    </xf>
    <xf numFmtId="0" fontId="5" fillId="0" borderId="0" xfId="0" applyFont="1" applyBorder="1" applyAlignment="1">
      <alignment/>
    </xf>
    <xf numFmtId="0" fontId="0" fillId="0" borderId="19" xfId="0" applyBorder="1" applyAlignment="1">
      <alignment/>
    </xf>
    <xf numFmtId="0" fontId="0" fillId="0" borderId="20" xfId="0" applyBorder="1" applyAlignment="1">
      <alignment/>
    </xf>
    <xf numFmtId="0" fontId="8" fillId="32" borderId="43" xfId="0" applyFont="1" applyFill="1" applyBorder="1" applyAlignment="1">
      <alignment horizontal="center" wrapText="1"/>
    </xf>
    <xf numFmtId="179" fontId="71" fillId="34" borderId="15" xfId="0" applyNumberFormat="1" applyFont="1" applyFill="1" applyBorder="1" applyAlignment="1" applyProtection="1">
      <alignment horizontal="center"/>
      <protection/>
    </xf>
    <xf numFmtId="0" fontId="6" fillId="32" borderId="0" xfId="0" applyFont="1" applyFill="1" applyAlignment="1">
      <alignment/>
    </xf>
    <xf numFmtId="0" fontId="7" fillId="32" borderId="0" xfId="0" applyFont="1" applyFill="1" applyAlignment="1">
      <alignment/>
    </xf>
    <xf numFmtId="0" fontId="5" fillId="32" borderId="0" xfId="0" applyFont="1" applyFill="1" applyAlignment="1">
      <alignment/>
    </xf>
    <xf numFmtId="0" fontId="9" fillId="32" borderId="0" xfId="0" applyFont="1" applyFill="1" applyAlignment="1">
      <alignment horizontal="center"/>
    </xf>
    <xf numFmtId="0" fontId="14" fillId="32" borderId="44" xfId="0" applyFont="1" applyFill="1" applyBorder="1" applyAlignment="1">
      <alignment vertical="center"/>
    </xf>
    <xf numFmtId="0" fontId="8" fillId="32" borderId="45" xfId="0" applyFont="1" applyFill="1" applyBorder="1" applyAlignment="1">
      <alignment vertical="center" wrapText="1"/>
    </xf>
    <xf numFmtId="179" fontId="42" fillId="35" borderId="26" xfId="0" applyNumberFormat="1" applyFont="1" applyFill="1" applyBorder="1" applyAlignment="1">
      <alignment/>
    </xf>
    <xf numFmtId="0" fontId="42" fillId="32" borderId="31" xfId="0" applyFont="1" applyFill="1" applyBorder="1" applyAlignment="1">
      <alignment wrapText="1"/>
    </xf>
    <xf numFmtId="0" fontId="42" fillId="32" borderId="34" xfId="0" applyFont="1" applyFill="1" applyBorder="1" applyAlignment="1">
      <alignment/>
    </xf>
    <xf numFmtId="179" fontId="42" fillId="34" borderId="15" xfId="0" applyNumberFormat="1" applyFont="1" applyFill="1" applyBorder="1" applyAlignment="1">
      <alignment/>
    </xf>
    <xf numFmtId="0" fontId="42" fillId="32" borderId="31" xfId="0" applyFont="1" applyFill="1" applyBorder="1" applyAlignment="1">
      <alignment/>
    </xf>
    <xf numFmtId="0" fontId="42" fillId="0" borderId="15" xfId="0" applyFont="1" applyBorder="1" applyAlignment="1">
      <alignment/>
    </xf>
    <xf numFmtId="0" fontId="11" fillId="32" borderId="31" xfId="0" applyFont="1" applyFill="1" applyBorder="1" applyAlignment="1">
      <alignment/>
    </xf>
    <xf numFmtId="0" fontId="15" fillId="0" borderId="15" xfId="0" applyFont="1" applyBorder="1" applyAlignment="1">
      <alignment/>
    </xf>
    <xf numFmtId="179" fontId="15" fillId="34" borderId="15" xfId="0" applyNumberFormat="1" applyFont="1" applyFill="1" applyBorder="1" applyAlignment="1">
      <alignment/>
    </xf>
    <xf numFmtId="179" fontId="15" fillId="35" borderId="26" xfId="0" applyNumberFormat="1" applyFont="1" applyFill="1" applyBorder="1" applyAlignment="1">
      <alignment/>
    </xf>
    <xf numFmtId="0" fontId="14" fillId="36" borderId="12" xfId="0" applyFont="1" applyFill="1" applyBorder="1" applyAlignment="1">
      <alignment/>
    </xf>
    <xf numFmtId="0" fontId="9" fillId="36" borderId="12" xfId="0" applyFont="1" applyFill="1" applyBorder="1" applyAlignment="1">
      <alignment/>
    </xf>
    <xf numFmtId="0" fontId="12" fillId="32" borderId="0" xfId="0" applyFont="1" applyFill="1" applyAlignment="1">
      <alignment wrapText="1"/>
    </xf>
    <xf numFmtId="4" fontId="12" fillId="32" borderId="0" xfId="0" applyNumberFormat="1" applyFont="1" applyFill="1" applyAlignment="1">
      <alignment/>
    </xf>
    <xf numFmtId="0" fontId="12" fillId="32" borderId="0" xfId="0" applyFont="1" applyFill="1" applyAlignment="1">
      <alignment/>
    </xf>
    <xf numFmtId="3" fontId="12" fillId="32" borderId="10" xfId="0" applyNumberFormat="1" applyFont="1" applyFill="1" applyBorder="1" applyAlignment="1">
      <alignment/>
    </xf>
    <xf numFmtId="0" fontId="11" fillId="32" borderId="0" xfId="0" applyFont="1" applyFill="1" applyAlignment="1">
      <alignment wrapText="1"/>
    </xf>
    <xf numFmtId="0" fontId="11" fillId="32" borderId="0" xfId="0" applyFont="1" applyFill="1" applyAlignment="1">
      <alignment/>
    </xf>
    <xf numFmtId="0" fontId="11" fillId="32" borderId="10" xfId="0" applyFont="1" applyFill="1" applyBorder="1" applyAlignment="1">
      <alignment/>
    </xf>
    <xf numFmtId="0" fontId="0" fillId="0" borderId="19" xfId="0" applyBorder="1" applyAlignment="1">
      <alignment/>
    </xf>
    <xf numFmtId="0" fontId="0" fillId="0" borderId="20" xfId="0" applyBorder="1" applyAlignment="1">
      <alignment/>
    </xf>
    <xf numFmtId="179" fontId="71" fillId="34" borderId="26" xfId="0" applyNumberFormat="1" applyFont="1" applyFill="1" applyBorder="1" applyAlignment="1" applyProtection="1">
      <alignment horizontal="center"/>
      <protection/>
    </xf>
    <xf numFmtId="0" fontId="15" fillId="32" borderId="46" xfId="0" applyFont="1" applyFill="1" applyBorder="1" applyAlignment="1">
      <alignment wrapText="1"/>
    </xf>
    <xf numFmtId="0" fontId="15" fillId="32" borderId="47" xfId="0" applyFont="1" applyFill="1" applyBorder="1" applyAlignment="1">
      <alignment/>
    </xf>
    <xf numFmtId="179" fontId="15" fillId="34" borderId="16" xfId="0" applyNumberFormat="1" applyFont="1" applyFill="1" applyBorder="1" applyAlignment="1">
      <alignment/>
    </xf>
    <xf numFmtId="179" fontId="15" fillId="34" borderId="26" xfId="0" applyNumberFormat="1" applyFont="1" applyFill="1" applyBorder="1" applyAlignment="1" applyProtection="1">
      <alignment horizontal="right"/>
      <protection/>
    </xf>
    <xf numFmtId="179" fontId="71" fillId="34" borderId="15" xfId="0" applyNumberFormat="1" applyFont="1" applyFill="1" applyBorder="1" applyAlignment="1" applyProtection="1">
      <alignment horizontal="right"/>
      <protection/>
    </xf>
    <xf numFmtId="179" fontId="71" fillId="34" borderId="26" xfId="0" applyNumberFormat="1" applyFont="1" applyFill="1" applyBorder="1" applyAlignment="1" applyProtection="1">
      <alignment horizontal="right"/>
      <protection/>
    </xf>
    <xf numFmtId="4" fontId="71" fillId="34" borderId="15" xfId="0" applyNumberFormat="1" applyFont="1" applyFill="1" applyBorder="1" applyAlignment="1">
      <alignment horizontal="right"/>
    </xf>
    <xf numFmtId="4" fontId="15" fillId="34" borderId="26" xfId="0" applyNumberFormat="1" applyFont="1" applyFill="1" applyBorder="1" applyAlignment="1">
      <alignment horizontal="right"/>
    </xf>
    <xf numFmtId="179" fontId="71" fillId="34" borderId="15" xfId="0" applyNumberFormat="1" applyFont="1" applyFill="1" applyBorder="1" applyAlignment="1">
      <alignment horizontal="right"/>
    </xf>
    <xf numFmtId="179" fontId="71" fillId="34" borderId="15" xfId="42" applyFont="1" applyFill="1" applyBorder="1" applyAlignment="1">
      <alignment horizontal="right"/>
    </xf>
    <xf numFmtId="0" fontId="74" fillId="0" borderId="0" xfId="0" applyFont="1" applyFill="1" applyAlignment="1">
      <alignment/>
    </xf>
    <xf numFmtId="0" fontId="74" fillId="0" borderId="40" xfId="0" applyFont="1" applyFill="1" applyBorder="1" applyAlignment="1">
      <alignment/>
    </xf>
    <xf numFmtId="0" fontId="74" fillId="0" borderId="41" xfId="0" applyFont="1" applyFill="1" applyBorder="1" applyAlignment="1">
      <alignment/>
    </xf>
    <xf numFmtId="0" fontId="74" fillId="0" borderId="42" xfId="0" applyFont="1" applyFill="1" applyBorder="1" applyAlignment="1">
      <alignment/>
    </xf>
    <xf numFmtId="0" fontId="74" fillId="0" borderId="11" xfId="0" applyFont="1" applyFill="1" applyBorder="1" applyAlignment="1">
      <alignment/>
    </xf>
    <xf numFmtId="0" fontId="74" fillId="0" borderId="0" xfId="0" applyFont="1" applyFill="1" applyBorder="1" applyAlignment="1">
      <alignment/>
    </xf>
    <xf numFmtId="0" fontId="74" fillId="0" borderId="10" xfId="0" applyFont="1" applyFill="1" applyBorder="1" applyAlignment="1">
      <alignment/>
    </xf>
    <xf numFmtId="0" fontId="75" fillId="37" borderId="12" xfId="0" applyFont="1" applyFill="1" applyBorder="1" applyAlignment="1">
      <alignment vertical="center"/>
    </xf>
    <xf numFmtId="0" fontId="75" fillId="37" borderId="15" xfId="0" applyFont="1" applyFill="1" applyBorder="1" applyAlignment="1">
      <alignment vertical="center" wrapText="1"/>
    </xf>
    <xf numFmtId="0" fontId="75" fillId="37" borderId="15" xfId="0" applyFont="1" applyFill="1" applyBorder="1" applyAlignment="1">
      <alignment vertical="center"/>
    </xf>
    <xf numFmtId="0" fontId="75" fillId="37" borderId="15" xfId="0" applyFont="1" applyFill="1" applyBorder="1" applyAlignment="1">
      <alignment horizontal="center" vertical="center" wrapText="1"/>
    </xf>
    <xf numFmtId="0" fontId="75" fillId="37" borderId="15" xfId="0" applyFont="1" applyFill="1" applyBorder="1" applyAlignment="1">
      <alignment wrapText="1"/>
    </xf>
    <xf numFmtId="0" fontId="74" fillId="0" borderId="12" xfId="0" applyFont="1" applyFill="1" applyBorder="1" applyAlignment="1">
      <alignment vertical="center"/>
    </xf>
    <xf numFmtId="178" fontId="74" fillId="0" borderId="15" xfId="0" applyNumberFormat="1" applyFont="1" applyFill="1" applyBorder="1" applyAlignment="1">
      <alignment vertical="center"/>
    </xf>
    <xf numFmtId="0" fontId="74" fillId="0" borderId="19" xfId="0" applyFont="1" applyFill="1" applyBorder="1" applyAlignment="1">
      <alignment vertical="center"/>
    </xf>
    <xf numFmtId="0" fontId="74" fillId="0" borderId="20" xfId="0" applyFont="1" applyFill="1" applyBorder="1" applyAlignment="1">
      <alignment horizontal="center" vertical="center"/>
    </xf>
    <xf numFmtId="178" fontId="74" fillId="0" borderId="20" xfId="0" applyNumberFormat="1" applyFont="1" applyFill="1" applyBorder="1" applyAlignment="1">
      <alignment vertical="center"/>
    </xf>
    <xf numFmtId="178" fontId="76" fillId="0" borderId="20" xfId="0" applyNumberFormat="1" applyFont="1" applyFill="1" applyBorder="1" applyAlignment="1">
      <alignment horizontal="center" vertical="center"/>
    </xf>
    <xf numFmtId="178" fontId="74" fillId="0" borderId="20" xfId="0" applyNumberFormat="1" applyFont="1" applyFill="1" applyBorder="1" applyAlignment="1">
      <alignment horizontal="center" vertical="center"/>
    </xf>
    <xf numFmtId="9" fontId="77" fillId="0" borderId="20" xfId="60" applyFont="1" applyFill="1" applyBorder="1" applyAlignment="1">
      <alignment horizontal="center" vertical="center"/>
    </xf>
    <xf numFmtId="0" fontId="74" fillId="0" borderId="21" xfId="0" applyFont="1" applyFill="1" applyBorder="1" applyAlignment="1">
      <alignment/>
    </xf>
    <xf numFmtId="0" fontId="74" fillId="0" borderId="0" xfId="0" applyFont="1" applyFill="1" applyBorder="1" applyAlignment="1">
      <alignment vertical="center"/>
    </xf>
    <xf numFmtId="0" fontId="74" fillId="0" borderId="0" xfId="0" applyFont="1" applyFill="1" applyBorder="1" applyAlignment="1">
      <alignment horizontal="center" vertical="center"/>
    </xf>
    <xf numFmtId="178" fontId="74" fillId="0" borderId="0" xfId="0" applyNumberFormat="1" applyFont="1" applyFill="1" applyBorder="1" applyAlignment="1">
      <alignment vertical="center"/>
    </xf>
    <xf numFmtId="178" fontId="76" fillId="0" borderId="0" xfId="0" applyNumberFormat="1" applyFont="1" applyFill="1" applyBorder="1" applyAlignment="1">
      <alignment horizontal="center" vertical="center"/>
    </xf>
    <xf numFmtId="178" fontId="74" fillId="0" borderId="0" xfId="0" applyNumberFormat="1" applyFont="1" applyFill="1" applyBorder="1" applyAlignment="1">
      <alignment horizontal="center" vertical="center"/>
    </xf>
    <xf numFmtId="9" fontId="77" fillId="0" borderId="0" xfId="60" applyFont="1" applyFill="1" applyBorder="1" applyAlignment="1">
      <alignment horizontal="center" vertical="center"/>
    </xf>
    <xf numFmtId="0" fontId="74" fillId="38" borderId="0" xfId="0" applyFont="1" applyFill="1" applyBorder="1" applyAlignment="1">
      <alignment vertical="center"/>
    </xf>
    <xf numFmtId="0" fontId="74" fillId="38" borderId="0" xfId="0" applyFont="1" applyFill="1" applyBorder="1" applyAlignment="1">
      <alignment horizontal="center" vertical="center"/>
    </xf>
    <xf numFmtId="178" fontId="74" fillId="38" borderId="0" xfId="0" applyNumberFormat="1" applyFont="1" applyFill="1" applyBorder="1" applyAlignment="1">
      <alignment vertical="center"/>
    </xf>
    <xf numFmtId="178" fontId="76" fillId="38" borderId="0" xfId="0" applyNumberFormat="1" applyFont="1" applyFill="1" applyBorder="1" applyAlignment="1">
      <alignment horizontal="center" vertical="center"/>
    </xf>
    <xf numFmtId="178" fontId="74" fillId="38" borderId="0" xfId="0" applyNumberFormat="1" applyFont="1" applyFill="1" applyBorder="1" applyAlignment="1">
      <alignment horizontal="center" vertical="center"/>
    </xf>
    <xf numFmtId="9" fontId="77" fillId="38" borderId="0" xfId="60" applyFont="1" applyFill="1" applyBorder="1" applyAlignment="1">
      <alignment horizontal="center" vertical="center"/>
    </xf>
    <xf numFmtId="0" fontId="74" fillId="38" borderId="0" xfId="0" applyFont="1" applyFill="1" applyAlignment="1">
      <alignment/>
    </xf>
    <xf numFmtId="0" fontId="74" fillId="0" borderId="40" xfId="0" applyFont="1" applyFill="1" applyBorder="1" applyAlignment="1">
      <alignment vertical="center"/>
    </xf>
    <xf numFmtId="0" fontId="74" fillId="0" borderId="41" xfId="0" applyFont="1" applyFill="1" applyBorder="1" applyAlignment="1">
      <alignment horizontal="center" vertical="center"/>
    </xf>
    <xf numFmtId="178" fontId="74" fillId="0" borderId="41" xfId="0" applyNumberFormat="1" applyFont="1" applyFill="1" applyBorder="1" applyAlignment="1">
      <alignment vertical="center"/>
    </xf>
    <xf numFmtId="178" fontId="74" fillId="0" borderId="41" xfId="0" applyNumberFormat="1" applyFont="1" applyFill="1" applyBorder="1" applyAlignment="1">
      <alignment horizontal="center" vertical="center"/>
    </xf>
    <xf numFmtId="9" fontId="77" fillId="0" borderId="41" xfId="60" applyFont="1" applyFill="1" applyBorder="1" applyAlignment="1">
      <alignment horizontal="center" vertical="center"/>
    </xf>
    <xf numFmtId="0" fontId="74" fillId="0" borderId="19" xfId="0" applyFont="1" applyFill="1" applyBorder="1" applyAlignment="1">
      <alignment/>
    </xf>
    <xf numFmtId="0" fontId="74" fillId="0" borderId="20" xfId="0" applyFont="1" applyFill="1" applyBorder="1" applyAlignment="1">
      <alignment/>
    </xf>
    <xf numFmtId="179" fontId="15" fillId="34" borderId="48" xfId="0" applyNumberFormat="1" applyFont="1" applyFill="1" applyBorder="1" applyAlignment="1">
      <alignment/>
    </xf>
    <xf numFmtId="0" fontId="73" fillId="0" borderId="20" xfId="0" applyFont="1" applyBorder="1" applyAlignment="1">
      <alignment horizontal="right"/>
    </xf>
    <xf numFmtId="0" fontId="15" fillId="34" borderId="15" xfId="0" applyFont="1" applyFill="1" applyBorder="1" applyAlignment="1">
      <alignment/>
    </xf>
    <xf numFmtId="179" fontId="15" fillId="0" borderId="35" xfId="0" applyNumberFormat="1" applyFont="1" applyFill="1" applyBorder="1" applyAlignment="1">
      <alignment/>
    </xf>
    <xf numFmtId="180" fontId="8" fillId="32" borderId="11" xfId="0" applyNumberFormat="1" applyFont="1" applyFill="1" applyBorder="1" applyAlignment="1">
      <alignment horizontal="left" wrapText="1"/>
    </xf>
    <xf numFmtId="180" fontId="8" fillId="32" borderId="0" xfId="0" applyNumberFormat="1" applyFont="1" applyFill="1" applyBorder="1" applyAlignment="1">
      <alignment horizontal="left" wrapText="1"/>
    </xf>
    <xf numFmtId="180" fontId="8" fillId="32" borderId="10" xfId="0" applyNumberFormat="1" applyFont="1" applyFill="1" applyBorder="1" applyAlignment="1">
      <alignment horizontal="left" wrapText="1"/>
    </xf>
    <xf numFmtId="0" fontId="11" fillId="32" borderId="27" xfId="0" applyFont="1" applyFill="1" applyBorder="1" applyAlignment="1">
      <alignment horizontal="center" wrapText="1"/>
    </xf>
    <xf numFmtId="0" fontId="11" fillId="32" borderId="28" xfId="0" applyFont="1" applyFill="1" applyBorder="1" applyAlignment="1">
      <alignment horizontal="center" wrapText="1"/>
    </xf>
    <xf numFmtId="0" fontId="11" fillId="32" borderId="23" xfId="0" applyFont="1" applyFill="1" applyBorder="1" applyAlignment="1">
      <alignment horizontal="center" wrapText="1"/>
    </xf>
    <xf numFmtId="0" fontId="6" fillId="32" borderId="11" xfId="0" applyFont="1" applyFill="1" applyBorder="1" applyAlignment="1">
      <alignment horizontal="center" wrapText="1"/>
    </xf>
    <xf numFmtId="0" fontId="6" fillId="32" borderId="0" xfId="0" applyFont="1" applyFill="1" applyBorder="1" applyAlignment="1">
      <alignment horizontal="center" wrapText="1"/>
    </xf>
    <xf numFmtId="0" fontId="7" fillId="0" borderId="0" xfId="0" applyFont="1" applyBorder="1" applyAlignment="1">
      <alignment horizontal="center" wrapText="1"/>
    </xf>
    <xf numFmtId="0" fontId="7" fillId="0" borderId="10" xfId="0" applyFont="1" applyBorder="1" applyAlignment="1">
      <alignment horizontal="center" wrapText="1"/>
    </xf>
    <xf numFmtId="0" fontId="12" fillId="32" borderId="49" xfId="0" applyFont="1" applyFill="1" applyBorder="1" applyAlignment="1">
      <alignment horizontal="center" wrapText="1"/>
    </xf>
    <xf numFmtId="0" fontId="12" fillId="32" borderId="22" xfId="0" applyFont="1" applyFill="1" applyBorder="1" applyAlignment="1">
      <alignment horizontal="center" wrapText="1"/>
    </xf>
    <xf numFmtId="0" fontId="11" fillId="32" borderId="27" xfId="0" applyFont="1" applyFill="1" applyBorder="1" applyAlignment="1">
      <alignment horizontal="center"/>
    </xf>
    <xf numFmtId="0" fontId="11" fillId="32" borderId="23" xfId="0" applyFont="1" applyFill="1" applyBorder="1" applyAlignment="1">
      <alignment horizontal="center"/>
    </xf>
    <xf numFmtId="0" fontId="15" fillId="0" borderId="41" xfId="0" applyFont="1" applyBorder="1" applyAlignment="1">
      <alignment horizontal="right" wrapText="1"/>
    </xf>
    <xf numFmtId="0" fontId="15" fillId="0" borderId="42" xfId="0" applyFont="1" applyBorder="1" applyAlignment="1">
      <alignment horizontal="right" wrapText="1"/>
    </xf>
    <xf numFmtId="0" fontId="15" fillId="0" borderId="0" xfId="0" applyFont="1" applyBorder="1" applyAlignment="1">
      <alignment horizontal="right" wrapText="1"/>
    </xf>
    <xf numFmtId="0" fontId="15" fillId="0" borderId="10" xfId="0" applyFont="1" applyBorder="1" applyAlignment="1">
      <alignment horizontal="right" wrapText="1"/>
    </xf>
    <xf numFmtId="0" fontId="15" fillId="0" borderId="20" xfId="0" applyFont="1" applyBorder="1" applyAlignment="1">
      <alignment horizontal="right" wrapText="1"/>
    </xf>
    <xf numFmtId="0" fontId="15" fillId="0" borderId="21" xfId="0" applyFont="1" applyBorder="1" applyAlignment="1">
      <alignment horizontal="right" wrapText="1"/>
    </xf>
    <xf numFmtId="0" fontId="14" fillId="0" borderId="19" xfId="0" applyFont="1" applyBorder="1" applyAlignment="1">
      <alignment horizontal="center" wrapText="1"/>
    </xf>
    <xf numFmtId="0" fontId="14" fillId="0" borderId="20" xfId="0" applyFont="1" applyBorder="1" applyAlignment="1">
      <alignment horizontal="center" wrapText="1"/>
    </xf>
    <xf numFmtId="0" fontId="13" fillId="32" borderId="11" xfId="0" applyFont="1" applyFill="1" applyBorder="1" applyAlignment="1">
      <alignment horizontal="center" wrapText="1"/>
    </xf>
    <xf numFmtId="0" fontId="13" fillId="32" borderId="0" xfId="0" applyFont="1" applyFill="1" applyBorder="1" applyAlignment="1">
      <alignment horizontal="center" wrapText="1"/>
    </xf>
    <xf numFmtId="0" fontId="4" fillId="32" borderId="11" xfId="0" applyFont="1" applyFill="1" applyBorder="1" applyAlignment="1">
      <alignment horizontal="center" wrapText="1"/>
    </xf>
    <xf numFmtId="0" fontId="4" fillId="32" borderId="0" xfId="0" applyFont="1" applyFill="1" applyBorder="1" applyAlignment="1">
      <alignment horizontal="center" wrapText="1"/>
    </xf>
    <xf numFmtId="0" fontId="4" fillId="32" borderId="40" xfId="0" applyFont="1" applyFill="1" applyBorder="1" applyAlignment="1">
      <alignment horizontal="center" wrapText="1"/>
    </xf>
    <xf numFmtId="0" fontId="4" fillId="32" borderId="41" xfId="0" applyFont="1" applyFill="1" applyBorder="1" applyAlignment="1">
      <alignment horizontal="center" wrapText="1"/>
    </xf>
    <xf numFmtId="0" fontId="6" fillId="32" borderId="11" xfId="0" applyFont="1" applyFill="1" applyBorder="1" applyAlignment="1">
      <alignment horizontal="left" wrapText="1"/>
    </xf>
    <xf numFmtId="0" fontId="6" fillId="32" borderId="0" xfId="0" applyFont="1" applyFill="1" applyBorder="1" applyAlignment="1">
      <alignment horizontal="left" wrapText="1"/>
    </xf>
    <xf numFmtId="0" fontId="6" fillId="32" borderId="10" xfId="0" applyFont="1" applyFill="1" applyBorder="1" applyAlignment="1">
      <alignment horizontal="left" wrapText="1"/>
    </xf>
    <xf numFmtId="0" fontId="78" fillId="32" borderId="0" xfId="0" applyFont="1" applyFill="1" applyBorder="1" applyAlignment="1">
      <alignment horizontal="right" wrapText="1"/>
    </xf>
    <xf numFmtId="0" fontId="78" fillId="32" borderId="10" xfId="0" applyFont="1" applyFill="1" applyBorder="1" applyAlignment="1">
      <alignment horizontal="right" wrapText="1"/>
    </xf>
    <xf numFmtId="0" fontId="11" fillId="32" borderId="40" xfId="0" applyFont="1" applyFill="1" applyBorder="1" applyAlignment="1">
      <alignment wrapText="1"/>
    </xf>
    <xf numFmtId="0" fontId="11" fillId="32" borderId="41" xfId="0" applyFont="1" applyFill="1" applyBorder="1" applyAlignment="1">
      <alignment wrapText="1"/>
    </xf>
    <xf numFmtId="0" fontId="5" fillId="0" borderId="41" xfId="0" applyFont="1" applyBorder="1" applyAlignment="1">
      <alignment wrapText="1"/>
    </xf>
    <xf numFmtId="0" fontId="5" fillId="0" borderId="42" xfId="0" applyFont="1" applyBorder="1" applyAlignment="1">
      <alignment wrapText="1"/>
    </xf>
    <xf numFmtId="0" fontId="11" fillId="32" borderId="11" xfId="0" applyFont="1" applyFill="1" applyBorder="1" applyAlignment="1">
      <alignment wrapText="1"/>
    </xf>
    <xf numFmtId="0" fontId="11" fillId="32" borderId="0" xfId="0" applyFont="1" applyFill="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0" fontId="5" fillId="0" borderId="0" xfId="0" applyFont="1" applyAlignment="1">
      <alignment wrapText="1"/>
    </xf>
    <xf numFmtId="180" fontId="17" fillId="32" borderId="11" xfId="0" applyNumberFormat="1" applyFont="1" applyFill="1" applyBorder="1" applyAlignment="1">
      <alignment horizontal="center" wrapText="1"/>
    </xf>
    <xf numFmtId="180" fontId="17" fillId="32" borderId="0" xfId="0" applyNumberFormat="1" applyFont="1" applyFill="1" applyBorder="1" applyAlignment="1">
      <alignment horizontal="center" wrapText="1"/>
    </xf>
    <xf numFmtId="0" fontId="18" fillId="0" borderId="0" xfId="0" applyFont="1" applyBorder="1" applyAlignment="1">
      <alignment horizontal="center" wrapText="1"/>
    </xf>
    <xf numFmtId="0" fontId="18" fillId="0" borderId="10" xfId="0" applyFont="1" applyBorder="1" applyAlignment="1">
      <alignment horizontal="center" wrapText="1"/>
    </xf>
    <xf numFmtId="0" fontId="8" fillId="33" borderId="50" xfId="0" applyFont="1" applyFill="1" applyBorder="1" applyAlignment="1">
      <alignment horizontal="center" wrapText="1"/>
    </xf>
    <xf numFmtId="0" fontId="8" fillId="33" borderId="51" xfId="0" applyFont="1" applyFill="1" applyBorder="1" applyAlignment="1">
      <alignment horizontal="center" wrapText="1"/>
    </xf>
    <xf numFmtId="0" fontId="8" fillId="32" borderId="52" xfId="0" applyFont="1" applyFill="1" applyBorder="1" applyAlignment="1">
      <alignment horizontal="center" wrapText="1"/>
    </xf>
    <xf numFmtId="0" fontId="8" fillId="32" borderId="16" xfId="0" applyFont="1" applyFill="1" applyBorder="1" applyAlignment="1">
      <alignment horizontal="center" wrapText="1"/>
    </xf>
    <xf numFmtId="0" fontId="8" fillId="32" borderId="43" xfId="0" applyFont="1" applyFill="1" applyBorder="1" applyAlignment="1">
      <alignment horizontal="center" wrapText="1"/>
    </xf>
    <xf numFmtId="0" fontId="5" fillId="0" borderId="53" xfId="0" applyFont="1" applyBorder="1" applyAlignment="1">
      <alignment horizontal="center" wrapText="1"/>
    </xf>
    <xf numFmtId="0" fontId="15" fillId="0" borderId="15" xfId="0" applyFont="1" applyFill="1" applyBorder="1" applyAlignment="1">
      <alignment horizontal="left" wrapText="1"/>
    </xf>
    <xf numFmtId="0" fontId="11" fillId="32" borderId="11" xfId="0" applyFont="1" applyFill="1" applyBorder="1" applyAlignment="1">
      <alignment/>
    </xf>
    <xf numFmtId="0" fontId="11" fillId="32" borderId="0" xfId="0" applyFont="1" applyFill="1" applyBorder="1" applyAlignment="1">
      <alignment/>
    </xf>
    <xf numFmtId="0" fontId="5" fillId="0" borderId="0" xfId="0" applyFont="1" applyBorder="1" applyAlignment="1">
      <alignment/>
    </xf>
    <xf numFmtId="0" fontId="79" fillId="0" borderId="41" xfId="53" applyFont="1" applyBorder="1" applyAlignment="1">
      <alignment horizontal="right" wrapText="1"/>
    </xf>
    <xf numFmtId="0" fontId="7" fillId="0" borderId="42" xfId="0" applyFont="1" applyBorder="1" applyAlignment="1">
      <alignment horizontal="right" wrapText="1"/>
    </xf>
    <xf numFmtId="0" fontId="7" fillId="0" borderId="0" xfId="0" applyFont="1" applyBorder="1" applyAlignment="1">
      <alignment horizontal="right" wrapText="1"/>
    </xf>
    <xf numFmtId="0" fontId="7" fillId="0" borderId="10" xfId="0" applyFont="1" applyBorder="1" applyAlignment="1">
      <alignment horizontal="right" wrapText="1"/>
    </xf>
    <xf numFmtId="0" fontId="7" fillId="0" borderId="20" xfId="0" applyFont="1" applyBorder="1" applyAlignment="1">
      <alignment horizontal="right" wrapText="1"/>
    </xf>
    <xf numFmtId="0" fontId="7" fillId="0" borderId="21" xfId="0" applyFont="1" applyBorder="1" applyAlignment="1">
      <alignment horizontal="right" wrapText="1"/>
    </xf>
    <xf numFmtId="0" fontId="8" fillId="0" borderId="0" xfId="0" applyFont="1" applyBorder="1" applyAlignment="1">
      <alignment horizontal="left" wrapText="1"/>
    </xf>
    <xf numFmtId="0" fontId="8" fillId="0" borderId="10" xfId="0" applyFont="1" applyBorder="1" applyAlignment="1">
      <alignment horizontal="left" wrapText="1"/>
    </xf>
    <xf numFmtId="0" fontId="12" fillId="0" borderId="41" xfId="0" applyFont="1" applyBorder="1" applyAlignment="1">
      <alignment horizontal="right" wrapText="1"/>
    </xf>
    <xf numFmtId="0" fontId="12" fillId="0" borderId="42" xfId="0" applyFont="1" applyBorder="1" applyAlignment="1">
      <alignment horizontal="right" wrapText="1"/>
    </xf>
    <xf numFmtId="0" fontId="12" fillId="0" borderId="0" xfId="0" applyFont="1" applyAlignment="1">
      <alignment horizontal="right" wrapText="1"/>
    </xf>
    <xf numFmtId="0" fontId="12" fillId="0" borderId="10" xfId="0" applyFont="1" applyBorder="1" applyAlignment="1">
      <alignment horizontal="right" wrapText="1"/>
    </xf>
    <xf numFmtId="0" fontId="12" fillId="0" borderId="20" xfId="0" applyFont="1" applyBorder="1" applyAlignment="1">
      <alignment horizontal="right" wrapText="1"/>
    </xf>
    <xf numFmtId="0" fontId="12" fillId="0" borderId="21" xfId="0" applyFont="1" applyBorder="1" applyAlignment="1">
      <alignment horizontal="right" wrapText="1"/>
    </xf>
    <xf numFmtId="0" fontId="4" fillId="32" borderId="0" xfId="0" applyFont="1" applyFill="1" applyAlignment="1">
      <alignment horizontal="center" wrapText="1"/>
    </xf>
    <xf numFmtId="0" fontId="13" fillId="32" borderId="0" xfId="0" applyFont="1" applyFill="1" applyAlignment="1">
      <alignment horizontal="center" wrapText="1"/>
    </xf>
    <xf numFmtId="0" fontId="6" fillId="32" borderId="0" xfId="0" applyFont="1" applyFill="1" applyAlignment="1">
      <alignment horizontal="left" wrapText="1"/>
    </xf>
    <xf numFmtId="0" fontId="8" fillId="0" borderId="0" xfId="0" applyFont="1" applyAlignment="1">
      <alignment horizontal="left" wrapText="1"/>
    </xf>
    <xf numFmtId="180" fontId="17" fillId="32" borderId="0" xfId="0" applyNumberFormat="1" applyFont="1" applyFill="1" applyAlignment="1">
      <alignment horizontal="center" wrapText="1"/>
    </xf>
    <xf numFmtId="0" fontId="18" fillId="0" borderId="0" xfId="0" applyFont="1" applyAlignment="1">
      <alignment horizontal="center" wrapText="1"/>
    </xf>
    <xf numFmtId="0" fontId="14" fillId="36" borderId="34" xfId="0" applyFont="1" applyFill="1" applyBorder="1" applyAlignment="1">
      <alignment horizontal="left"/>
    </xf>
    <xf numFmtId="0" fontId="14" fillId="36" borderId="35" xfId="0" applyFont="1" applyFill="1" applyBorder="1" applyAlignment="1">
      <alignment horizontal="left"/>
    </xf>
    <xf numFmtId="0" fontId="14" fillId="36" borderId="36" xfId="0" applyFont="1" applyFill="1" applyBorder="1" applyAlignment="1">
      <alignment horizontal="left"/>
    </xf>
    <xf numFmtId="0" fontId="15" fillId="36" borderId="34" xfId="0" applyFont="1" applyFill="1" applyBorder="1" applyAlignment="1">
      <alignment horizontal="left" vertical="top" wrapText="1"/>
    </xf>
    <xf numFmtId="0" fontId="15" fillId="36" borderId="35" xfId="0" applyFont="1" applyFill="1" applyBorder="1" applyAlignment="1">
      <alignment horizontal="left" vertical="top" wrapText="1"/>
    </xf>
    <xf numFmtId="0" fontId="15" fillId="36" borderId="36" xfId="0" applyFont="1" applyFill="1" applyBorder="1" applyAlignment="1">
      <alignment horizontal="left" vertical="top" wrapText="1"/>
    </xf>
    <xf numFmtId="0" fontId="15" fillId="36" borderId="35" xfId="0" applyFont="1" applyFill="1" applyBorder="1" applyAlignment="1">
      <alignment horizontal="left" vertical="top"/>
    </xf>
    <xf numFmtId="0" fontId="15" fillId="36" borderId="36" xfId="0" applyFont="1" applyFill="1" applyBorder="1" applyAlignment="1">
      <alignment horizontal="left" vertical="top"/>
    </xf>
    <xf numFmtId="0" fontId="15" fillId="36" borderId="34" xfId="0" applyFont="1" applyFill="1" applyBorder="1" applyAlignment="1">
      <alignment horizontal="left" wrapText="1"/>
    </xf>
    <xf numFmtId="0" fontId="15" fillId="36" borderId="35" xfId="0" applyFont="1" applyFill="1" applyBorder="1" applyAlignment="1">
      <alignment horizontal="left"/>
    </xf>
    <xf numFmtId="0" fontId="15" fillId="36" borderId="36" xfId="0" applyFont="1" applyFill="1" applyBorder="1" applyAlignment="1">
      <alignment horizontal="left"/>
    </xf>
    <xf numFmtId="0" fontId="15" fillId="36" borderId="34" xfId="0" applyFont="1" applyFill="1" applyBorder="1" applyAlignment="1">
      <alignment vertical="top" wrapText="1"/>
    </xf>
    <xf numFmtId="0" fontId="15" fillId="36" borderId="35" xfId="0" applyFont="1" applyFill="1" applyBorder="1" applyAlignment="1">
      <alignment vertical="top"/>
    </xf>
    <xf numFmtId="0" fontId="15" fillId="36" borderId="36" xfId="0" applyFont="1" applyFill="1" applyBorder="1" applyAlignment="1">
      <alignment vertical="top"/>
    </xf>
    <xf numFmtId="0" fontId="71" fillId="36" borderId="34" xfId="0" applyFont="1" applyFill="1" applyBorder="1" applyAlignment="1">
      <alignment horizontal="left" wrapText="1"/>
    </xf>
    <xf numFmtId="0" fontId="71" fillId="36" borderId="35" xfId="0" applyFont="1" applyFill="1" applyBorder="1" applyAlignment="1">
      <alignment horizontal="left"/>
    </xf>
    <xf numFmtId="0" fontId="71" fillId="36" borderId="36" xfId="0" applyFont="1" applyFill="1" applyBorder="1" applyAlignment="1">
      <alignment horizontal="left"/>
    </xf>
    <xf numFmtId="0" fontId="15" fillId="36" borderId="34" xfId="0" applyFont="1" applyFill="1" applyBorder="1" applyAlignment="1">
      <alignment horizontal="left"/>
    </xf>
    <xf numFmtId="179" fontId="8" fillId="32" borderId="31" xfId="0" applyNumberFormat="1" applyFont="1" applyFill="1" applyBorder="1" applyAlignment="1">
      <alignment horizontal="left"/>
    </xf>
    <xf numFmtId="179" fontId="8" fillId="32" borderId="35" xfId="0" applyNumberFormat="1" applyFont="1" applyFill="1" applyBorder="1" applyAlignment="1">
      <alignment horizontal="left"/>
    </xf>
    <xf numFmtId="179" fontId="8" fillId="32" borderId="36" xfId="0" applyNumberFormat="1" applyFont="1" applyFill="1" applyBorder="1" applyAlignment="1">
      <alignment horizontal="left"/>
    </xf>
    <xf numFmtId="179" fontId="15" fillId="32" borderId="31" xfId="0" applyNumberFormat="1" applyFont="1" applyFill="1" applyBorder="1" applyAlignment="1">
      <alignment horizontal="left"/>
    </xf>
    <xf numFmtId="179" fontId="15" fillId="32" borderId="35" xfId="0" applyNumberFormat="1" applyFont="1" applyFill="1" applyBorder="1" applyAlignment="1">
      <alignment horizontal="left"/>
    </xf>
    <xf numFmtId="179" fontId="15" fillId="32" borderId="36" xfId="0" applyNumberFormat="1" applyFont="1" applyFill="1" applyBorder="1" applyAlignment="1">
      <alignment horizontal="left"/>
    </xf>
    <xf numFmtId="0" fontId="11" fillId="32" borderId="0" xfId="0" applyFont="1" applyFill="1" applyAlignment="1">
      <alignment wrapText="1"/>
    </xf>
    <xf numFmtId="0" fontId="0" fillId="0" borderId="0" xfId="0" applyAlignment="1">
      <alignment/>
    </xf>
    <xf numFmtId="0" fontId="73" fillId="0" borderId="20" xfId="0" applyFont="1" applyBorder="1" applyAlignment="1">
      <alignment horizontal="right"/>
    </xf>
    <xf numFmtId="0" fontId="73" fillId="0" borderId="21" xfId="0" applyFont="1" applyBorder="1" applyAlignment="1">
      <alignment horizontal="right"/>
    </xf>
    <xf numFmtId="179" fontId="15" fillId="32" borderId="37" xfId="0" applyNumberFormat="1" applyFont="1" applyFill="1" applyBorder="1" applyAlignment="1">
      <alignment horizontal="left"/>
    </xf>
    <xf numFmtId="179" fontId="15" fillId="32" borderId="38" xfId="0" applyNumberFormat="1" applyFont="1" applyFill="1" applyBorder="1" applyAlignment="1">
      <alignment horizontal="left"/>
    </xf>
    <xf numFmtId="179" fontId="15" fillId="32" borderId="39" xfId="0" applyNumberFormat="1" applyFont="1" applyFill="1" applyBorder="1" applyAlignment="1">
      <alignment horizontal="left"/>
    </xf>
    <xf numFmtId="0" fontId="11" fillId="32" borderId="40" xfId="0" applyFont="1" applyFill="1" applyBorder="1" applyAlignment="1">
      <alignment horizontal="center" vertical="center" wrapText="1"/>
    </xf>
    <xf numFmtId="0" fontId="11" fillId="32" borderId="41" xfId="0" applyFont="1" applyFill="1" applyBorder="1" applyAlignment="1">
      <alignment horizontal="center" vertical="center" wrapText="1"/>
    </xf>
    <xf numFmtId="0" fontId="11" fillId="32" borderId="42" xfId="0" applyFont="1" applyFill="1" applyBorder="1" applyAlignment="1">
      <alignment horizontal="center" vertical="center" wrapText="1"/>
    </xf>
    <xf numFmtId="0" fontId="80" fillId="39" borderId="0" xfId="0" applyFont="1" applyFill="1" applyBorder="1" applyAlignment="1">
      <alignment horizontal="center"/>
    </xf>
    <xf numFmtId="0" fontId="75" fillId="0" borderId="31" xfId="0" applyFont="1" applyFill="1" applyBorder="1" applyAlignment="1">
      <alignment horizontal="center" vertical="center" wrapText="1"/>
    </xf>
    <xf numFmtId="0" fontId="75" fillId="0" borderId="35"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4" fillId="0" borderId="52" xfId="0" applyFont="1" applyFill="1" applyBorder="1" applyAlignment="1">
      <alignment horizontal="center" vertical="center"/>
    </xf>
    <xf numFmtId="0" fontId="74" fillId="0" borderId="54" xfId="0" applyFont="1" applyFill="1" applyBorder="1" applyAlignment="1">
      <alignment horizontal="center" vertical="center"/>
    </xf>
    <xf numFmtId="0" fontId="74" fillId="0" borderId="16" xfId="0" applyFont="1" applyFill="1" applyBorder="1" applyAlignment="1">
      <alignment horizontal="center" vertical="center"/>
    </xf>
    <xf numFmtId="178" fontId="76" fillId="0" borderId="52" xfId="0" applyNumberFormat="1" applyFont="1" applyFill="1" applyBorder="1" applyAlignment="1">
      <alignment horizontal="center" vertical="center"/>
    </xf>
    <xf numFmtId="178" fontId="76" fillId="0" borderId="54" xfId="0" applyNumberFormat="1" applyFont="1" applyFill="1" applyBorder="1" applyAlignment="1">
      <alignment horizontal="center" vertical="center"/>
    </xf>
    <xf numFmtId="178" fontId="76" fillId="0" borderId="16" xfId="0" applyNumberFormat="1" applyFont="1" applyFill="1" applyBorder="1" applyAlignment="1">
      <alignment horizontal="center" vertical="center"/>
    </xf>
    <xf numFmtId="178" fontId="74" fillId="0" borderId="52" xfId="0" applyNumberFormat="1" applyFont="1" applyFill="1" applyBorder="1" applyAlignment="1">
      <alignment horizontal="center" vertical="center"/>
    </xf>
    <xf numFmtId="178" fontId="74" fillId="0" borderId="54" xfId="0" applyNumberFormat="1" applyFont="1" applyFill="1" applyBorder="1" applyAlignment="1">
      <alignment horizontal="center" vertical="center"/>
    </xf>
    <xf numFmtId="178" fontId="74" fillId="0" borderId="16" xfId="0" applyNumberFormat="1" applyFont="1" applyFill="1" applyBorder="1" applyAlignment="1">
      <alignment horizontal="center" vertical="center"/>
    </xf>
    <xf numFmtId="9" fontId="77" fillId="0" borderId="52" xfId="60" applyFont="1" applyFill="1" applyBorder="1" applyAlignment="1">
      <alignment horizontal="center" vertical="center"/>
    </xf>
    <xf numFmtId="9" fontId="77" fillId="0" borderId="54" xfId="60" applyFont="1" applyFill="1" applyBorder="1" applyAlignment="1">
      <alignment horizontal="center" vertical="center"/>
    </xf>
    <xf numFmtId="9" fontId="77" fillId="0" borderId="16" xfId="60" applyFont="1" applyFill="1" applyBorder="1" applyAlignment="1">
      <alignment horizontal="center" vertical="center"/>
    </xf>
    <xf numFmtId="178" fontId="80" fillId="39" borderId="41" xfId="0" applyNumberFormat="1"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371475</xdr:rowOff>
    </xdr:from>
    <xdr:to>
      <xdr:col>1</xdr:col>
      <xdr:colOff>2276475</xdr:colOff>
      <xdr:row>4</xdr:row>
      <xdr:rowOff>38100</xdr:rowOff>
    </xdr:to>
    <xdr:pic>
      <xdr:nvPicPr>
        <xdr:cNvPr id="1" name="Picture 2"/>
        <xdr:cNvPicPr preferRelativeResize="1">
          <a:picLocks noChangeAspect="1"/>
        </xdr:cNvPicPr>
      </xdr:nvPicPr>
      <xdr:blipFill>
        <a:blip r:embed="rId1"/>
        <a:srcRect l="1539" t="31820" r="57539" b="16868"/>
        <a:stretch>
          <a:fillRect/>
        </a:stretch>
      </xdr:blipFill>
      <xdr:spPr>
        <a:xfrm>
          <a:off x="476250" y="371475"/>
          <a:ext cx="5267325" cy="129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238125</xdr:rowOff>
    </xdr:from>
    <xdr:to>
      <xdr:col>2</xdr:col>
      <xdr:colOff>0</xdr:colOff>
      <xdr:row>2</xdr:row>
      <xdr:rowOff>419100</xdr:rowOff>
    </xdr:to>
    <xdr:pic>
      <xdr:nvPicPr>
        <xdr:cNvPr id="1" name="Picture 2"/>
        <xdr:cNvPicPr preferRelativeResize="1">
          <a:picLocks noChangeAspect="1"/>
        </xdr:cNvPicPr>
      </xdr:nvPicPr>
      <xdr:blipFill>
        <a:blip r:embed="rId1"/>
        <a:srcRect l="1539" t="31820" r="57539" b="16868"/>
        <a:stretch>
          <a:fillRect/>
        </a:stretch>
      </xdr:blipFill>
      <xdr:spPr>
        <a:xfrm>
          <a:off x="85725" y="238125"/>
          <a:ext cx="4972050" cy="1371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238125</xdr:rowOff>
    </xdr:from>
    <xdr:to>
      <xdr:col>1</xdr:col>
      <xdr:colOff>1800225</xdr:colOff>
      <xdr:row>3</xdr:row>
      <xdr:rowOff>285750</xdr:rowOff>
    </xdr:to>
    <xdr:pic>
      <xdr:nvPicPr>
        <xdr:cNvPr id="1" name="Picture 2"/>
        <xdr:cNvPicPr preferRelativeResize="1">
          <a:picLocks noChangeAspect="1"/>
        </xdr:cNvPicPr>
      </xdr:nvPicPr>
      <xdr:blipFill>
        <a:blip r:embed="rId1"/>
        <a:srcRect l="1539" t="31820" r="57539" b="16868"/>
        <a:stretch>
          <a:fillRect/>
        </a:stretch>
      </xdr:blipFill>
      <xdr:spPr>
        <a:xfrm>
          <a:off x="95250" y="238125"/>
          <a:ext cx="5410200" cy="1323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238125</xdr:rowOff>
    </xdr:from>
    <xdr:to>
      <xdr:col>1</xdr:col>
      <xdr:colOff>1800225</xdr:colOff>
      <xdr:row>3</xdr:row>
      <xdr:rowOff>285750</xdr:rowOff>
    </xdr:to>
    <xdr:pic>
      <xdr:nvPicPr>
        <xdr:cNvPr id="1" name="Picture 2"/>
        <xdr:cNvPicPr preferRelativeResize="1">
          <a:picLocks noChangeAspect="1"/>
        </xdr:cNvPicPr>
      </xdr:nvPicPr>
      <xdr:blipFill>
        <a:blip r:embed="rId1"/>
        <a:srcRect l="1539" t="31820" r="57539" b="16868"/>
        <a:stretch>
          <a:fillRect/>
        </a:stretch>
      </xdr:blipFill>
      <xdr:spPr>
        <a:xfrm>
          <a:off x="95250" y="238125"/>
          <a:ext cx="5410200" cy="1323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bvmun-my.sharepoint.com/personal/rcahill_bvm_gov_za/Documents/H-Drive/Ren&#233;%20Cahill/Josephine/2022-2023/1.%20Reports/WC025_Libraries_2020_M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bvmun-my.sharepoint.com/Users\Administrator\Documents\Consolidated%20Expenditure%20Repor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ERATIONAL COSTS"/>
      <sheetName val="CG PERSONNEL COST"/>
      <sheetName val="CG OPERATIONAL COST"/>
      <sheetName val="CG CAPITAL COSTS"/>
      <sheetName val="ROLL OVER"/>
      <sheetName val="SPENDING SUMMARY"/>
      <sheetName val="CAPITAL COMMENTS"/>
    </sheetNames>
    <sheetDataSet>
      <sheetData sheetId="1">
        <row r="1">
          <cell r="S1" t="str">
            <v>Pieter.Hugo@westerncape.gov.za
tel: +27 21 483 2441                                 fax: 0862106219
PO Box 2108, Cape Town, 8000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ril 18 - Current Expenditure"/>
      <sheetName val="MRF Consolidated Report"/>
      <sheetName val="CG Consolidated Report"/>
      <sheetName val="CG COVID RELATED EXPENDITURE"/>
      <sheetName val="MRF Beaufortwest Personnel "/>
      <sheetName val="MRF Beaufortwest Operational "/>
      <sheetName val="Beaufortwest spending summary"/>
      <sheetName val="Sheet1"/>
      <sheetName val="MRF Bergriver Personnel"/>
      <sheetName val="MRF Bergriver Operational"/>
      <sheetName val="MRF Bergrivier Capital "/>
      <sheetName val="CG Bergriver Personnel"/>
      <sheetName val="CG Bergrivier Operational Bdgt"/>
      <sheetName val="Bergriver spending summary"/>
      <sheetName val="MRF Bitou Personnel Budget"/>
      <sheetName val="MRF Bitou Capital Budget"/>
      <sheetName val="CG Bitou Operational Budget"/>
      <sheetName val="Bitou spending summary"/>
      <sheetName val="CG Breede Valley Personnel"/>
      <sheetName val="CG Breede Valley Operational "/>
      <sheetName val="CG Breede Valley Capital Budget"/>
      <sheetName val="Breede V spending summary"/>
      <sheetName val="MRF Cape Agulhas Personnel"/>
      <sheetName val="MRF Cape Agulhas Operational"/>
      <sheetName val="MRF Cape Agulhas Capital"/>
      <sheetName val="Cape Agulhus spending summary"/>
      <sheetName val="MRF Cedeberg Personnel Budget"/>
      <sheetName val="MRF Cedeberg Operational Budget"/>
      <sheetName val="Cederberg spending summary"/>
      <sheetName val="City of Cape Town Fixed Budget"/>
      <sheetName val="City of Cape Town MLG"/>
      <sheetName val="City of Cape Town"/>
      <sheetName val="C.Cape Town spending summary"/>
      <sheetName val="CG Drakenstein Personnel Budget"/>
      <sheetName val="CG Drakenstein Capital "/>
      <sheetName val="Drakenstein spending summary"/>
      <sheetName val="CG George Personnel"/>
      <sheetName val="George spending summary"/>
      <sheetName val="MRF Hessequa Personnel Budget"/>
      <sheetName val="MRF Capital Budget"/>
      <sheetName val="MRF Hessequa Operational Budget"/>
      <sheetName val="CG Hessequa Personnel Budget"/>
      <sheetName val="Hessequa spending summary"/>
      <sheetName val="MRF Kannaland Personnel "/>
      <sheetName val="MRF Kannaland Operational"/>
      <sheetName val="CG Kannaland Capital"/>
      <sheetName val="Kannaland spending summary"/>
      <sheetName val="CG Knysna Personnel Budget"/>
      <sheetName val="Knaysna Spending Summary"/>
      <sheetName val="MRF Langeberg Personnel "/>
      <sheetName val="MRF Langeberg Operational "/>
      <sheetName val="MRF Langeberg Capital "/>
      <sheetName val="CG Langerberg Operational"/>
      <sheetName val="MLSF Langerberg Personnel"/>
      <sheetName val="MSLF Langerberg Operational"/>
      <sheetName val="CG Langeberg Personnel "/>
      <sheetName val="Langeberg Spending Summary"/>
      <sheetName val="MRF Laingsburg Personnel Budget"/>
      <sheetName val="MRF Laingsburg Operational "/>
      <sheetName val="MLSF LAINSBERG"/>
      <sheetName val="Laingsburg Spending Summary"/>
      <sheetName val="MRF Matzikama Personnel"/>
      <sheetName val="MRF Matzikama Operational"/>
      <sheetName val="MRF Matzikama Capital"/>
      <sheetName val="CG Matzikama Personnel"/>
      <sheetName val="Matzikama Spending Summary"/>
      <sheetName val="CG Mosselbay Personnel"/>
      <sheetName val="Mosselbay Spending Summary"/>
      <sheetName val="CG Mosselbay Capital"/>
      <sheetName val="CG Oudtshoorn Personnel"/>
      <sheetName val="CG Oudtshoorn Capital"/>
      <sheetName val="CG Oudtshoorn Operational"/>
      <sheetName val="Oudtshoorn Spending Summary"/>
      <sheetName val="CG Overstand Personnel"/>
      <sheetName val="Overstrand Spending Summary"/>
      <sheetName val="Prince Albert Spending Summary"/>
      <sheetName val="MRF Prince Albert Personnel"/>
      <sheetName val="MRF Prince Albert Operational"/>
      <sheetName val="CG Prince Albert Personnel"/>
      <sheetName val="CG Prince Albert Capital"/>
      <sheetName val="Stellenbosch Spending Summary"/>
      <sheetName val="CG Stellenbosch Personnel "/>
      <sheetName val="Stellenbosch Operational Budget"/>
      <sheetName val="Stellenbosch Capital Budget"/>
      <sheetName val="Swellendam Spending Summary"/>
      <sheetName val="MRF Swellendam Personnel"/>
      <sheetName val="MRF Swellendam Operational"/>
      <sheetName val="CG Swellendam Capital"/>
      <sheetName val="Swartland Spending Summary"/>
      <sheetName val="MRF Swartland Personnel"/>
      <sheetName val="MRF Swartland Operational  "/>
      <sheetName val="CG Swartland Personnel "/>
      <sheetName val="CG Swartland Capital"/>
      <sheetName val="CG Saldanha Bay Personnel "/>
      <sheetName val="Saldanha Bay Operational"/>
      <sheetName val="Saldanha Bay Capital "/>
      <sheetName val="Saldanha Spending Sumary"/>
      <sheetName val="TWK Spending Summary"/>
      <sheetName val="MRF TWK Personnel"/>
      <sheetName val="MRF TWK Operational"/>
      <sheetName val="MRF TWK Capital"/>
      <sheetName val="CG TWK Personnel"/>
      <sheetName val="CG TWK Operational"/>
      <sheetName val="CG TWK Capital"/>
      <sheetName val="MLSF TWK"/>
      <sheetName val="MRF Witzenberg Personnel"/>
      <sheetName val="MRF Witzenberg Operational"/>
      <sheetName val="CG Witzenberg Personnel"/>
      <sheetName val="CG Witzenberg Operational"/>
      <sheetName val="Witzenberg Spending Summary"/>
    </sheetNames>
    <sheetDataSet>
      <sheetData sheetId="19">
        <row r="23">
          <cell r="R23">
            <v>5235.85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ieter.Hugo@westerncape.gov.zatel:%20+27%2021%20483%202441%20%20%20%20%20%20%20%20%20%20%20%20%20%20%20%20%20%20%20%20%20%20%20%20%20%20%20%20%20%20%20%20%20fax:%200862106219PO%20Box%202108,%20Cape%20Town,%208000"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view="pageLayout" zoomScale="55" zoomScaleNormal="52" zoomScalePageLayoutView="55" workbookViewId="0" topLeftCell="A1">
      <selection activeCell="A7" sqref="A7:G7"/>
    </sheetView>
  </sheetViews>
  <sheetFormatPr defaultColWidth="9.140625" defaultRowHeight="12.75"/>
  <cols>
    <col min="1" max="2" width="52.00390625" style="0" customWidth="1"/>
    <col min="3" max="3" width="73.7109375" style="0" customWidth="1"/>
    <col min="4" max="4" width="17.57421875" style="0" customWidth="1"/>
    <col min="5" max="5" width="20.28125" style="0" customWidth="1"/>
    <col min="6" max="6" width="23.8515625" style="0" customWidth="1"/>
    <col min="7" max="7" width="20.57421875" style="0" customWidth="1"/>
  </cols>
  <sheetData>
    <row r="1" spans="1:7" s="2" customFormat="1" ht="29.25" customHeight="1" thickTop="1">
      <c r="A1" s="217" t="s">
        <v>18</v>
      </c>
      <c r="B1" s="218"/>
      <c r="C1" s="218"/>
      <c r="D1" s="218"/>
      <c r="E1" s="218"/>
      <c r="F1" s="205" t="s">
        <v>25</v>
      </c>
      <c r="G1" s="206"/>
    </row>
    <row r="2" spans="1:7" s="2" customFormat="1" ht="28.5" customHeight="1">
      <c r="A2" s="215" t="s">
        <v>19</v>
      </c>
      <c r="B2" s="216"/>
      <c r="C2" s="216"/>
      <c r="D2" s="216"/>
      <c r="E2" s="216"/>
      <c r="F2" s="207"/>
      <c r="G2" s="208"/>
    </row>
    <row r="3" spans="1:7" s="2" customFormat="1" ht="39.75" customHeight="1">
      <c r="A3" s="213" t="s">
        <v>20</v>
      </c>
      <c r="B3" s="214"/>
      <c r="C3" s="214"/>
      <c r="D3" s="214"/>
      <c r="E3" s="214"/>
      <c r="F3" s="207"/>
      <c r="G3" s="208"/>
    </row>
    <row r="4" spans="1:7" s="2" customFormat="1" ht="33.75" customHeight="1" thickBot="1">
      <c r="A4" s="211" t="s">
        <v>17</v>
      </c>
      <c r="B4" s="212"/>
      <c r="C4" s="212"/>
      <c r="D4" s="212"/>
      <c r="E4" s="212"/>
      <c r="F4" s="209"/>
      <c r="G4" s="210"/>
    </row>
    <row r="5" spans="1:7" s="2" customFormat="1" ht="24" thickTop="1">
      <c r="A5" s="197"/>
      <c r="B5" s="198"/>
      <c r="C5" s="199"/>
      <c r="D5" s="199"/>
      <c r="E5" s="199"/>
      <c r="F5" s="199"/>
      <c r="G5" s="200"/>
    </row>
    <row r="6" spans="1:10" s="2" customFormat="1" ht="23.25" customHeight="1" hidden="1">
      <c r="A6" s="34"/>
      <c r="B6" s="35"/>
      <c r="C6" s="35"/>
      <c r="D6" s="35"/>
      <c r="E6" s="35"/>
      <c r="F6" s="35"/>
      <c r="G6" s="35"/>
      <c r="H6" s="4"/>
      <c r="I6" s="4"/>
      <c r="J6" s="5"/>
    </row>
    <row r="7" spans="1:7" s="3" customFormat="1" ht="20.25" customHeight="1">
      <c r="A7" s="219" t="s">
        <v>27</v>
      </c>
      <c r="B7" s="220"/>
      <c r="C7" s="220"/>
      <c r="D7" s="220"/>
      <c r="E7" s="220"/>
      <c r="F7" s="220"/>
      <c r="G7" s="221"/>
    </row>
    <row r="8" spans="1:7" s="2" customFormat="1" ht="20.25" customHeight="1">
      <c r="A8" s="10"/>
      <c r="B8" s="11"/>
      <c r="C8" s="12"/>
      <c r="D8" s="8"/>
      <c r="E8" s="8"/>
      <c r="F8" s="8"/>
      <c r="G8" s="9"/>
    </row>
    <row r="9" spans="1:7" s="2" customFormat="1" ht="20.25" customHeight="1">
      <c r="A9" s="191" t="s">
        <v>15</v>
      </c>
      <c r="B9" s="192"/>
      <c r="C9" s="192"/>
      <c r="D9" s="192"/>
      <c r="E9" s="192"/>
      <c r="F9" s="192"/>
      <c r="G9" s="193"/>
    </row>
    <row r="10" spans="1:7" ht="12.75" customHeight="1">
      <c r="A10" s="13"/>
      <c r="B10" s="14"/>
      <c r="C10" s="14"/>
      <c r="D10" s="14"/>
      <c r="E10" s="14"/>
      <c r="F10" s="14"/>
      <c r="G10" s="15"/>
    </row>
    <row r="11" spans="1:7" ht="26.25" customHeight="1">
      <c r="A11" s="16" t="s">
        <v>23</v>
      </c>
      <c r="B11" s="17" t="s">
        <v>13</v>
      </c>
      <c r="C11" s="14"/>
      <c r="D11" s="14"/>
      <c r="E11" s="14"/>
      <c r="F11" s="14"/>
      <c r="G11" s="15"/>
    </row>
    <row r="12" spans="1:7" ht="12.75" customHeight="1">
      <c r="A12" s="19"/>
      <c r="B12" s="18"/>
      <c r="C12" s="14"/>
      <c r="D12" s="14"/>
      <c r="E12" s="14"/>
      <c r="F12" s="14"/>
      <c r="G12" s="15"/>
    </row>
    <row r="13" spans="1:7" ht="5.25" customHeight="1" thickBot="1">
      <c r="A13" s="13"/>
      <c r="B13" s="14"/>
      <c r="C13" s="14"/>
      <c r="D13" s="14"/>
      <c r="E13" s="14"/>
      <c r="F13" s="14"/>
      <c r="G13" s="15"/>
    </row>
    <row r="14" spans="1:7" ht="24.75" customHeight="1" thickBot="1">
      <c r="A14" s="20"/>
      <c r="B14" s="36"/>
      <c r="C14" s="36"/>
      <c r="D14" s="194" t="s">
        <v>4</v>
      </c>
      <c r="E14" s="195"/>
      <c r="F14" s="195"/>
      <c r="G14" s="196"/>
    </row>
    <row r="15" spans="1:7" ht="81.75" customHeight="1" thickBot="1">
      <c r="A15" s="203" t="s">
        <v>22</v>
      </c>
      <c r="B15" s="204"/>
      <c r="C15" s="49" t="s">
        <v>21</v>
      </c>
      <c r="D15" s="22" t="s">
        <v>12</v>
      </c>
      <c r="E15" s="22" t="s">
        <v>1</v>
      </c>
      <c r="F15" s="22" t="s">
        <v>2</v>
      </c>
      <c r="G15" s="22" t="s">
        <v>16</v>
      </c>
    </row>
    <row r="16" spans="1:7" ht="32.25" customHeight="1" thickBot="1">
      <c r="A16" s="201"/>
      <c r="B16" s="202"/>
      <c r="C16" s="48"/>
      <c r="D16" s="37"/>
      <c r="E16" s="38"/>
      <c r="F16" s="38"/>
      <c r="G16" s="39">
        <f>MIN(D16-(E16+F16))</f>
        <v>0</v>
      </c>
    </row>
    <row r="17" spans="1:7" ht="32.25" customHeight="1" thickBot="1">
      <c r="A17" s="201"/>
      <c r="B17" s="202"/>
      <c r="C17" s="48"/>
      <c r="D17" s="37"/>
      <c r="E17" s="38"/>
      <c r="F17" s="38"/>
      <c r="G17" s="39" t="e">
        <f>#N/A</f>
        <v>#N/A</v>
      </c>
    </row>
    <row r="18" spans="1:7" ht="32.25" customHeight="1" thickBot="1">
      <c r="A18" s="201"/>
      <c r="B18" s="202"/>
      <c r="C18" s="48"/>
      <c r="D18" s="40"/>
      <c r="E18" s="40"/>
      <c r="F18" s="40"/>
      <c r="G18" s="39" t="e">
        <f>#N/A</f>
        <v>#N/A</v>
      </c>
    </row>
    <row r="19" spans="1:7" ht="32.25" customHeight="1" thickBot="1">
      <c r="A19" s="201"/>
      <c r="B19" s="202"/>
      <c r="C19" s="48"/>
      <c r="D19" s="41"/>
      <c r="E19" s="41"/>
      <c r="F19" s="41"/>
      <c r="G19" s="39" t="e">
        <f>#N/A</f>
        <v>#N/A</v>
      </c>
    </row>
    <row r="20" spans="1:7" ht="32.25" customHeight="1" thickBot="1">
      <c r="A20" s="201"/>
      <c r="B20" s="202"/>
      <c r="C20" s="48"/>
      <c r="D20" s="41"/>
      <c r="E20" s="41"/>
      <c r="F20" s="41"/>
      <c r="G20" s="39" t="e">
        <f>#N/A</f>
        <v>#N/A</v>
      </c>
    </row>
    <row r="21" spans="1:7" ht="32.25" customHeight="1" thickBot="1">
      <c r="A21" s="201"/>
      <c r="B21" s="202"/>
      <c r="C21" s="48"/>
      <c r="D21" s="41"/>
      <c r="E21" s="41"/>
      <c r="F21" s="41"/>
      <c r="G21" s="39" t="e">
        <f>#N/A</f>
        <v>#N/A</v>
      </c>
    </row>
    <row r="22" spans="1:7" ht="32.25" customHeight="1" thickBot="1">
      <c r="A22" s="201"/>
      <c r="B22" s="202"/>
      <c r="C22" s="48"/>
      <c r="D22" s="41"/>
      <c r="E22" s="41"/>
      <c r="F22" s="41"/>
      <c r="G22" s="39" t="e">
        <f>#N/A</f>
        <v>#N/A</v>
      </c>
    </row>
    <row r="23" spans="1:7" ht="32.25" customHeight="1" thickBot="1">
      <c r="A23" s="201"/>
      <c r="B23" s="202"/>
      <c r="C23" s="50"/>
      <c r="D23" s="23">
        <f>SUM(D16:D22)</f>
        <v>0</v>
      </c>
      <c r="E23" s="42">
        <f>SUM(E16:E22)</f>
        <v>0</v>
      </c>
      <c r="F23" s="23">
        <f>-SUM(F16:F22)</f>
        <v>0</v>
      </c>
      <c r="G23" s="43" t="e">
        <f>SUM(G16:G22)</f>
        <v>#N/A</v>
      </c>
    </row>
    <row r="24" spans="1:7" ht="59.25" customHeight="1" thickTop="1">
      <c r="A24" s="224" t="s">
        <v>24</v>
      </c>
      <c r="B24" s="225"/>
      <c r="C24" s="226"/>
      <c r="D24" s="226"/>
      <c r="E24" s="226"/>
      <c r="F24" s="226"/>
      <c r="G24" s="227"/>
    </row>
    <row r="25" spans="1:7" ht="21">
      <c r="A25" s="24"/>
      <c r="B25" s="25"/>
      <c r="C25" s="26"/>
      <c r="D25" s="26"/>
      <c r="E25" s="27"/>
      <c r="F25" s="28"/>
      <c r="G25" s="44"/>
    </row>
    <row r="26" spans="1:7" ht="30" customHeight="1">
      <c r="A26" s="228" t="s">
        <v>8</v>
      </c>
      <c r="B26" s="229"/>
      <c r="C26" s="232"/>
      <c r="D26" s="26"/>
      <c r="E26" s="27"/>
      <c r="F26" s="28"/>
      <c r="G26" s="44"/>
    </row>
    <row r="27" spans="1:7" ht="27.75" customHeight="1">
      <c r="A27" s="29"/>
      <c r="B27" s="30"/>
      <c r="C27" s="31"/>
      <c r="D27" s="26"/>
      <c r="E27" s="27"/>
      <c r="F27" s="28"/>
      <c r="G27" s="44"/>
    </row>
    <row r="28" spans="1:7" ht="27.75" customHeight="1">
      <c r="A28" s="228" t="s">
        <v>9</v>
      </c>
      <c r="B28" s="229"/>
      <c r="C28" s="230"/>
      <c r="D28" s="230"/>
      <c r="E28" s="230"/>
      <c r="F28" s="230"/>
      <c r="G28" s="231"/>
    </row>
    <row r="29" spans="1:7" ht="21">
      <c r="A29" s="24"/>
      <c r="B29" s="25"/>
      <c r="C29" s="26"/>
      <c r="D29" s="26"/>
      <c r="E29" s="27"/>
      <c r="F29" s="28"/>
      <c r="G29" s="44"/>
    </row>
    <row r="30" spans="1:7" ht="20.25">
      <c r="A30" s="228" t="s">
        <v>14</v>
      </c>
      <c r="B30" s="229"/>
      <c r="C30" s="232"/>
      <c r="D30" s="232"/>
      <c r="E30" s="232"/>
      <c r="F30" s="232"/>
      <c r="G30" s="33"/>
    </row>
    <row r="31" spans="1:7" ht="21">
      <c r="A31" s="24"/>
      <c r="B31" s="25"/>
      <c r="C31" s="26"/>
      <c r="D31" s="26"/>
      <c r="E31" s="27"/>
      <c r="F31" s="28"/>
      <c r="G31" s="44"/>
    </row>
    <row r="32" spans="1:7" ht="18" customHeight="1">
      <c r="A32" s="228" t="s">
        <v>10</v>
      </c>
      <c r="B32" s="229"/>
      <c r="C32" s="230"/>
      <c r="D32" s="230"/>
      <c r="E32" s="230"/>
      <c r="F32" s="230"/>
      <c r="G32" s="231"/>
    </row>
    <row r="33" spans="1:7" ht="21">
      <c r="A33" s="24"/>
      <c r="B33" s="25"/>
      <c r="C33" s="26"/>
      <c r="D33" s="26"/>
      <c r="E33" s="27"/>
      <c r="F33" s="28"/>
      <c r="G33" s="44"/>
    </row>
    <row r="34" spans="1:7" ht="26.25" customHeight="1">
      <c r="A34" s="228" t="s">
        <v>9</v>
      </c>
      <c r="B34" s="229"/>
      <c r="C34" s="230"/>
      <c r="D34" s="230"/>
      <c r="E34" s="230"/>
      <c r="F34" s="230"/>
      <c r="G34" s="231"/>
    </row>
    <row r="35" spans="1:7" ht="21" customHeight="1">
      <c r="A35" s="29"/>
      <c r="B35" s="30"/>
      <c r="C35" s="222" t="s">
        <v>26</v>
      </c>
      <c r="D35" s="222"/>
      <c r="E35" s="222"/>
      <c r="F35" s="222"/>
      <c r="G35" s="223"/>
    </row>
    <row r="36" spans="1:7" ht="13.5" thickBot="1">
      <c r="A36" s="45"/>
      <c r="B36" s="46"/>
      <c r="C36" s="46"/>
      <c r="D36" s="46"/>
      <c r="E36" s="46"/>
      <c r="F36" s="46"/>
      <c r="G36" s="47"/>
    </row>
    <row r="37" spans="1:7" ht="45" customHeight="1" thickTop="1">
      <c r="A37" s="1"/>
      <c r="B37" s="1"/>
      <c r="C37" s="1"/>
      <c r="D37" s="1"/>
      <c r="E37" s="1"/>
      <c r="F37" s="1"/>
      <c r="G37" s="1"/>
    </row>
    <row r="38" spans="1:7" ht="12.75">
      <c r="A38" s="1"/>
      <c r="B38" s="1"/>
      <c r="C38" s="1"/>
      <c r="D38" s="1"/>
      <c r="E38" s="1"/>
      <c r="F38" s="1"/>
      <c r="G38" s="1"/>
    </row>
    <row r="39" spans="1:7" ht="12.75">
      <c r="A39" s="1"/>
      <c r="B39" s="1"/>
      <c r="C39" s="1"/>
      <c r="D39" s="1"/>
      <c r="E39" s="1"/>
      <c r="F39" s="1"/>
      <c r="G39" s="1"/>
    </row>
    <row r="40" spans="1:7" ht="12.75">
      <c r="A40" s="1"/>
      <c r="B40" s="1"/>
      <c r="C40" s="1"/>
      <c r="D40" s="1"/>
      <c r="E40" s="1"/>
      <c r="F40" s="1"/>
      <c r="G40" s="1"/>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sheetData>
  <sheetProtection/>
  <mergeCells count="25">
    <mergeCell ref="C35:G35"/>
    <mergeCell ref="A24:G24"/>
    <mergeCell ref="A32:G32"/>
    <mergeCell ref="A26:C26"/>
    <mergeCell ref="A28:G28"/>
    <mergeCell ref="A20:B20"/>
    <mergeCell ref="A23:B23"/>
    <mergeCell ref="A34:G34"/>
    <mergeCell ref="A22:B22"/>
    <mergeCell ref="A30:F30"/>
    <mergeCell ref="F1:G4"/>
    <mergeCell ref="A4:E4"/>
    <mergeCell ref="A3:E3"/>
    <mergeCell ref="A2:E2"/>
    <mergeCell ref="A1:E1"/>
    <mergeCell ref="A7:G7"/>
    <mergeCell ref="A9:G9"/>
    <mergeCell ref="D14:G14"/>
    <mergeCell ref="A5:G5"/>
    <mergeCell ref="A21:B21"/>
    <mergeCell ref="A15:B15"/>
    <mergeCell ref="A16:B16"/>
    <mergeCell ref="A17:B17"/>
    <mergeCell ref="A18:B18"/>
    <mergeCell ref="A19:B19"/>
  </mergeCells>
  <printOptions/>
  <pageMargins left="0.46" right="0.4" top="0.41" bottom="0.43" header="0.31496062992125984" footer="0.31496062992125984"/>
  <pageSetup horizontalDpi="300" verticalDpi="300" orientation="landscape" paperSize="9" scale="54" r:id="rId2"/>
  <headerFooter>
    <oddFooter xml:space="preserve">&amp;L&amp;"Century Gothic,Regular"&amp;12PLEASE SEND COMPLETED COPY TO THE ABOVE EMAIL ADDRESS AND POST THE HARDCOPY TO THE ADDRESS MENTIONED ABOVE FOR THE &amp;"Century Gothic,Bold"ATTENTION OF PIETER HUGO&amp;"Century Gothic,Regular".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T91"/>
  <sheetViews>
    <sheetView tabSelected="1" view="pageBreakPreview" zoomScale="60" zoomScaleNormal="60" workbookViewId="0" topLeftCell="A1">
      <selection activeCell="M66" sqref="M66"/>
    </sheetView>
  </sheetViews>
  <sheetFormatPr defaultColWidth="9.140625" defaultRowHeight="12.75"/>
  <cols>
    <col min="1" max="1" width="22.421875" style="0" customWidth="1"/>
    <col min="2" max="2" width="53.421875" style="0" customWidth="1"/>
    <col min="3" max="3" width="38.421875" style="0" customWidth="1"/>
    <col min="4" max="4" width="18.28125" style="0" hidden="1" customWidth="1"/>
    <col min="5" max="5" width="29.28125" style="0" bestFit="1" customWidth="1"/>
    <col min="6" max="6" width="19.421875" style="0" customWidth="1"/>
    <col min="7" max="7" width="19.28125" style="0" bestFit="1" customWidth="1"/>
    <col min="8" max="13" width="18.28125" style="0" customWidth="1"/>
    <col min="14" max="14" width="20.00390625" style="0" customWidth="1"/>
    <col min="15" max="18" width="18.28125" style="0" customWidth="1"/>
    <col min="19" max="20" width="20.28125" style="0" customWidth="1"/>
  </cols>
  <sheetData>
    <row r="1" spans="1:20" s="2" customFormat="1" ht="65.25" customHeight="1" thickTop="1">
      <c r="A1" s="217" t="s">
        <v>3</v>
      </c>
      <c r="B1" s="218"/>
      <c r="C1" s="218"/>
      <c r="D1" s="218"/>
      <c r="E1" s="218"/>
      <c r="F1" s="218"/>
      <c r="G1" s="218"/>
      <c r="H1" s="218"/>
      <c r="I1" s="218"/>
      <c r="J1" s="218"/>
      <c r="K1" s="218"/>
      <c r="L1" s="218"/>
      <c r="M1" s="218"/>
      <c r="N1" s="218"/>
      <c r="O1" s="218"/>
      <c r="P1" s="218"/>
      <c r="Q1" s="218"/>
      <c r="R1" s="218"/>
      <c r="S1" s="247" t="s">
        <v>38</v>
      </c>
      <c r="T1" s="248"/>
    </row>
    <row r="2" spans="1:20" s="2" customFormat="1" ht="28.5" customHeight="1">
      <c r="A2" s="215" t="s">
        <v>7</v>
      </c>
      <c r="B2" s="216"/>
      <c r="C2" s="216"/>
      <c r="D2" s="216"/>
      <c r="E2" s="216"/>
      <c r="F2" s="216"/>
      <c r="G2" s="216"/>
      <c r="H2" s="216"/>
      <c r="I2" s="216"/>
      <c r="J2" s="216"/>
      <c r="K2" s="216"/>
      <c r="L2" s="216"/>
      <c r="M2" s="216"/>
      <c r="N2" s="216"/>
      <c r="O2" s="216"/>
      <c r="P2" s="216"/>
      <c r="Q2" s="216"/>
      <c r="R2" s="216"/>
      <c r="S2" s="249"/>
      <c r="T2" s="250"/>
    </row>
    <row r="3" spans="1:20" s="2" customFormat="1" ht="35.25" customHeight="1">
      <c r="A3" s="213" t="s">
        <v>32</v>
      </c>
      <c r="B3" s="214"/>
      <c r="C3" s="214"/>
      <c r="D3" s="214"/>
      <c r="E3" s="214"/>
      <c r="F3" s="214"/>
      <c r="G3" s="214"/>
      <c r="H3" s="214"/>
      <c r="I3" s="214"/>
      <c r="J3" s="214"/>
      <c r="K3" s="214"/>
      <c r="L3" s="214"/>
      <c r="M3" s="214"/>
      <c r="N3" s="214"/>
      <c r="O3" s="214"/>
      <c r="P3" s="214"/>
      <c r="Q3" s="214"/>
      <c r="R3" s="214"/>
      <c r="S3" s="249"/>
      <c r="T3" s="250"/>
    </row>
    <row r="4" spans="1:20" s="2" customFormat="1" ht="42" customHeight="1" thickBot="1">
      <c r="A4" s="211" t="s">
        <v>131</v>
      </c>
      <c r="B4" s="212"/>
      <c r="C4" s="212"/>
      <c r="D4" s="212"/>
      <c r="E4" s="212"/>
      <c r="F4" s="212"/>
      <c r="G4" s="212"/>
      <c r="H4" s="212"/>
      <c r="I4" s="212"/>
      <c r="J4" s="212"/>
      <c r="K4" s="212"/>
      <c r="L4" s="212"/>
      <c r="M4" s="212"/>
      <c r="N4" s="212"/>
      <c r="O4" s="212"/>
      <c r="P4" s="212"/>
      <c r="Q4" s="212"/>
      <c r="R4" s="212"/>
      <c r="S4" s="251"/>
      <c r="T4" s="252"/>
    </row>
    <row r="5" spans="1:20" s="2" customFormat="1" ht="9.75" customHeight="1" thickTop="1">
      <c r="A5" s="6"/>
      <c r="B5" s="7"/>
      <c r="C5" s="8"/>
      <c r="D5" s="8"/>
      <c r="E5" s="8"/>
      <c r="F5" s="8"/>
      <c r="G5" s="8"/>
      <c r="H5" s="8"/>
      <c r="I5" s="8"/>
      <c r="J5" s="8"/>
      <c r="K5" s="8"/>
      <c r="L5" s="8"/>
      <c r="M5" s="8"/>
      <c r="N5" s="8"/>
      <c r="O5" s="8"/>
      <c r="P5" s="8"/>
      <c r="Q5" s="8"/>
      <c r="R5" s="8"/>
      <c r="S5" s="8"/>
      <c r="T5" s="9"/>
    </row>
    <row r="6" spans="1:20" s="3" customFormat="1" ht="21.75" customHeight="1">
      <c r="A6" s="219" t="s">
        <v>109</v>
      </c>
      <c r="B6" s="220"/>
      <c r="C6" s="253"/>
      <c r="D6" s="253"/>
      <c r="E6" s="253"/>
      <c r="F6" s="253"/>
      <c r="G6" s="253"/>
      <c r="H6" s="253"/>
      <c r="I6" s="253"/>
      <c r="J6" s="253"/>
      <c r="K6" s="253"/>
      <c r="L6" s="253"/>
      <c r="M6" s="253"/>
      <c r="N6" s="253"/>
      <c r="O6" s="253"/>
      <c r="P6" s="253"/>
      <c r="Q6" s="253"/>
      <c r="R6" s="253"/>
      <c r="S6" s="253"/>
      <c r="T6" s="254"/>
    </row>
    <row r="7" spans="1:20" s="2" customFormat="1" ht="30" customHeight="1">
      <c r="A7" s="233" t="s">
        <v>132</v>
      </c>
      <c r="B7" s="234"/>
      <c r="C7" s="235"/>
      <c r="D7" s="235"/>
      <c r="E7" s="235"/>
      <c r="F7" s="235"/>
      <c r="G7" s="235"/>
      <c r="H7" s="235"/>
      <c r="I7" s="235"/>
      <c r="J7" s="235"/>
      <c r="K7" s="235"/>
      <c r="L7" s="235"/>
      <c r="M7" s="235"/>
      <c r="N7" s="235"/>
      <c r="O7" s="235"/>
      <c r="P7" s="235"/>
      <c r="Q7" s="235"/>
      <c r="R7" s="235"/>
      <c r="S7" s="235"/>
      <c r="T7" s="236"/>
    </row>
    <row r="8" spans="1:20" ht="20.25" customHeight="1">
      <c r="A8" s="237" t="s">
        <v>36</v>
      </c>
      <c r="B8" s="239" t="s">
        <v>6</v>
      </c>
      <c r="C8" s="14"/>
      <c r="D8" s="14"/>
      <c r="E8" s="14"/>
      <c r="F8" s="14"/>
      <c r="G8" s="14"/>
      <c r="H8" s="14"/>
      <c r="I8" s="14"/>
      <c r="J8" s="14"/>
      <c r="K8" s="14"/>
      <c r="L8" s="14"/>
      <c r="M8" s="14"/>
      <c r="N8" s="14"/>
      <c r="O8" s="14"/>
      <c r="P8" s="14"/>
      <c r="Q8" s="14"/>
      <c r="R8" s="14"/>
      <c r="S8" s="14"/>
      <c r="T8" s="15"/>
    </row>
    <row r="9" spans="1:20" ht="31.5" customHeight="1">
      <c r="A9" s="238"/>
      <c r="B9" s="240"/>
      <c r="C9" s="51"/>
      <c r="D9" s="14"/>
      <c r="E9" s="14"/>
      <c r="F9" s="14"/>
      <c r="G9" s="14"/>
      <c r="H9" s="14"/>
      <c r="I9" s="14"/>
      <c r="J9" s="14"/>
      <c r="K9" s="14"/>
      <c r="L9" s="14"/>
      <c r="M9" s="14"/>
      <c r="N9" s="14"/>
      <c r="O9" s="14"/>
      <c r="P9" s="14"/>
      <c r="Q9" s="14"/>
      <c r="R9" s="14"/>
      <c r="S9" s="14"/>
      <c r="T9" s="15"/>
    </row>
    <row r="10" spans="1:20" ht="15" customHeight="1" thickBot="1">
      <c r="A10" s="19"/>
      <c r="B10" s="18"/>
      <c r="C10" s="18"/>
      <c r="D10" s="14"/>
      <c r="E10" s="14"/>
      <c r="F10" s="14"/>
      <c r="G10" s="14"/>
      <c r="H10" s="14"/>
      <c r="I10" s="14"/>
      <c r="J10" s="14"/>
      <c r="K10" s="14"/>
      <c r="L10" s="14"/>
      <c r="M10" s="14"/>
      <c r="N10" s="14"/>
      <c r="O10" s="14"/>
      <c r="P10" s="14"/>
      <c r="Q10" s="14"/>
      <c r="R10" s="14"/>
      <c r="S10" s="14"/>
      <c r="T10" s="15"/>
    </row>
    <row r="11" spans="1:20" ht="29.25" customHeight="1" thickBot="1">
      <c r="A11" s="20"/>
      <c r="B11" s="241" t="s">
        <v>133</v>
      </c>
      <c r="C11" s="242"/>
      <c r="D11" s="58"/>
      <c r="E11" s="59"/>
      <c r="F11" s="59"/>
      <c r="G11" s="59"/>
      <c r="H11" s="59"/>
      <c r="I11" s="59"/>
      <c r="J11" s="59"/>
      <c r="K11" s="59"/>
      <c r="L11" s="59"/>
      <c r="M11" s="59"/>
      <c r="N11" s="59"/>
      <c r="O11" s="59"/>
      <c r="P11" s="59"/>
      <c r="Q11" s="59"/>
      <c r="R11" s="59"/>
      <c r="S11" s="60"/>
      <c r="T11" s="61"/>
    </row>
    <row r="12" spans="1:20" ht="142.5" customHeight="1" thickBot="1">
      <c r="A12" s="62" t="s">
        <v>0</v>
      </c>
      <c r="B12" s="21" t="s">
        <v>11</v>
      </c>
      <c r="C12" s="21" t="s">
        <v>5</v>
      </c>
      <c r="D12" s="22" t="s">
        <v>29</v>
      </c>
      <c r="E12" s="56" t="s">
        <v>33</v>
      </c>
      <c r="F12" s="57">
        <v>44743</v>
      </c>
      <c r="G12" s="57">
        <v>44775</v>
      </c>
      <c r="H12" s="57">
        <v>44807</v>
      </c>
      <c r="I12" s="57">
        <v>44838</v>
      </c>
      <c r="J12" s="57">
        <v>44870</v>
      </c>
      <c r="K12" s="57">
        <v>44901</v>
      </c>
      <c r="L12" s="57">
        <v>44933</v>
      </c>
      <c r="M12" s="57">
        <v>44965</v>
      </c>
      <c r="N12" s="57">
        <v>44994</v>
      </c>
      <c r="O12" s="57">
        <v>44661</v>
      </c>
      <c r="P12" s="57">
        <v>45057</v>
      </c>
      <c r="Q12" s="57">
        <v>45089</v>
      </c>
      <c r="R12" s="22" t="s">
        <v>28</v>
      </c>
      <c r="S12" s="22" t="s">
        <v>1</v>
      </c>
      <c r="T12" s="52" t="s">
        <v>37</v>
      </c>
    </row>
    <row r="13" spans="1:20" ht="31.5" customHeight="1">
      <c r="A13" s="68" t="s">
        <v>39</v>
      </c>
      <c r="B13" s="69" t="s">
        <v>101</v>
      </c>
      <c r="C13" s="70" t="s">
        <v>45</v>
      </c>
      <c r="D13" s="71"/>
      <c r="E13" s="77">
        <v>208116</v>
      </c>
      <c r="F13" s="53">
        <v>16209.0698</v>
      </c>
      <c r="G13" s="53">
        <v>16209.0698</v>
      </c>
      <c r="H13" s="65">
        <v>16209.0698</v>
      </c>
      <c r="I13" s="53">
        <v>16209.0698</v>
      </c>
      <c r="J13" s="65">
        <v>16209.0698</v>
      </c>
      <c r="K13" s="53">
        <v>16598.55</v>
      </c>
      <c r="L13" s="142">
        <v>16598.553999999996</v>
      </c>
      <c r="M13" s="53">
        <v>16598.553999999996</v>
      </c>
      <c r="N13" s="53"/>
      <c r="O13" s="63"/>
      <c r="P13" s="53"/>
      <c r="Q13" s="53"/>
      <c r="R13" s="54"/>
      <c r="S13" s="55">
        <f>SUM(F13:Q13)</f>
        <v>130841.00700000001</v>
      </c>
      <c r="T13" s="55">
        <f>SUM(E13-S13)</f>
        <v>77274.99299999999</v>
      </c>
    </row>
    <row r="14" spans="1:20" ht="31.5" customHeight="1">
      <c r="A14" s="68" t="s">
        <v>39</v>
      </c>
      <c r="B14" s="73" t="s">
        <v>41</v>
      </c>
      <c r="C14" s="70" t="s">
        <v>45</v>
      </c>
      <c r="D14" s="74"/>
      <c r="E14" s="77">
        <v>353396</v>
      </c>
      <c r="F14" s="53">
        <v>27705.4698</v>
      </c>
      <c r="G14" s="53">
        <v>27705.4698</v>
      </c>
      <c r="H14" s="65">
        <v>27705.4698</v>
      </c>
      <c r="I14" s="53">
        <v>27705.4698</v>
      </c>
      <c r="J14" s="53">
        <v>27705.4698</v>
      </c>
      <c r="K14" s="53">
        <v>27705.47</v>
      </c>
      <c r="L14" s="142">
        <v>27813.339799999998</v>
      </c>
      <c r="M14" s="53">
        <v>27813.339799999998</v>
      </c>
      <c r="N14" s="53"/>
      <c r="O14" s="63"/>
      <c r="P14" s="53"/>
      <c r="Q14" s="53"/>
      <c r="R14" s="54"/>
      <c r="S14" s="55">
        <f aca="true" t="shared" si="0" ref="S14:S62">SUM(F14:Q14)</f>
        <v>221859.49859999996</v>
      </c>
      <c r="T14" s="55">
        <f aca="true" t="shared" si="1" ref="T14:T62">SUM(E14-S14)</f>
        <v>131536.50140000004</v>
      </c>
    </row>
    <row r="15" spans="1:20" ht="31.5" customHeight="1">
      <c r="A15" s="68" t="s">
        <v>39</v>
      </c>
      <c r="B15" s="73" t="s">
        <v>42</v>
      </c>
      <c r="C15" s="70" t="s">
        <v>46</v>
      </c>
      <c r="D15" s="74"/>
      <c r="E15" s="77">
        <v>616570</v>
      </c>
      <c r="F15" s="53">
        <v>48142.404800000004</v>
      </c>
      <c r="G15" s="53">
        <v>48142.404800000004</v>
      </c>
      <c r="H15" s="65">
        <v>48142.404800000004</v>
      </c>
      <c r="I15" s="53">
        <v>52069.68480000001</v>
      </c>
      <c r="J15" s="53">
        <v>48142.404800000004</v>
      </c>
      <c r="K15" s="53">
        <v>48142.4</v>
      </c>
      <c r="L15" s="142">
        <v>49343.53960000001</v>
      </c>
      <c r="M15" s="53">
        <v>88488.83959999999</v>
      </c>
      <c r="N15" s="53"/>
      <c r="O15" s="63"/>
      <c r="P15" s="53"/>
      <c r="Q15" s="53"/>
      <c r="R15" s="54"/>
      <c r="S15" s="55">
        <f t="shared" si="0"/>
        <v>430614.08320000005</v>
      </c>
      <c r="T15" s="55">
        <f t="shared" si="1"/>
        <v>185955.91679999995</v>
      </c>
    </row>
    <row r="16" spans="1:20" ht="31.5" customHeight="1">
      <c r="A16" s="68" t="s">
        <v>40</v>
      </c>
      <c r="B16" s="73" t="s">
        <v>43</v>
      </c>
      <c r="C16" s="70" t="s">
        <v>45</v>
      </c>
      <c r="D16" s="74"/>
      <c r="E16" s="77">
        <v>306500</v>
      </c>
      <c r="F16" s="53">
        <v>24121.313599999998</v>
      </c>
      <c r="G16" s="53">
        <v>40408.333600000005</v>
      </c>
      <c r="H16" s="65">
        <v>29522.3636</v>
      </c>
      <c r="I16" s="53">
        <v>24127.313599999998</v>
      </c>
      <c r="J16" s="53">
        <v>37487.97360000001</v>
      </c>
      <c r="K16" s="53">
        <v>24121.31</v>
      </c>
      <c r="L16" s="142">
        <v>24316.453599999997</v>
      </c>
      <c r="M16" s="53">
        <v>24316.453599999997</v>
      </c>
      <c r="N16" s="53"/>
      <c r="O16" s="63"/>
      <c r="P16" s="53"/>
      <c r="Q16" s="53"/>
      <c r="R16" s="54"/>
      <c r="S16" s="55">
        <f t="shared" si="0"/>
        <v>228421.51520000002</v>
      </c>
      <c r="T16" s="55">
        <f t="shared" si="1"/>
        <v>78078.48479999998</v>
      </c>
    </row>
    <row r="17" spans="1:20" ht="31.5" customHeight="1">
      <c r="A17" s="68" t="s">
        <v>39</v>
      </c>
      <c r="B17" s="73" t="s">
        <v>44</v>
      </c>
      <c r="C17" s="70" t="s">
        <v>47</v>
      </c>
      <c r="D17" s="72"/>
      <c r="E17" s="77">
        <v>1163778</v>
      </c>
      <c r="F17" s="53">
        <v>92142.94619999999</v>
      </c>
      <c r="G17" s="53">
        <v>149347.4162</v>
      </c>
      <c r="H17" s="65">
        <v>92142.94619999999</v>
      </c>
      <c r="I17" s="53">
        <v>92142.94619999999</v>
      </c>
      <c r="J17" s="53">
        <v>92142.94619999999</v>
      </c>
      <c r="K17" s="53">
        <v>92142.95</v>
      </c>
      <c r="L17" s="142">
        <v>92142.94619999999</v>
      </c>
      <c r="M17" s="53">
        <v>92142.94619999999</v>
      </c>
      <c r="N17" s="53"/>
      <c r="O17" s="63"/>
      <c r="P17" s="53"/>
      <c r="Q17" s="53"/>
      <c r="R17" s="54"/>
      <c r="S17" s="55">
        <f t="shared" si="0"/>
        <v>794348.0434</v>
      </c>
      <c r="T17" s="55">
        <f t="shared" si="1"/>
        <v>369429.95660000003</v>
      </c>
    </row>
    <row r="18" spans="1:20" ht="31.5" customHeight="1">
      <c r="A18" s="68" t="s">
        <v>39</v>
      </c>
      <c r="B18" s="73" t="s">
        <v>144</v>
      </c>
      <c r="C18" s="70" t="s">
        <v>48</v>
      </c>
      <c r="D18" s="74"/>
      <c r="E18" s="77">
        <v>203243</v>
      </c>
      <c r="F18" s="53">
        <v>0</v>
      </c>
      <c r="G18" s="53">
        <v>10180.54</v>
      </c>
      <c r="H18" s="53">
        <v>10180.54</v>
      </c>
      <c r="I18" s="53">
        <v>10482.91</v>
      </c>
      <c r="J18" s="53">
        <v>10281.33</v>
      </c>
      <c r="K18" s="53">
        <v>10281.33</v>
      </c>
      <c r="L18" s="142">
        <v>10281.33</v>
      </c>
      <c r="M18" s="53">
        <v>12849.676999999998</v>
      </c>
      <c r="N18" s="53"/>
      <c r="O18" s="63"/>
      <c r="P18" s="53"/>
      <c r="Q18" s="53"/>
      <c r="R18" s="54"/>
      <c r="S18" s="55">
        <f t="shared" si="0"/>
        <v>74537.657</v>
      </c>
      <c r="T18" s="55">
        <f t="shared" si="1"/>
        <v>128705.343</v>
      </c>
    </row>
    <row r="19" spans="1:20" ht="31.5" customHeight="1">
      <c r="A19" s="68" t="s">
        <v>39</v>
      </c>
      <c r="B19" s="73" t="s">
        <v>92</v>
      </c>
      <c r="C19" s="70" t="s">
        <v>45</v>
      </c>
      <c r="D19" s="72"/>
      <c r="E19" s="77">
        <v>304898</v>
      </c>
      <c r="F19" s="53">
        <v>23847.3498</v>
      </c>
      <c r="G19" s="53">
        <v>23847.3498</v>
      </c>
      <c r="H19" s="65">
        <v>23847.3498</v>
      </c>
      <c r="I19" s="53">
        <v>23847.3498</v>
      </c>
      <c r="J19" s="53">
        <v>23847.3498</v>
      </c>
      <c r="K19" s="53">
        <v>23847.35</v>
      </c>
      <c r="L19" s="142">
        <v>42463.3798</v>
      </c>
      <c r="M19" s="53">
        <v>23935.8298</v>
      </c>
      <c r="N19" s="53"/>
      <c r="O19" s="63"/>
      <c r="P19" s="53"/>
      <c r="Q19" s="53"/>
      <c r="R19" s="54"/>
      <c r="S19" s="55">
        <f t="shared" si="0"/>
        <v>209483.3086</v>
      </c>
      <c r="T19" s="55">
        <f t="shared" si="1"/>
        <v>95414.69140000001</v>
      </c>
    </row>
    <row r="20" spans="1:20" ht="31.5" customHeight="1">
      <c r="A20" s="68" t="s">
        <v>40</v>
      </c>
      <c r="B20" s="73" t="s">
        <v>53</v>
      </c>
      <c r="C20" s="70" t="s">
        <v>45</v>
      </c>
      <c r="D20" s="74"/>
      <c r="E20" s="77">
        <v>304898</v>
      </c>
      <c r="F20" s="53">
        <v>23847.3498</v>
      </c>
      <c r="G20" s="53">
        <v>23847.3498</v>
      </c>
      <c r="H20" s="65">
        <v>23847.3498</v>
      </c>
      <c r="I20" s="53">
        <v>23847.3498</v>
      </c>
      <c r="J20" s="53">
        <v>23847.3498</v>
      </c>
      <c r="K20" s="53">
        <v>42374.9</v>
      </c>
      <c r="L20" s="142">
        <v>23935.8298</v>
      </c>
      <c r="M20" s="53">
        <v>23935.8298</v>
      </c>
      <c r="N20" s="53"/>
      <c r="O20" s="63"/>
      <c r="P20" s="53"/>
      <c r="Q20" s="53"/>
      <c r="R20" s="54"/>
      <c r="S20" s="55">
        <f t="shared" si="0"/>
        <v>209483.30860000002</v>
      </c>
      <c r="T20" s="55">
        <f t="shared" si="1"/>
        <v>95414.69139999998</v>
      </c>
    </row>
    <row r="21" spans="1:20" ht="31.5" customHeight="1">
      <c r="A21" s="68" t="s">
        <v>49</v>
      </c>
      <c r="B21" s="75" t="s">
        <v>54</v>
      </c>
      <c r="C21" s="70" t="s">
        <v>45</v>
      </c>
      <c r="D21" s="74"/>
      <c r="E21" s="74">
        <v>285676</v>
      </c>
      <c r="F21" s="53">
        <v>22278.4198</v>
      </c>
      <c r="G21" s="53">
        <v>22278.4198</v>
      </c>
      <c r="H21" s="65">
        <v>22278.4198</v>
      </c>
      <c r="I21" s="66">
        <v>22278.4198</v>
      </c>
      <c r="J21" s="66">
        <v>40805.969800000006</v>
      </c>
      <c r="K21" s="53">
        <v>22461.86</v>
      </c>
      <c r="L21" s="142">
        <v>22278.4198</v>
      </c>
      <c r="M21" s="53">
        <v>22278.4198</v>
      </c>
      <c r="N21" s="53"/>
      <c r="O21" s="64"/>
      <c r="P21" s="53"/>
      <c r="Q21" s="53"/>
      <c r="R21" s="54"/>
      <c r="S21" s="55">
        <f t="shared" si="0"/>
        <v>196938.34860000003</v>
      </c>
      <c r="T21" s="55">
        <f t="shared" si="1"/>
        <v>88737.65139999997</v>
      </c>
    </row>
    <row r="22" spans="1:20" ht="31.5" customHeight="1">
      <c r="A22" s="68" t="s">
        <v>50</v>
      </c>
      <c r="B22" s="73" t="s">
        <v>94</v>
      </c>
      <c r="C22" s="70" t="s">
        <v>62</v>
      </c>
      <c r="D22" s="74"/>
      <c r="E22" s="77">
        <v>464014</v>
      </c>
      <c r="F22" s="53">
        <v>35472.6506</v>
      </c>
      <c r="G22" s="53">
        <v>35472.6506</v>
      </c>
      <c r="H22" s="65">
        <v>35472.6506</v>
      </c>
      <c r="I22" s="65">
        <v>35472.6506</v>
      </c>
      <c r="J22" s="65">
        <v>63559.91060000001</v>
      </c>
      <c r="K22" s="53">
        <v>35472.65</v>
      </c>
      <c r="L22" s="142">
        <v>35652.0206</v>
      </c>
      <c r="M22" s="53">
        <v>35652.0206</v>
      </c>
      <c r="N22" s="53"/>
      <c r="O22" s="64"/>
      <c r="P22" s="64"/>
      <c r="Q22" s="53"/>
      <c r="R22" s="54"/>
      <c r="S22" s="55">
        <f t="shared" si="0"/>
        <v>312227.2042</v>
      </c>
      <c r="T22" s="55">
        <f t="shared" si="1"/>
        <v>151786.79580000002</v>
      </c>
    </row>
    <row r="23" spans="1:20" ht="31.5" customHeight="1">
      <c r="A23" s="68" t="s">
        <v>49</v>
      </c>
      <c r="B23" s="73" t="s">
        <v>55</v>
      </c>
      <c r="C23" s="70" t="s">
        <v>48</v>
      </c>
      <c r="D23" s="74"/>
      <c r="E23" s="77">
        <v>198512</v>
      </c>
      <c r="F23" s="53">
        <v>15457.768</v>
      </c>
      <c r="G23" s="53">
        <v>15457.768</v>
      </c>
      <c r="H23" s="65">
        <v>15457.768</v>
      </c>
      <c r="I23" s="66">
        <v>28356.487999999998</v>
      </c>
      <c r="J23" s="66">
        <v>15826.148199999998</v>
      </c>
      <c r="K23" s="53">
        <v>15826.15</v>
      </c>
      <c r="L23" s="145">
        <v>15826.148199999998</v>
      </c>
      <c r="M23" s="53">
        <v>15826.148199999998</v>
      </c>
      <c r="N23" s="53"/>
      <c r="O23" s="63"/>
      <c r="P23" s="53"/>
      <c r="Q23" s="53"/>
      <c r="R23" s="54"/>
      <c r="S23" s="55">
        <f t="shared" si="0"/>
        <v>138034.3866</v>
      </c>
      <c r="T23" s="55">
        <f t="shared" si="1"/>
        <v>60477.6134</v>
      </c>
    </row>
    <row r="24" spans="1:20" ht="31.5" customHeight="1">
      <c r="A24" s="68" t="s">
        <v>52</v>
      </c>
      <c r="B24" s="73" t="s">
        <v>56</v>
      </c>
      <c r="C24" s="70" t="s">
        <v>62</v>
      </c>
      <c r="D24" s="74"/>
      <c r="E24" s="77">
        <v>467518</v>
      </c>
      <c r="F24" s="53">
        <v>36199.850600000005</v>
      </c>
      <c r="G24" s="53">
        <v>36199.850600000005</v>
      </c>
      <c r="H24" s="65">
        <v>36199.850600000005</v>
      </c>
      <c r="I24" s="66">
        <v>36199.850600000005</v>
      </c>
      <c r="J24" s="66">
        <v>36199.850600000005</v>
      </c>
      <c r="K24" s="53">
        <v>36199.85</v>
      </c>
      <c r="L24" s="144">
        <v>36343.4706</v>
      </c>
      <c r="M24" s="53">
        <v>36343.4706</v>
      </c>
      <c r="N24" s="53"/>
      <c r="O24" s="63"/>
      <c r="P24" s="53"/>
      <c r="Q24" s="53"/>
      <c r="R24" s="54"/>
      <c r="S24" s="55">
        <f t="shared" si="0"/>
        <v>289886.0442</v>
      </c>
      <c r="T24" s="55">
        <f t="shared" si="1"/>
        <v>177631.9558</v>
      </c>
    </row>
    <row r="25" spans="1:20" ht="31.5" customHeight="1">
      <c r="A25" s="68" t="s">
        <v>49</v>
      </c>
      <c r="B25" s="73" t="s">
        <v>57</v>
      </c>
      <c r="C25" s="70" t="s">
        <v>62</v>
      </c>
      <c r="D25" s="74"/>
      <c r="E25" s="77">
        <v>466982</v>
      </c>
      <c r="F25" s="53">
        <v>36542.8406</v>
      </c>
      <c r="G25" s="53">
        <v>36542.8406</v>
      </c>
      <c r="H25" s="65">
        <v>36542.8406</v>
      </c>
      <c r="I25" s="53">
        <v>36542.8406</v>
      </c>
      <c r="J25" s="53">
        <v>36542.8406</v>
      </c>
      <c r="K25" s="53">
        <v>36542.84</v>
      </c>
      <c r="L25" s="142">
        <v>36542.8406</v>
      </c>
      <c r="M25" s="53">
        <v>36542.8406</v>
      </c>
      <c r="N25" s="53"/>
      <c r="O25" s="63"/>
      <c r="P25" s="53"/>
      <c r="Q25" s="53"/>
      <c r="R25" s="54"/>
      <c r="S25" s="55">
        <f t="shared" si="0"/>
        <v>292342.7242</v>
      </c>
      <c r="T25" s="55">
        <f t="shared" si="1"/>
        <v>174639.2758</v>
      </c>
    </row>
    <row r="26" spans="1:20" ht="31.5" customHeight="1">
      <c r="A26" s="68" t="s">
        <v>39</v>
      </c>
      <c r="B26" s="73" t="s">
        <v>58</v>
      </c>
      <c r="C26" s="70" t="s">
        <v>45</v>
      </c>
      <c r="D26" s="74"/>
      <c r="E26" s="77">
        <v>306865</v>
      </c>
      <c r="F26" s="53">
        <v>24080.985</v>
      </c>
      <c r="G26" s="53">
        <v>24080.985</v>
      </c>
      <c r="H26" s="65">
        <v>24080.985</v>
      </c>
      <c r="I26" s="65">
        <v>24080.985</v>
      </c>
      <c r="J26" s="65">
        <v>24080.985</v>
      </c>
      <c r="K26" s="53">
        <v>24080.99</v>
      </c>
      <c r="L26" s="142">
        <v>41389.98500000001</v>
      </c>
      <c r="M26" s="53">
        <v>24276.124999999996</v>
      </c>
      <c r="N26" s="53"/>
      <c r="O26" s="63"/>
      <c r="P26" s="53"/>
      <c r="Q26" s="53"/>
      <c r="R26" s="54"/>
      <c r="S26" s="55">
        <f t="shared" si="0"/>
        <v>210152.02500000002</v>
      </c>
      <c r="T26" s="55">
        <f t="shared" si="1"/>
        <v>96712.97499999998</v>
      </c>
    </row>
    <row r="27" spans="1:20" ht="31.5" customHeight="1">
      <c r="A27" s="68" t="s">
        <v>39</v>
      </c>
      <c r="B27" s="73" t="s">
        <v>59</v>
      </c>
      <c r="C27" s="70" t="s">
        <v>62</v>
      </c>
      <c r="D27" s="74"/>
      <c r="E27" s="77">
        <v>547262</v>
      </c>
      <c r="F27" s="53">
        <v>42851.601400000014</v>
      </c>
      <c r="G27" s="53">
        <v>42851.601400000014</v>
      </c>
      <c r="H27" s="65">
        <v>42851.601400000014</v>
      </c>
      <c r="I27" s="65">
        <v>42851.601400000014</v>
      </c>
      <c r="J27" s="65">
        <v>43496.99140000001</v>
      </c>
      <c r="K27" s="53">
        <v>74922.37</v>
      </c>
      <c r="L27" s="142">
        <v>41111.78140000001</v>
      </c>
      <c r="M27" s="53">
        <v>42526.87140000001</v>
      </c>
      <c r="N27" s="53"/>
      <c r="O27" s="63"/>
      <c r="P27" s="53"/>
      <c r="Q27" s="53"/>
      <c r="R27" s="54"/>
      <c r="S27" s="55">
        <f t="shared" si="0"/>
        <v>373464.4198000001</v>
      </c>
      <c r="T27" s="55">
        <f t="shared" si="1"/>
        <v>173797.5801999999</v>
      </c>
    </row>
    <row r="28" spans="1:20" ht="31.5" customHeight="1">
      <c r="A28" s="68" t="s">
        <v>52</v>
      </c>
      <c r="B28" s="73" t="s">
        <v>60</v>
      </c>
      <c r="C28" s="70" t="s">
        <v>45</v>
      </c>
      <c r="D28" s="74"/>
      <c r="E28" s="77">
        <v>251283</v>
      </c>
      <c r="F28" s="53">
        <v>19584.2136</v>
      </c>
      <c r="G28" s="53">
        <v>31206.533599999995</v>
      </c>
      <c r="H28" s="65">
        <v>19584.2136</v>
      </c>
      <c r="I28" s="65">
        <v>19584.2136</v>
      </c>
      <c r="J28" s="65">
        <v>19584.2136</v>
      </c>
      <c r="K28" s="53">
        <v>35881.34</v>
      </c>
      <c r="L28" s="142">
        <v>22899.6436</v>
      </c>
      <c r="M28" s="53">
        <v>22899.6436</v>
      </c>
      <c r="N28" s="53"/>
      <c r="O28" s="63"/>
      <c r="P28" s="53"/>
      <c r="Q28" s="53"/>
      <c r="R28" s="54"/>
      <c r="S28" s="55">
        <f t="shared" si="0"/>
        <v>191224.01520000002</v>
      </c>
      <c r="T28" s="55">
        <f t="shared" si="1"/>
        <v>60058.98479999998</v>
      </c>
    </row>
    <row r="29" spans="1:20" ht="31.5" customHeight="1">
      <c r="A29" s="68" t="s">
        <v>52</v>
      </c>
      <c r="B29" s="73" t="s">
        <v>61</v>
      </c>
      <c r="C29" s="70" t="s">
        <v>45</v>
      </c>
      <c r="D29" s="74"/>
      <c r="E29" s="77">
        <v>276004</v>
      </c>
      <c r="F29" s="53">
        <v>21759.7536</v>
      </c>
      <c r="G29" s="53">
        <v>21759.7536</v>
      </c>
      <c r="H29" s="65">
        <v>21759.7536</v>
      </c>
      <c r="I29" s="65">
        <v>38056.88360000001</v>
      </c>
      <c r="J29" s="65">
        <v>21759.7536</v>
      </c>
      <c r="K29" s="53">
        <v>21759.75</v>
      </c>
      <c r="L29" s="142">
        <v>21920.3436</v>
      </c>
      <c r="M29" s="53">
        <v>21920.3436</v>
      </c>
      <c r="N29" s="53"/>
      <c r="O29" s="63"/>
      <c r="P29" s="53"/>
      <c r="Q29" s="53"/>
      <c r="R29" s="54"/>
      <c r="S29" s="55">
        <f t="shared" si="0"/>
        <v>190696.3352</v>
      </c>
      <c r="T29" s="55">
        <f t="shared" si="1"/>
        <v>85307.6648</v>
      </c>
    </row>
    <row r="30" spans="1:20" ht="31.5" customHeight="1">
      <c r="A30" s="68" t="s">
        <v>96</v>
      </c>
      <c r="B30" s="73" t="s">
        <v>143</v>
      </c>
      <c r="C30" s="70" t="s">
        <v>45</v>
      </c>
      <c r="D30" s="74"/>
      <c r="E30" s="77">
        <v>224078</v>
      </c>
      <c r="F30" s="53">
        <v>16656.930799999995</v>
      </c>
      <c r="G30" s="53">
        <v>16656.930799999995</v>
      </c>
      <c r="H30" s="107">
        <v>16656.930799999995</v>
      </c>
      <c r="I30" s="135">
        <v>16656.930799999995</v>
      </c>
      <c r="J30" s="65">
        <v>15826.148199999998</v>
      </c>
      <c r="K30" s="53">
        <v>16656.93</v>
      </c>
      <c r="L30" s="142">
        <v>16745.4008</v>
      </c>
      <c r="M30" s="53">
        <v>16745.4008</v>
      </c>
      <c r="N30" s="53"/>
      <c r="O30" s="53"/>
      <c r="P30" s="53"/>
      <c r="Q30" s="53"/>
      <c r="R30" s="54"/>
      <c r="S30" s="55">
        <f t="shared" si="0"/>
        <v>132601.60299999997</v>
      </c>
      <c r="T30" s="55">
        <f t="shared" si="1"/>
        <v>91476.39700000003</v>
      </c>
    </row>
    <row r="31" spans="1:20" ht="31.5" customHeight="1">
      <c r="A31" s="68" t="s">
        <v>40</v>
      </c>
      <c r="B31" s="73" t="s">
        <v>116</v>
      </c>
      <c r="C31" s="70" t="s">
        <v>62</v>
      </c>
      <c r="D31" s="74"/>
      <c r="E31" s="77">
        <v>339750</v>
      </c>
      <c r="F31" s="53">
        <v>27018.630999999998</v>
      </c>
      <c r="G31" s="53">
        <v>27018.630999999998</v>
      </c>
      <c r="H31" s="65">
        <v>27018.630999999998</v>
      </c>
      <c r="I31" s="65">
        <v>27018.630999999998</v>
      </c>
      <c r="J31" s="65">
        <v>27018.630999999998</v>
      </c>
      <c r="K31" s="53">
        <v>27018.63</v>
      </c>
      <c r="L31" s="142">
        <v>27089.531</v>
      </c>
      <c r="M31" s="53">
        <v>48730.25100000001</v>
      </c>
      <c r="N31" s="53"/>
      <c r="O31" s="63"/>
      <c r="P31" s="53"/>
      <c r="Q31" s="53"/>
      <c r="R31" s="54"/>
      <c r="S31" s="55">
        <f t="shared" si="0"/>
        <v>237931.567</v>
      </c>
      <c r="T31" s="55">
        <f t="shared" si="1"/>
        <v>101818.43299999999</v>
      </c>
    </row>
    <row r="32" spans="1:20" ht="31.5" customHeight="1">
      <c r="A32" s="68" t="s">
        <v>90</v>
      </c>
      <c r="B32" s="73" t="s">
        <v>63</v>
      </c>
      <c r="C32" s="70" t="s">
        <v>45</v>
      </c>
      <c r="D32" s="74"/>
      <c r="E32" s="77">
        <v>298164</v>
      </c>
      <c r="F32" s="53">
        <v>23384.553399999997</v>
      </c>
      <c r="G32" s="53">
        <v>23384.553399999997</v>
      </c>
      <c r="H32" s="65">
        <v>23384.553399999997</v>
      </c>
      <c r="I32" s="65">
        <v>23384.553399999997</v>
      </c>
      <c r="J32" s="65">
        <v>40215.7934</v>
      </c>
      <c r="K32" s="53">
        <v>23384.55</v>
      </c>
      <c r="L32" s="142">
        <v>23563.9234</v>
      </c>
      <c r="M32" s="53">
        <v>27507.643399999997</v>
      </c>
      <c r="N32" s="53"/>
      <c r="O32" s="63"/>
      <c r="P32" s="53"/>
      <c r="Q32" s="53"/>
      <c r="R32" s="54"/>
      <c r="S32" s="55">
        <f t="shared" si="0"/>
        <v>208210.12379999997</v>
      </c>
      <c r="T32" s="55">
        <f t="shared" si="1"/>
        <v>89953.87620000003</v>
      </c>
    </row>
    <row r="33" spans="1:20" ht="31.5" customHeight="1">
      <c r="A33" s="68" t="s">
        <v>39</v>
      </c>
      <c r="B33" s="73" t="s">
        <v>64</v>
      </c>
      <c r="C33" s="70" t="s">
        <v>45</v>
      </c>
      <c r="D33" s="74"/>
      <c r="E33" s="77">
        <v>282204</v>
      </c>
      <c r="F33" s="53">
        <v>22107.603600000002</v>
      </c>
      <c r="G33" s="53">
        <v>22107.603600000002</v>
      </c>
      <c r="H33" s="65">
        <v>22107.603600000002</v>
      </c>
      <c r="I33" s="65">
        <v>22107.603600000002</v>
      </c>
      <c r="J33" s="65">
        <v>23381.4136</v>
      </c>
      <c r="K33" s="53">
        <v>39678.54</v>
      </c>
      <c r="L33" s="145">
        <v>23597.7536</v>
      </c>
      <c r="M33" s="53">
        <v>23597.7536</v>
      </c>
      <c r="N33" s="53"/>
      <c r="O33" s="63"/>
      <c r="P33" s="53"/>
      <c r="Q33" s="53"/>
      <c r="R33" s="54"/>
      <c r="S33" s="55">
        <f t="shared" si="0"/>
        <v>198685.8752</v>
      </c>
      <c r="T33" s="55">
        <f t="shared" si="1"/>
        <v>83518.12479999999</v>
      </c>
    </row>
    <row r="34" spans="1:20" ht="30" customHeight="1">
      <c r="A34" s="68" t="s">
        <v>90</v>
      </c>
      <c r="B34" s="76" t="s">
        <v>65</v>
      </c>
      <c r="C34" s="70" t="s">
        <v>62</v>
      </c>
      <c r="D34" s="74"/>
      <c r="E34" s="77">
        <v>421962</v>
      </c>
      <c r="F34" s="53">
        <v>32891.592000000004</v>
      </c>
      <c r="G34" s="53">
        <v>32891.592000000004</v>
      </c>
      <c r="H34" s="65">
        <v>33000.272000000004</v>
      </c>
      <c r="I34" s="65">
        <v>32891.592000000004</v>
      </c>
      <c r="J34" s="65">
        <v>32891.592000000004</v>
      </c>
      <c r="K34" s="53">
        <v>32891.59</v>
      </c>
      <c r="L34" s="145">
        <v>32891.592000000004</v>
      </c>
      <c r="M34" s="53">
        <v>33351.39200000001</v>
      </c>
      <c r="N34" s="53"/>
      <c r="O34" s="63"/>
      <c r="P34" s="53"/>
      <c r="Q34" s="53"/>
      <c r="R34" s="54"/>
      <c r="S34" s="55">
        <f t="shared" si="0"/>
        <v>263701.21400000004</v>
      </c>
      <c r="T34" s="55">
        <f t="shared" si="1"/>
        <v>158260.78599999996</v>
      </c>
    </row>
    <row r="35" spans="1:20" ht="30" customHeight="1">
      <c r="A35" s="68" t="s">
        <v>39</v>
      </c>
      <c r="B35" s="76" t="s">
        <v>66</v>
      </c>
      <c r="C35" s="70" t="s">
        <v>48</v>
      </c>
      <c r="D35" s="74"/>
      <c r="E35" s="77">
        <v>213652</v>
      </c>
      <c r="F35" s="53">
        <v>18077.244599999998</v>
      </c>
      <c r="G35" s="53">
        <v>18077.244599999998</v>
      </c>
      <c r="H35" s="65">
        <v>18077.244599999998</v>
      </c>
      <c r="I35" s="65">
        <v>30230.78459999999</v>
      </c>
      <c r="J35" s="65">
        <v>19566.3308</v>
      </c>
      <c r="K35" s="53">
        <v>18995.48</v>
      </c>
      <c r="L35" s="142">
        <v>18169.870799999993</v>
      </c>
      <c r="M35" s="53">
        <v>16874.480799999998</v>
      </c>
      <c r="N35" s="53"/>
      <c r="O35" s="63"/>
      <c r="P35" s="53"/>
      <c r="Q35" s="53"/>
      <c r="R35" s="54"/>
      <c r="S35" s="55">
        <f t="shared" si="0"/>
        <v>158068.68079999997</v>
      </c>
      <c r="T35" s="55">
        <f t="shared" si="1"/>
        <v>55583.31920000003</v>
      </c>
    </row>
    <row r="36" spans="1:20" ht="31.5" customHeight="1">
      <c r="A36" s="68" t="s">
        <v>90</v>
      </c>
      <c r="B36" s="73" t="s">
        <v>67</v>
      </c>
      <c r="C36" s="70" t="s">
        <v>48</v>
      </c>
      <c r="D36" s="74"/>
      <c r="E36" s="77">
        <v>217602</v>
      </c>
      <c r="F36" s="53">
        <v>17065.8346</v>
      </c>
      <c r="G36" s="53">
        <v>29372.404599999998</v>
      </c>
      <c r="H36" s="65">
        <v>17413.2908</v>
      </c>
      <c r="I36" s="65">
        <v>17413.2908</v>
      </c>
      <c r="J36" s="65">
        <v>17413.2908</v>
      </c>
      <c r="K36" s="53">
        <v>17413.29</v>
      </c>
      <c r="L36" s="53">
        <v>17574.480799999998</v>
      </c>
      <c r="M36" s="53">
        <v>17574.480799999998</v>
      </c>
      <c r="N36" s="53"/>
      <c r="O36" s="63"/>
      <c r="P36" s="53"/>
      <c r="Q36" s="53"/>
      <c r="R36" s="54"/>
      <c r="S36" s="55">
        <f t="shared" si="0"/>
        <v>151240.3632</v>
      </c>
      <c r="T36" s="55">
        <f t="shared" si="1"/>
        <v>66361.63680000001</v>
      </c>
    </row>
    <row r="37" spans="1:20" ht="33" customHeight="1">
      <c r="A37" s="68" t="s">
        <v>50</v>
      </c>
      <c r="B37" s="76" t="s">
        <v>136</v>
      </c>
      <c r="C37" s="70" t="s">
        <v>48</v>
      </c>
      <c r="D37" s="74"/>
      <c r="E37" s="77">
        <v>171407</v>
      </c>
      <c r="F37" s="53">
        <v>13930.786999999997</v>
      </c>
      <c r="G37" s="53">
        <v>7200.8769999999995</v>
      </c>
      <c r="H37" s="107">
        <v>6683.197</v>
      </c>
      <c r="I37" s="135">
        <v>9789.306999999999</v>
      </c>
      <c r="J37" s="65">
        <v>13930.786999999997</v>
      </c>
      <c r="K37" s="53">
        <v>13930.79</v>
      </c>
      <c r="L37" s="53">
        <v>13933.816999999997</v>
      </c>
      <c r="M37" s="53">
        <v>13965.246999999998</v>
      </c>
      <c r="N37" s="53"/>
      <c r="O37" s="63"/>
      <c r="P37" s="53"/>
      <c r="Q37" s="53"/>
      <c r="R37" s="54"/>
      <c r="S37" s="55">
        <f t="shared" si="0"/>
        <v>93364.809</v>
      </c>
      <c r="T37" s="55">
        <f t="shared" si="1"/>
        <v>78042.191</v>
      </c>
    </row>
    <row r="38" spans="1:20" ht="31.5" customHeight="1">
      <c r="A38" s="68" t="s">
        <v>39</v>
      </c>
      <c r="B38" s="73" t="s">
        <v>68</v>
      </c>
      <c r="C38" s="70" t="s">
        <v>45</v>
      </c>
      <c r="D38" s="74"/>
      <c r="E38" s="77">
        <v>262296</v>
      </c>
      <c r="F38" s="53">
        <v>21174.455799999996</v>
      </c>
      <c r="G38" s="53">
        <v>21174.455799999996</v>
      </c>
      <c r="H38" s="65">
        <v>21174.455799999996</v>
      </c>
      <c r="I38" s="65">
        <v>21174.455799999996</v>
      </c>
      <c r="J38" s="65">
        <v>21174.455799999996</v>
      </c>
      <c r="K38" s="53">
        <v>21174.46</v>
      </c>
      <c r="L38" s="142">
        <v>21313.835799999997</v>
      </c>
      <c r="M38" s="53">
        <v>21313.835799999997</v>
      </c>
      <c r="N38" s="53"/>
      <c r="O38" s="63"/>
      <c r="P38" s="53"/>
      <c r="Q38" s="53"/>
      <c r="R38" s="54"/>
      <c r="S38" s="55">
        <f t="shared" si="0"/>
        <v>169674.41059999997</v>
      </c>
      <c r="T38" s="55">
        <f t="shared" si="1"/>
        <v>92621.58940000003</v>
      </c>
    </row>
    <row r="39" spans="1:20" ht="31.5" customHeight="1">
      <c r="A39" s="68" t="s">
        <v>51</v>
      </c>
      <c r="B39" s="73" t="s">
        <v>69</v>
      </c>
      <c r="C39" s="70" t="s">
        <v>45</v>
      </c>
      <c r="D39" s="74"/>
      <c r="E39" s="77">
        <v>254371</v>
      </c>
      <c r="F39" s="53">
        <v>19875.8058</v>
      </c>
      <c r="G39" s="53">
        <v>19875.8058</v>
      </c>
      <c r="H39" s="65">
        <v>19875.8058</v>
      </c>
      <c r="I39" s="65">
        <v>19875.8058</v>
      </c>
      <c r="J39" s="65">
        <v>19875.8058</v>
      </c>
      <c r="K39" s="53">
        <v>19875.81</v>
      </c>
      <c r="L39" s="142">
        <v>19943.675799999997</v>
      </c>
      <c r="M39" s="53">
        <v>20394.7968</v>
      </c>
      <c r="N39" s="53"/>
      <c r="O39" s="63"/>
      <c r="P39" s="53"/>
      <c r="Q39" s="53"/>
      <c r="R39" s="54"/>
      <c r="S39" s="55">
        <f t="shared" si="0"/>
        <v>159593.31160000002</v>
      </c>
      <c r="T39" s="55">
        <f t="shared" si="1"/>
        <v>94777.68839999998</v>
      </c>
    </row>
    <row r="40" spans="1:20" ht="31.5" customHeight="1">
      <c r="A40" s="68" t="s">
        <v>90</v>
      </c>
      <c r="B40" s="73" t="s">
        <v>70</v>
      </c>
      <c r="C40" s="70" t="s">
        <v>45</v>
      </c>
      <c r="D40" s="74"/>
      <c r="E40" s="77">
        <v>304989</v>
      </c>
      <c r="F40" s="53">
        <v>23385.4336</v>
      </c>
      <c r="G40" s="53">
        <v>35005.74360000001</v>
      </c>
      <c r="H40" s="65">
        <v>23385.4336</v>
      </c>
      <c r="I40" s="65">
        <v>23385.4336</v>
      </c>
      <c r="J40" s="65">
        <v>23385.4336</v>
      </c>
      <c r="K40" s="53">
        <v>23385.43</v>
      </c>
      <c r="L40" s="53">
        <v>23601.783600000002</v>
      </c>
      <c r="M40" s="53">
        <v>23601.783600000002</v>
      </c>
      <c r="N40" s="53"/>
      <c r="O40" s="63"/>
      <c r="P40" s="53"/>
      <c r="Q40" s="53"/>
      <c r="R40" s="54"/>
      <c r="S40" s="55">
        <f t="shared" si="0"/>
        <v>199136.47520000002</v>
      </c>
      <c r="T40" s="55">
        <f t="shared" si="1"/>
        <v>105852.52479999998</v>
      </c>
    </row>
    <row r="41" spans="1:20" ht="31.5" customHeight="1">
      <c r="A41" s="68" t="s">
        <v>49</v>
      </c>
      <c r="B41" s="73" t="s">
        <v>71</v>
      </c>
      <c r="C41" s="70" t="s">
        <v>45</v>
      </c>
      <c r="D41" s="74"/>
      <c r="E41" s="77">
        <v>282204</v>
      </c>
      <c r="F41" s="53">
        <v>22111.623600000003</v>
      </c>
      <c r="G41" s="53">
        <v>22111.623600000003</v>
      </c>
      <c r="H41" s="65">
        <v>33731.933600000004</v>
      </c>
      <c r="I41" s="65">
        <v>22111.623600000003</v>
      </c>
      <c r="J41" s="65">
        <v>22111.623600000003</v>
      </c>
      <c r="K41" s="53">
        <v>22111.62</v>
      </c>
      <c r="L41" s="142">
        <v>22255.2436</v>
      </c>
      <c r="M41" s="53">
        <v>22255.2436</v>
      </c>
      <c r="N41" s="53"/>
      <c r="O41" s="63"/>
      <c r="P41" s="53"/>
      <c r="Q41" s="53"/>
      <c r="R41" s="54"/>
      <c r="S41" s="55">
        <f t="shared" si="0"/>
        <v>188800.53519999998</v>
      </c>
      <c r="T41" s="55">
        <f t="shared" si="1"/>
        <v>93403.46480000002</v>
      </c>
    </row>
    <row r="42" spans="1:20" ht="31.5" customHeight="1">
      <c r="A42" s="68" t="s">
        <v>97</v>
      </c>
      <c r="B42" s="73" t="s">
        <v>72</v>
      </c>
      <c r="C42" s="70" t="s">
        <v>45</v>
      </c>
      <c r="D42" s="74"/>
      <c r="E42" s="77">
        <v>247976</v>
      </c>
      <c r="F42" s="53">
        <v>19886.917799999996</v>
      </c>
      <c r="G42" s="53">
        <v>19886.917799999996</v>
      </c>
      <c r="H42" s="65">
        <v>19886.917799999996</v>
      </c>
      <c r="I42" s="65">
        <v>19886.917799999996</v>
      </c>
      <c r="J42" s="65">
        <v>19886.917799999996</v>
      </c>
      <c r="K42" s="53">
        <v>19886.92</v>
      </c>
      <c r="L42" s="142">
        <v>20915.907799999994</v>
      </c>
      <c r="M42" s="53">
        <v>20915.907799999994</v>
      </c>
      <c r="N42" s="53"/>
      <c r="O42" s="63"/>
      <c r="P42" s="53"/>
      <c r="Q42" s="53"/>
      <c r="R42" s="54"/>
      <c r="S42" s="55">
        <f t="shared" si="0"/>
        <v>161153.32459999996</v>
      </c>
      <c r="T42" s="55">
        <f t="shared" si="1"/>
        <v>86822.67540000004</v>
      </c>
    </row>
    <row r="43" spans="1:20" ht="31.5" customHeight="1">
      <c r="A43" s="68" t="s">
        <v>39</v>
      </c>
      <c r="B43" s="73" t="s">
        <v>73</v>
      </c>
      <c r="C43" s="70" t="s">
        <v>45</v>
      </c>
      <c r="D43" s="74"/>
      <c r="E43" s="77">
        <v>281308</v>
      </c>
      <c r="F43" s="53">
        <v>22076.1858</v>
      </c>
      <c r="G43" s="53">
        <v>22076.1858</v>
      </c>
      <c r="H43" s="65">
        <v>22076.1858</v>
      </c>
      <c r="I43" s="65">
        <v>22076.1858</v>
      </c>
      <c r="J43" s="65">
        <v>22527.3168</v>
      </c>
      <c r="K43" s="53">
        <v>22527.32</v>
      </c>
      <c r="L43" s="142">
        <v>23129.676799999997</v>
      </c>
      <c r="M43" s="53">
        <v>23129.676799999997</v>
      </c>
      <c r="N43" s="53"/>
      <c r="O43" s="63"/>
      <c r="P43" s="53"/>
      <c r="Q43" s="53"/>
      <c r="R43" s="54"/>
      <c r="S43" s="55">
        <f t="shared" si="0"/>
        <v>179618.73359999998</v>
      </c>
      <c r="T43" s="55">
        <f t="shared" si="1"/>
        <v>101689.26640000002</v>
      </c>
    </row>
    <row r="44" spans="1:20" ht="31.5" customHeight="1">
      <c r="A44" s="68" t="s">
        <v>39</v>
      </c>
      <c r="B44" s="73" t="s">
        <v>137</v>
      </c>
      <c r="C44" s="70" t="s">
        <v>45</v>
      </c>
      <c r="D44" s="74"/>
      <c r="E44" s="77">
        <v>212236</v>
      </c>
      <c r="F44" s="53">
        <v>17162.6082</v>
      </c>
      <c r="G44" s="53">
        <v>17162.6082</v>
      </c>
      <c r="H44" s="65">
        <v>17162.6082</v>
      </c>
      <c r="I44" s="65">
        <v>17162.6082</v>
      </c>
      <c r="J44" s="65">
        <v>17162.6082</v>
      </c>
      <c r="K44" s="53">
        <v>17162.61</v>
      </c>
      <c r="L44" s="142">
        <v>17162.6082</v>
      </c>
      <c r="M44" s="53">
        <v>17162.6082</v>
      </c>
      <c r="N44" s="53"/>
      <c r="O44" s="63"/>
      <c r="P44" s="53"/>
      <c r="Q44" s="53"/>
      <c r="R44" s="54"/>
      <c r="S44" s="55">
        <f t="shared" si="0"/>
        <v>137300.8674</v>
      </c>
      <c r="T44" s="55">
        <f t="shared" si="1"/>
        <v>74935.13260000001</v>
      </c>
    </row>
    <row r="45" spans="1:20" ht="31.5" customHeight="1">
      <c r="A45" s="68" t="s">
        <v>98</v>
      </c>
      <c r="B45" s="73" t="s">
        <v>74</v>
      </c>
      <c r="C45" s="70" t="s">
        <v>48</v>
      </c>
      <c r="D45" s="74"/>
      <c r="E45" s="77">
        <v>249253</v>
      </c>
      <c r="F45" s="53">
        <v>20275.247799999997</v>
      </c>
      <c r="G45" s="53">
        <v>20275.247799999997</v>
      </c>
      <c r="H45" s="65">
        <v>20275.247799999997</v>
      </c>
      <c r="I45" s="65">
        <v>20275.247799999997</v>
      </c>
      <c r="J45" s="65">
        <v>20275.247799999997</v>
      </c>
      <c r="K45" s="53">
        <v>20275.25</v>
      </c>
      <c r="L45" s="142">
        <v>20389.177799999998</v>
      </c>
      <c r="M45" s="53">
        <v>20389.177799999998</v>
      </c>
      <c r="N45" s="53"/>
      <c r="O45" s="63"/>
      <c r="P45" s="53"/>
      <c r="Q45" s="53"/>
      <c r="R45" s="54"/>
      <c r="S45" s="55">
        <f t="shared" si="0"/>
        <v>162429.84459999998</v>
      </c>
      <c r="T45" s="55">
        <f t="shared" si="1"/>
        <v>86823.15540000002</v>
      </c>
    </row>
    <row r="46" spans="1:20" ht="31.5" customHeight="1">
      <c r="A46" s="68" t="s">
        <v>100</v>
      </c>
      <c r="B46" s="73" t="s">
        <v>75</v>
      </c>
      <c r="C46" s="70" t="s">
        <v>45</v>
      </c>
      <c r="D46" s="74"/>
      <c r="E46" s="77">
        <v>242614</v>
      </c>
      <c r="F46" s="53">
        <v>19886.917799999996</v>
      </c>
      <c r="G46" s="53">
        <v>27120.237799999995</v>
      </c>
      <c r="H46" s="65">
        <v>19886.917799999996</v>
      </c>
      <c r="I46" s="65">
        <v>19886.917799999996</v>
      </c>
      <c r="J46" s="65">
        <v>19886.917799999996</v>
      </c>
      <c r="K46" s="53">
        <v>19886.92</v>
      </c>
      <c r="L46" s="142">
        <v>19980.237799999995</v>
      </c>
      <c r="M46" s="53">
        <v>20451.0978</v>
      </c>
      <c r="N46" s="53"/>
      <c r="O46" s="63"/>
      <c r="P46" s="53"/>
      <c r="Q46" s="53"/>
      <c r="R46" s="54"/>
      <c r="S46" s="55">
        <f t="shared" si="0"/>
        <v>166986.16459999996</v>
      </c>
      <c r="T46" s="55">
        <f t="shared" si="1"/>
        <v>75627.83540000004</v>
      </c>
    </row>
    <row r="47" spans="1:20" ht="31.5" customHeight="1">
      <c r="A47" s="68" t="s">
        <v>50</v>
      </c>
      <c r="B47" s="73" t="s">
        <v>76</v>
      </c>
      <c r="C47" s="70" t="s">
        <v>45</v>
      </c>
      <c r="D47" s="74"/>
      <c r="E47" s="77">
        <v>320326</v>
      </c>
      <c r="F47" s="53">
        <v>25630.7382</v>
      </c>
      <c r="G47" s="53">
        <v>25630.7382</v>
      </c>
      <c r="H47" s="65">
        <v>42221.47820000001</v>
      </c>
      <c r="I47" s="65">
        <v>25630.7382</v>
      </c>
      <c r="J47" s="65">
        <v>29903.8282</v>
      </c>
      <c r="K47" s="53">
        <v>25630.74</v>
      </c>
      <c r="L47" s="142">
        <v>25774.3582</v>
      </c>
      <c r="M47" s="53">
        <v>25774.3582</v>
      </c>
      <c r="N47" s="53"/>
      <c r="O47" s="63"/>
      <c r="P47" s="53"/>
      <c r="Q47" s="53"/>
      <c r="R47" s="54"/>
      <c r="S47" s="55">
        <f t="shared" si="0"/>
        <v>226196.97739999997</v>
      </c>
      <c r="T47" s="55">
        <f t="shared" si="1"/>
        <v>94129.02260000003</v>
      </c>
    </row>
    <row r="48" spans="1:20" ht="31.5" customHeight="1">
      <c r="A48" s="68" t="s">
        <v>51</v>
      </c>
      <c r="B48" s="73" t="s">
        <v>77</v>
      </c>
      <c r="C48" s="70" t="s">
        <v>45</v>
      </c>
      <c r="D48" s="74"/>
      <c r="E48" s="77">
        <v>245295</v>
      </c>
      <c r="F48" s="53">
        <v>19886.917799999996</v>
      </c>
      <c r="G48" s="53">
        <v>19886.917799999996</v>
      </c>
      <c r="H48" s="65">
        <v>19886.917799999996</v>
      </c>
      <c r="I48" s="65">
        <v>19886.917799999996</v>
      </c>
      <c r="J48" s="65">
        <v>19886.917799999996</v>
      </c>
      <c r="K48" s="53">
        <v>19151.69</v>
      </c>
      <c r="L48" s="142">
        <v>19980.237799999995</v>
      </c>
      <c r="M48" s="53">
        <v>24923.537799999995</v>
      </c>
      <c r="N48" s="53"/>
      <c r="O48" s="63"/>
      <c r="P48" s="53"/>
      <c r="Q48" s="53"/>
      <c r="R48" s="54"/>
      <c r="S48" s="55">
        <f t="shared" si="0"/>
        <v>163490.05459999997</v>
      </c>
      <c r="T48" s="55">
        <f t="shared" si="1"/>
        <v>81804.94540000003</v>
      </c>
    </row>
    <row r="49" spans="1:20" ht="31.5" customHeight="1">
      <c r="A49" s="68" t="s">
        <v>39</v>
      </c>
      <c r="B49" s="73" t="s">
        <v>78</v>
      </c>
      <c r="C49" s="70" t="s">
        <v>45</v>
      </c>
      <c r="D49" s="74"/>
      <c r="E49" s="77">
        <v>273075</v>
      </c>
      <c r="F49" s="53">
        <v>21483.287999999997</v>
      </c>
      <c r="G49" s="53">
        <v>21483.287999999997</v>
      </c>
      <c r="H49" s="65">
        <v>21483.287999999997</v>
      </c>
      <c r="I49" s="65">
        <v>21483.287999999997</v>
      </c>
      <c r="J49" s="65">
        <v>21483.287999999997</v>
      </c>
      <c r="K49" s="53">
        <v>36320.01</v>
      </c>
      <c r="L49" s="142">
        <v>21576.337799999998</v>
      </c>
      <c r="M49" s="53">
        <v>21576.337799999998</v>
      </c>
      <c r="N49" s="53"/>
      <c r="O49" s="63"/>
      <c r="P49" s="53"/>
      <c r="Q49" s="53"/>
      <c r="R49" s="54"/>
      <c r="S49" s="55">
        <f t="shared" si="0"/>
        <v>186889.1256</v>
      </c>
      <c r="T49" s="55">
        <f t="shared" si="1"/>
        <v>86185.8744</v>
      </c>
    </row>
    <row r="50" spans="1:20" ht="31.5" customHeight="1">
      <c r="A50" s="68" t="s">
        <v>91</v>
      </c>
      <c r="B50" s="75" t="s">
        <v>79</v>
      </c>
      <c r="C50" s="70" t="s">
        <v>62</v>
      </c>
      <c r="D50" s="74"/>
      <c r="E50" s="77">
        <v>392945</v>
      </c>
      <c r="F50" s="53">
        <v>31370.467999999997</v>
      </c>
      <c r="G50" s="53">
        <v>31370.467999999997</v>
      </c>
      <c r="H50" s="65">
        <v>31370.467999999997</v>
      </c>
      <c r="I50" s="65">
        <v>31370.467999999997</v>
      </c>
      <c r="J50" s="65">
        <v>31370.467999999997</v>
      </c>
      <c r="K50" s="53">
        <v>31370.47</v>
      </c>
      <c r="L50" s="142">
        <v>31938.287999999997</v>
      </c>
      <c r="M50" s="53">
        <v>31938.287999999997</v>
      </c>
      <c r="N50" s="53"/>
      <c r="O50" s="63"/>
      <c r="P50" s="53"/>
      <c r="Q50" s="53"/>
      <c r="R50" s="54"/>
      <c r="S50" s="55">
        <f t="shared" si="0"/>
        <v>252099.386</v>
      </c>
      <c r="T50" s="55">
        <f t="shared" si="1"/>
        <v>140845.614</v>
      </c>
    </row>
    <row r="51" spans="1:20" ht="31.5" customHeight="1">
      <c r="A51" s="68" t="s">
        <v>52</v>
      </c>
      <c r="B51" s="73" t="s">
        <v>93</v>
      </c>
      <c r="C51" s="70" t="s">
        <v>48</v>
      </c>
      <c r="D51" s="74"/>
      <c r="E51" s="77">
        <v>189301</v>
      </c>
      <c r="F51" s="53">
        <v>14740.604599999997</v>
      </c>
      <c r="G51" s="53">
        <v>14740.604599999997</v>
      </c>
      <c r="H51" s="65">
        <v>14740.604599999997</v>
      </c>
      <c r="I51" s="65">
        <v>14740.604599999997</v>
      </c>
      <c r="J51" s="65">
        <v>14740.604599999997</v>
      </c>
      <c r="K51" s="53">
        <v>14740.6</v>
      </c>
      <c r="L51" s="142">
        <v>14740.604599999997</v>
      </c>
      <c r="M51" s="53">
        <v>14740.604599999997</v>
      </c>
      <c r="N51" s="53"/>
      <c r="O51" s="63"/>
      <c r="P51" s="53"/>
      <c r="Q51" s="53"/>
      <c r="R51" s="54"/>
      <c r="S51" s="55">
        <f t="shared" si="0"/>
        <v>117924.83219999998</v>
      </c>
      <c r="T51" s="55">
        <f t="shared" si="1"/>
        <v>71376.16780000002</v>
      </c>
    </row>
    <row r="52" spans="1:20" ht="31.5" customHeight="1">
      <c r="A52" s="68" t="s">
        <v>51</v>
      </c>
      <c r="B52" s="81" t="s">
        <v>80</v>
      </c>
      <c r="C52" s="70" t="s">
        <v>48</v>
      </c>
      <c r="D52" s="74"/>
      <c r="E52" s="77">
        <v>184859</v>
      </c>
      <c r="F52" s="53">
        <v>14740.604599999997</v>
      </c>
      <c r="G52" s="53">
        <v>14740.604599999997</v>
      </c>
      <c r="H52" s="65">
        <v>14740.604599999997</v>
      </c>
      <c r="I52" s="65">
        <v>14740.604599999997</v>
      </c>
      <c r="J52" s="65">
        <v>14740.604599999997</v>
      </c>
      <c r="K52" s="53">
        <v>14740.6</v>
      </c>
      <c r="L52" s="142">
        <v>14740.604599999997</v>
      </c>
      <c r="M52" s="53">
        <v>14740.604599999997</v>
      </c>
      <c r="N52" s="53"/>
      <c r="O52" s="63"/>
      <c r="P52" s="53"/>
      <c r="Q52" s="53"/>
      <c r="R52" s="54"/>
      <c r="S52" s="55">
        <f t="shared" si="0"/>
        <v>117924.83219999998</v>
      </c>
      <c r="T52" s="55">
        <f t="shared" si="1"/>
        <v>66934.16780000002</v>
      </c>
    </row>
    <row r="53" spans="1:20" ht="31.5" customHeight="1">
      <c r="A53" s="68" t="s">
        <v>91</v>
      </c>
      <c r="B53" s="81" t="s">
        <v>81</v>
      </c>
      <c r="C53" s="70" t="s">
        <v>45</v>
      </c>
      <c r="D53" s="74"/>
      <c r="E53" s="77">
        <v>237794</v>
      </c>
      <c r="F53" s="53">
        <v>19006.064</v>
      </c>
      <c r="G53" s="53">
        <v>19006.064</v>
      </c>
      <c r="H53" s="65">
        <v>19006.064</v>
      </c>
      <c r="I53" s="65">
        <v>19006.064</v>
      </c>
      <c r="J53" s="65">
        <v>19006.064</v>
      </c>
      <c r="K53" s="53">
        <v>19006.06</v>
      </c>
      <c r="L53" s="142">
        <v>19713.863999999998</v>
      </c>
      <c r="M53" s="53">
        <v>19713.863999999998</v>
      </c>
      <c r="N53" s="53"/>
      <c r="O53" s="64"/>
      <c r="P53" s="53"/>
      <c r="Q53" s="53"/>
      <c r="R53" s="54"/>
      <c r="S53" s="55">
        <f t="shared" si="0"/>
        <v>153464.10799999998</v>
      </c>
      <c r="T53" s="55">
        <f t="shared" si="1"/>
        <v>84329.89200000002</v>
      </c>
    </row>
    <row r="54" spans="1:20" ht="31.5" customHeight="1">
      <c r="A54" s="68" t="s">
        <v>91</v>
      </c>
      <c r="B54" s="73" t="s">
        <v>82</v>
      </c>
      <c r="C54" s="80" t="s">
        <v>45</v>
      </c>
      <c r="D54" s="74"/>
      <c r="E54" s="77">
        <v>237994</v>
      </c>
      <c r="F54" s="53">
        <v>18625.233999999997</v>
      </c>
      <c r="G54" s="53">
        <v>18625.233999999997</v>
      </c>
      <c r="H54" s="65">
        <v>18625.233999999997</v>
      </c>
      <c r="I54" s="65">
        <v>32347.263999999996</v>
      </c>
      <c r="J54" s="65">
        <v>19020.2298</v>
      </c>
      <c r="K54" s="53">
        <v>19020.23</v>
      </c>
      <c r="L54" s="142">
        <v>19134.1598</v>
      </c>
      <c r="M54" s="53">
        <v>19134.1598</v>
      </c>
      <c r="N54" s="53"/>
      <c r="O54" s="63"/>
      <c r="P54" s="53"/>
      <c r="Q54" s="53"/>
      <c r="R54" s="54"/>
      <c r="S54" s="55">
        <f t="shared" si="0"/>
        <v>164531.74539999999</v>
      </c>
      <c r="T54" s="55">
        <f t="shared" si="1"/>
        <v>73462.25460000001</v>
      </c>
    </row>
    <row r="55" spans="1:20" ht="31.5" customHeight="1">
      <c r="A55" s="68" t="s">
        <v>40</v>
      </c>
      <c r="B55" s="73" t="s">
        <v>83</v>
      </c>
      <c r="C55" s="80" t="s">
        <v>48</v>
      </c>
      <c r="D55" s="74"/>
      <c r="E55" s="77">
        <v>201173</v>
      </c>
      <c r="F55" s="53">
        <v>27232.069199999998</v>
      </c>
      <c r="G55" s="53">
        <v>16085.7566</v>
      </c>
      <c r="H55" s="65">
        <v>16085.7566</v>
      </c>
      <c r="I55" s="65">
        <v>16085.7566</v>
      </c>
      <c r="J55" s="65">
        <v>16085.7566</v>
      </c>
      <c r="K55" s="53">
        <v>16085.76</v>
      </c>
      <c r="L55" s="142">
        <v>16199.6866</v>
      </c>
      <c r="M55" s="53">
        <v>16199.6866</v>
      </c>
      <c r="N55" s="53"/>
      <c r="O55" s="64"/>
      <c r="P55" s="53"/>
      <c r="Q55" s="53"/>
      <c r="R55" s="54"/>
      <c r="S55" s="55">
        <f t="shared" si="0"/>
        <v>140060.22879999998</v>
      </c>
      <c r="T55" s="55">
        <f t="shared" si="1"/>
        <v>61112.77120000002</v>
      </c>
    </row>
    <row r="56" spans="1:20" ht="31.5" customHeight="1">
      <c r="A56" s="68" t="s">
        <v>51</v>
      </c>
      <c r="B56" s="73" t="s">
        <v>138</v>
      </c>
      <c r="C56" s="70" t="s">
        <v>62</v>
      </c>
      <c r="D56" s="74"/>
      <c r="E56" s="77">
        <v>459621</v>
      </c>
      <c r="F56" s="53">
        <v>39123.97060000001</v>
      </c>
      <c r="G56" s="53">
        <v>39123.97060000001</v>
      </c>
      <c r="H56" s="107">
        <v>39123.97060000001</v>
      </c>
      <c r="I56" s="107">
        <v>39186.670600000005</v>
      </c>
      <c r="J56" s="65">
        <v>39123.97060000001</v>
      </c>
      <c r="K56" s="53">
        <v>39123.97</v>
      </c>
      <c r="L56" s="142">
        <v>36679.700600000004</v>
      </c>
      <c r="M56" s="53">
        <v>39438.7606</v>
      </c>
      <c r="N56" s="53"/>
      <c r="O56" s="64"/>
      <c r="P56" s="53"/>
      <c r="Q56" s="53"/>
      <c r="R56" s="54"/>
      <c r="S56" s="55">
        <f t="shared" si="0"/>
        <v>310924.9842</v>
      </c>
      <c r="T56" s="55">
        <f t="shared" si="1"/>
        <v>148696.0158</v>
      </c>
    </row>
    <row r="57" spans="1:20" ht="31.5" customHeight="1">
      <c r="A57" s="68" t="s">
        <v>39</v>
      </c>
      <c r="B57" s="73" t="s">
        <v>95</v>
      </c>
      <c r="C57" s="80" t="s">
        <v>89</v>
      </c>
      <c r="D57" s="74"/>
      <c r="E57" s="77">
        <v>357074</v>
      </c>
      <c r="F57" s="53">
        <v>28177.29</v>
      </c>
      <c r="G57" s="53">
        <v>28177.29</v>
      </c>
      <c r="H57" s="65">
        <v>17661.98</v>
      </c>
      <c r="I57" s="65">
        <v>24672.19</v>
      </c>
      <c r="J57" s="139">
        <v>24672.19</v>
      </c>
      <c r="K57" s="53">
        <v>44826.24</v>
      </c>
      <c r="L57" s="142">
        <v>25250.0684</v>
      </c>
      <c r="M57" s="53">
        <v>25250.0684</v>
      </c>
      <c r="N57" s="53"/>
      <c r="O57" s="64"/>
      <c r="P57" s="53"/>
      <c r="Q57" s="53"/>
      <c r="R57" s="54"/>
      <c r="S57" s="55">
        <f t="shared" si="0"/>
        <v>218687.31679999997</v>
      </c>
      <c r="T57" s="55">
        <f t="shared" si="1"/>
        <v>138386.68320000003</v>
      </c>
    </row>
    <row r="58" spans="1:20" ht="31.5" customHeight="1">
      <c r="A58" s="68" t="s">
        <v>39</v>
      </c>
      <c r="B58" s="73" t="s">
        <v>87</v>
      </c>
      <c r="C58" s="80" t="s">
        <v>88</v>
      </c>
      <c r="D58" s="74"/>
      <c r="E58" s="77">
        <v>243647</v>
      </c>
      <c r="F58" s="53">
        <v>19086.403999999995</v>
      </c>
      <c r="G58" s="53">
        <v>19086.403999999995</v>
      </c>
      <c r="H58" s="107">
        <v>19086.403999999995</v>
      </c>
      <c r="I58" s="135">
        <v>19086.403999999995</v>
      </c>
      <c r="J58" s="139">
        <v>19086.403999999995</v>
      </c>
      <c r="K58" s="53">
        <v>32921.81</v>
      </c>
      <c r="L58" s="143">
        <v>19620.7798</v>
      </c>
      <c r="M58" s="53">
        <v>19620.7798</v>
      </c>
      <c r="N58" s="53"/>
      <c r="O58" s="64"/>
      <c r="P58" s="53"/>
      <c r="Q58" s="53"/>
      <c r="R58" s="54"/>
      <c r="S58" s="55">
        <f t="shared" si="0"/>
        <v>167595.38959999997</v>
      </c>
      <c r="T58" s="55">
        <f t="shared" si="1"/>
        <v>76051.61040000003</v>
      </c>
    </row>
    <row r="59" spans="1:20" ht="31.5" customHeight="1">
      <c r="A59" s="68" t="s">
        <v>39</v>
      </c>
      <c r="B59" s="73" t="s">
        <v>139</v>
      </c>
      <c r="C59" s="80" t="s">
        <v>62</v>
      </c>
      <c r="D59" s="74"/>
      <c r="E59" s="77">
        <v>447768</v>
      </c>
      <c r="F59" s="53">
        <v>37221.7306</v>
      </c>
      <c r="G59" s="53">
        <v>37221.7306</v>
      </c>
      <c r="H59" s="65">
        <v>37221.7306</v>
      </c>
      <c r="I59" s="65">
        <v>37221.7306</v>
      </c>
      <c r="J59" s="65">
        <v>37221.7306</v>
      </c>
      <c r="K59" s="53">
        <v>37221.73</v>
      </c>
      <c r="L59" s="142">
        <v>37365.3606</v>
      </c>
      <c r="M59" s="53">
        <v>37365.3606</v>
      </c>
      <c r="N59" s="53"/>
      <c r="O59" s="64"/>
      <c r="P59" s="53"/>
      <c r="Q59" s="53"/>
      <c r="R59" s="54"/>
      <c r="S59" s="55">
        <f t="shared" si="0"/>
        <v>298061.10420000006</v>
      </c>
      <c r="T59" s="55">
        <f t="shared" si="1"/>
        <v>149706.89579999994</v>
      </c>
    </row>
    <row r="60" spans="1:20" ht="31.5" customHeight="1">
      <c r="A60" s="68" t="s">
        <v>99</v>
      </c>
      <c r="B60" s="73" t="s">
        <v>86</v>
      </c>
      <c r="C60" s="80" t="s">
        <v>45</v>
      </c>
      <c r="D60" s="74"/>
      <c r="E60" s="77">
        <v>243647</v>
      </c>
      <c r="F60" s="53">
        <v>19086.403999999995</v>
      </c>
      <c r="G60" s="53">
        <v>32921.81399999999</v>
      </c>
      <c r="H60" s="107">
        <v>19086.403999999995</v>
      </c>
      <c r="I60" s="135">
        <v>19086.403999999995</v>
      </c>
      <c r="J60" s="140">
        <v>19086.403999999995</v>
      </c>
      <c r="K60" s="53">
        <v>19086.4</v>
      </c>
      <c r="L60" s="143">
        <v>19225.783999999996</v>
      </c>
      <c r="M60" s="53">
        <v>19225.783999999996</v>
      </c>
      <c r="N60" s="53"/>
      <c r="O60" s="64"/>
      <c r="P60" s="53"/>
      <c r="Q60" s="53"/>
      <c r="R60" s="54"/>
      <c r="S60" s="55">
        <f t="shared" si="0"/>
        <v>166805.39799999993</v>
      </c>
      <c r="T60" s="55">
        <f t="shared" si="1"/>
        <v>76841.60200000007</v>
      </c>
    </row>
    <row r="61" spans="1:20" ht="31.5" customHeight="1">
      <c r="A61" s="68" t="s">
        <v>39</v>
      </c>
      <c r="B61" s="73" t="s">
        <v>85</v>
      </c>
      <c r="C61" s="80" t="s">
        <v>48</v>
      </c>
      <c r="D61" s="74"/>
      <c r="E61" s="77">
        <v>198512</v>
      </c>
      <c r="F61" s="53">
        <v>15457.768</v>
      </c>
      <c r="G61" s="189">
        <v>15457.768</v>
      </c>
      <c r="H61" s="53">
        <v>27720.397999999997</v>
      </c>
      <c r="I61" s="53">
        <v>15826.148199999998</v>
      </c>
      <c r="J61" s="141">
        <v>16656.930799999995</v>
      </c>
      <c r="K61" s="53">
        <v>15826.15</v>
      </c>
      <c r="L61" s="143">
        <v>29028.258199999997</v>
      </c>
      <c r="M61" s="53">
        <v>16968.458199999997</v>
      </c>
      <c r="N61" s="53"/>
      <c r="O61" s="64"/>
      <c r="P61" s="53"/>
      <c r="Q61" s="53"/>
      <c r="R61" s="54"/>
      <c r="S61" s="55">
        <f t="shared" si="0"/>
        <v>152941.87939999998</v>
      </c>
      <c r="T61" s="55">
        <f t="shared" si="1"/>
        <v>45570.120600000024</v>
      </c>
    </row>
    <row r="62" spans="1:20" ht="31.5" customHeight="1">
      <c r="A62" s="68" t="s">
        <v>91</v>
      </c>
      <c r="B62" s="73" t="s">
        <v>84</v>
      </c>
      <c r="C62" s="80" t="s">
        <v>48</v>
      </c>
      <c r="D62" s="74"/>
      <c r="E62" s="77">
        <v>198512</v>
      </c>
      <c r="F62" s="53">
        <v>15826.148199999998</v>
      </c>
      <c r="G62" s="53">
        <v>15826.148199999998</v>
      </c>
      <c r="H62" s="53">
        <v>15826.148199999998</v>
      </c>
      <c r="I62" s="53">
        <v>15826.148199999998</v>
      </c>
      <c r="J62" s="53">
        <v>15826.148199999998</v>
      </c>
      <c r="K62" s="53">
        <v>15826.15</v>
      </c>
      <c r="L62" s="53">
        <v>15826.148199999998</v>
      </c>
      <c r="M62" s="53">
        <v>29028.258199999997</v>
      </c>
      <c r="N62" s="53"/>
      <c r="O62" s="64"/>
      <c r="P62" s="53"/>
      <c r="Q62" s="53"/>
      <c r="R62" s="54"/>
      <c r="S62" s="55">
        <f t="shared" si="0"/>
        <v>139811.29739999998</v>
      </c>
      <c r="T62" s="55">
        <f t="shared" si="1"/>
        <v>58700.70260000002</v>
      </c>
    </row>
    <row r="63" spans="1:19" ht="40.5" customHeight="1">
      <c r="A63" s="243"/>
      <c r="B63" s="243"/>
      <c r="C63" s="80"/>
      <c r="D63" s="74"/>
      <c r="E63" s="78"/>
      <c r="F63" s="187"/>
      <c r="G63" s="122"/>
      <c r="H63" s="187"/>
      <c r="I63" s="122"/>
      <c r="J63" s="53"/>
      <c r="K63" s="53"/>
      <c r="L63" s="143"/>
      <c r="M63" s="53"/>
      <c r="N63" s="53"/>
      <c r="O63" s="53"/>
      <c r="P63" s="53"/>
      <c r="Q63" s="53"/>
      <c r="R63" s="54"/>
      <c r="S63" s="55"/>
    </row>
    <row r="64" spans="1:20" ht="31.5" customHeight="1">
      <c r="A64" s="68"/>
      <c r="B64" s="79" t="s">
        <v>30</v>
      </c>
      <c r="C64" s="70"/>
      <c r="D64" s="74"/>
      <c r="E64" s="77">
        <f aca="true" t="shared" si="2" ref="E64:M64">SUM(E13:E63)</f>
        <v>15663124</v>
      </c>
      <c r="F64" s="122">
        <f t="shared" si="2"/>
        <v>1233908.064</v>
      </c>
      <c r="G64" s="122">
        <f t="shared" si="2"/>
        <v>1356321.8014</v>
      </c>
      <c r="H64" s="122">
        <f t="shared" si="2"/>
        <v>1261510.2575999997</v>
      </c>
      <c r="I64" s="122">
        <f t="shared" si="2"/>
        <v>1285381.3177999996</v>
      </c>
      <c r="J64" s="122">
        <f t="shared" si="2"/>
        <v>1315962.4110000003</v>
      </c>
      <c r="K64" s="53">
        <f t="shared" si="2"/>
        <v>1365516.81</v>
      </c>
      <c r="L64" s="53">
        <f t="shared" si="2"/>
        <v>1289912.784</v>
      </c>
      <c r="M64" s="53">
        <f t="shared" si="2"/>
        <v>1331947.042</v>
      </c>
      <c r="N64" s="53">
        <f>SUM(N13:N62)</f>
        <v>0</v>
      </c>
      <c r="O64" s="53">
        <f>SUM(O13:O63)</f>
        <v>0</v>
      </c>
      <c r="P64" s="53">
        <f>SUM(P13:P63)</f>
        <v>0</v>
      </c>
      <c r="Q64" s="53">
        <f>SUM(Q13:Q63)</f>
        <v>0</v>
      </c>
      <c r="R64" s="54">
        <f>SUM(R13:R63)</f>
        <v>0</v>
      </c>
      <c r="S64" s="55">
        <f>SUM(S13:S63)</f>
        <v>10440460.4878</v>
      </c>
      <c r="T64" s="67">
        <f>SUM(T13:T62)</f>
        <v>5222663.5122</v>
      </c>
    </row>
    <row r="65" spans="1:20" ht="31.5" customHeight="1">
      <c r="A65" s="82" t="s">
        <v>31</v>
      </c>
      <c r="B65" s="83"/>
      <c r="C65" s="83"/>
      <c r="D65" s="83"/>
      <c r="E65" s="83"/>
      <c r="F65" s="83"/>
      <c r="G65" s="190"/>
      <c r="H65" s="83"/>
      <c r="I65" s="83"/>
      <c r="J65" s="83"/>
      <c r="K65" s="83"/>
      <c r="L65" s="83"/>
      <c r="M65" s="83"/>
      <c r="N65" s="83"/>
      <c r="O65" s="83"/>
      <c r="P65" s="83"/>
      <c r="Q65" s="83"/>
      <c r="R65" s="83"/>
      <c r="S65" s="83"/>
      <c r="T65" s="84"/>
    </row>
    <row r="66" spans="1:20" ht="55.5" customHeight="1">
      <c r="A66" s="85"/>
      <c r="B66" s="86"/>
      <c r="C66" s="86"/>
      <c r="D66" s="86"/>
      <c r="E66" s="86"/>
      <c r="F66" s="86"/>
      <c r="G66" s="190"/>
      <c r="H66" s="86"/>
      <c r="I66" s="86"/>
      <c r="J66" s="86"/>
      <c r="K66" s="86"/>
      <c r="L66" s="86"/>
      <c r="M66" s="86"/>
      <c r="N66" s="86"/>
      <c r="O66" s="86"/>
      <c r="P66" s="86"/>
      <c r="Q66" s="86"/>
      <c r="R66" s="86"/>
      <c r="S66" s="86"/>
      <c r="T66" s="87"/>
    </row>
    <row r="67" spans="1:20" ht="24.75" customHeight="1" thickBot="1">
      <c r="A67" s="91"/>
      <c r="B67" s="92"/>
      <c r="C67" s="92"/>
      <c r="D67" s="92"/>
      <c r="E67" s="92"/>
      <c r="F67" s="92"/>
      <c r="G67" s="89"/>
      <c r="H67" s="92"/>
      <c r="I67" s="92"/>
      <c r="J67" s="92"/>
      <c r="K67" s="92"/>
      <c r="L67" s="92"/>
      <c r="M67" s="92"/>
      <c r="N67" s="92"/>
      <c r="O67" s="92"/>
      <c r="P67" s="92"/>
      <c r="Q67" s="92"/>
      <c r="R67" s="92"/>
      <c r="S67" s="92"/>
      <c r="T67" s="93"/>
    </row>
    <row r="68" spans="1:20" ht="43.5" customHeight="1" thickTop="1">
      <c r="A68" s="94" t="s">
        <v>34</v>
      </c>
      <c r="B68" s="95"/>
      <c r="C68" s="96"/>
      <c r="D68" s="96"/>
      <c r="E68" s="96"/>
      <c r="F68" s="96"/>
      <c r="G68" s="1"/>
      <c r="H68" s="96"/>
      <c r="I68" s="96"/>
      <c r="J68" s="96"/>
      <c r="K68" s="96"/>
      <c r="L68" s="96"/>
      <c r="M68" s="96"/>
      <c r="N68" s="96"/>
      <c r="O68" s="96"/>
      <c r="P68" s="96"/>
      <c r="Q68" s="96"/>
      <c r="R68" s="96"/>
      <c r="S68" s="96"/>
      <c r="T68" s="97"/>
    </row>
    <row r="69" spans="1:20" ht="16.5" customHeight="1">
      <c r="A69" s="98"/>
      <c r="B69" s="99"/>
      <c r="C69" s="99"/>
      <c r="D69" s="100"/>
      <c r="E69" s="100"/>
      <c r="F69" s="100"/>
      <c r="G69" s="100"/>
      <c r="H69" s="100"/>
      <c r="I69" s="100"/>
      <c r="J69" s="100"/>
      <c r="K69" s="100"/>
      <c r="L69" s="100"/>
      <c r="M69" s="100"/>
      <c r="N69" s="100"/>
      <c r="O69" s="100"/>
      <c r="P69" s="100"/>
      <c r="Q69" s="100"/>
      <c r="R69" s="100"/>
      <c r="S69" s="99"/>
      <c r="T69" s="101"/>
    </row>
    <row r="70" spans="1:20" ht="43.5" customHeight="1">
      <c r="A70" s="244" t="s">
        <v>115</v>
      </c>
      <c r="B70" s="245"/>
      <c r="C70" s="246"/>
      <c r="D70" s="32"/>
      <c r="E70" s="32"/>
      <c r="F70" s="32"/>
      <c r="G70" s="32"/>
      <c r="H70" s="32"/>
      <c r="I70" s="32"/>
      <c r="J70" s="32"/>
      <c r="K70" s="32"/>
      <c r="L70" s="32"/>
      <c r="M70" s="32"/>
      <c r="N70" s="32"/>
      <c r="O70" s="32"/>
      <c r="P70" s="32"/>
      <c r="Q70" s="32"/>
      <c r="R70" s="32"/>
      <c r="S70" s="32"/>
      <c r="T70" s="101"/>
    </row>
    <row r="71" spans="1:20" ht="13.5" customHeight="1">
      <c r="A71" s="98"/>
      <c r="B71" s="99"/>
      <c r="C71" s="99"/>
      <c r="D71" s="100"/>
      <c r="E71" s="100"/>
      <c r="F71" s="100"/>
      <c r="G71" s="100"/>
      <c r="H71" s="100"/>
      <c r="I71" s="100"/>
      <c r="J71" s="100"/>
      <c r="K71" s="100"/>
      <c r="L71" s="100"/>
      <c r="M71" s="100"/>
      <c r="N71" s="100"/>
      <c r="O71" s="100"/>
      <c r="P71" s="100"/>
      <c r="Q71" s="100"/>
      <c r="R71" s="100"/>
      <c r="S71" s="99"/>
      <c r="T71" s="101"/>
    </row>
    <row r="72" spans="1:20" ht="22.5" customHeight="1">
      <c r="A72" s="102" t="s">
        <v>146</v>
      </c>
      <c r="B72" s="32"/>
      <c r="C72" s="32"/>
      <c r="D72" s="32"/>
      <c r="E72" s="32"/>
      <c r="F72" s="32"/>
      <c r="G72" s="32"/>
      <c r="H72" s="32"/>
      <c r="I72" s="32"/>
      <c r="J72" s="32"/>
      <c r="K72" s="32"/>
      <c r="L72" s="32"/>
      <c r="M72" s="32"/>
      <c r="N72" s="32"/>
      <c r="O72" s="32"/>
      <c r="P72" s="32"/>
      <c r="Q72" s="32"/>
      <c r="R72" s="32"/>
      <c r="S72" s="32"/>
      <c r="T72" s="101"/>
    </row>
    <row r="73" spans="1:20" ht="15" customHeight="1">
      <c r="A73" s="98"/>
      <c r="B73" s="99"/>
      <c r="C73" s="99"/>
      <c r="D73" s="100"/>
      <c r="E73" s="100"/>
      <c r="F73" s="100"/>
      <c r="G73" s="100"/>
      <c r="H73" s="100"/>
      <c r="I73" s="100"/>
      <c r="J73" s="100"/>
      <c r="K73" s="100"/>
      <c r="L73" s="100"/>
      <c r="M73" s="100"/>
      <c r="N73" s="100"/>
      <c r="O73" s="100"/>
      <c r="P73" s="100"/>
      <c r="Q73" s="100"/>
      <c r="R73" s="100"/>
      <c r="S73" s="99"/>
      <c r="T73" s="101"/>
    </row>
    <row r="74" spans="1:20" ht="22.5" customHeight="1">
      <c r="A74" s="102" t="s">
        <v>35</v>
      </c>
      <c r="B74" s="32"/>
      <c r="C74" s="103"/>
      <c r="D74" s="88"/>
      <c r="E74" s="88"/>
      <c r="F74" s="88"/>
      <c r="G74" s="32"/>
      <c r="H74" s="32"/>
      <c r="I74" s="32"/>
      <c r="J74" s="32"/>
      <c r="K74" s="32"/>
      <c r="L74" s="32"/>
      <c r="M74" s="32"/>
      <c r="N74" s="32"/>
      <c r="O74" s="32"/>
      <c r="P74" s="32"/>
      <c r="Q74" s="32"/>
      <c r="R74" s="88"/>
      <c r="S74" s="88"/>
      <c r="T74" s="33"/>
    </row>
    <row r="75" spans="1:20" ht="6.75" customHeight="1">
      <c r="A75" s="98"/>
      <c r="B75" s="99"/>
      <c r="C75" s="99"/>
      <c r="D75" s="100"/>
      <c r="E75" s="100"/>
      <c r="F75" s="100"/>
      <c r="G75" s="100"/>
      <c r="H75" s="100"/>
      <c r="I75" s="100"/>
      <c r="J75" s="100"/>
      <c r="K75" s="100"/>
      <c r="L75" s="100"/>
      <c r="M75" s="100"/>
      <c r="N75" s="100"/>
      <c r="O75" s="100"/>
      <c r="P75" s="100"/>
      <c r="Q75" s="100"/>
      <c r="R75" s="100"/>
      <c r="S75" s="99"/>
      <c r="T75" s="101"/>
    </row>
    <row r="76" spans="1:20" ht="22.5" customHeight="1">
      <c r="A76" s="102" t="s">
        <v>114</v>
      </c>
      <c r="B76" s="32"/>
      <c r="C76" s="32"/>
      <c r="D76" s="32"/>
      <c r="E76" s="32"/>
      <c r="F76" s="32"/>
      <c r="G76" s="32"/>
      <c r="H76" s="32"/>
      <c r="I76" s="32"/>
      <c r="J76" s="32"/>
      <c r="K76" s="32"/>
      <c r="L76" s="32"/>
      <c r="M76" s="32"/>
      <c r="N76" s="32"/>
      <c r="O76" s="32"/>
      <c r="P76" s="32"/>
      <c r="Q76" s="32"/>
      <c r="R76" s="32"/>
      <c r="S76" s="32"/>
      <c r="T76" s="101"/>
    </row>
    <row r="77" spans="1:20" ht="21">
      <c r="A77" s="98"/>
      <c r="B77" s="99"/>
      <c r="C77" s="99"/>
      <c r="D77" s="100"/>
      <c r="E77" s="100"/>
      <c r="F77" s="100"/>
      <c r="G77" s="100"/>
      <c r="H77" s="100"/>
      <c r="I77" s="100"/>
      <c r="J77" s="100"/>
      <c r="K77" s="100"/>
      <c r="L77" s="100"/>
      <c r="M77" s="100"/>
      <c r="N77" s="100"/>
      <c r="O77" s="100"/>
      <c r="P77" s="100"/>
      <c r="Q77" s="100"/>
      <c r="R77" s="100"/>
      <c r="S77" s="99"/>
      <c r="T77" s="101"/>
    </row>
    <row r="78" spans="1:20" ht="21" customHeight="1">
      <c r="A78" s="102" t="s">
        <v>147</v>
      </c>
      <c r="B78" s="32"/>
      <c r="C78" s="32"/>
      <c r="D78" s="32"/>
      <c r="E78" s="32"/>
      <c r="F78" s="32"/>
      <c r="G78" s="32"/>
      <c r="H78" s="32"/>
      <c r="I78" s="32"/>
      <c r="J78" s="32"/>
      <c r="K78" s="32"/>
      <c r="L78" s="32"/>
      <c r="M78" s="32"/>
      <c r="N78" s="32"/>
      <c r="O78" s="32"/>
      <c r="P78" s="32"/>
      <c r="Q78" s="32"/>
      <c r="R78" s="32"/>
      <c r="S78" s="32"/>
      <c r="T78" s="101"/>
    </row>
    <row r="79" spans="1:20" ht="21">
      <c r="A79" s="102"/>
      <c r="B79" s="32"/>
      <c r="C79" s="32"/>
      <c r="D79" s="32"/>
      <c r="E79" s="32"/>
      <c r="F79" s="32"/>
      <c r="G79" s="32"/>
      <c r="H79" s="32"/>
      <c r="I79" s="32"/>
      <c r="J79" s="32"/>
      <c r="K79" s="32"/>
      <c r="L79" s="32"/>
      <c r="M79" s="32"/>
      <c r="N79" s="32"/>
      <c r="O79" s="32"/>
      <c r="P79" s="32"/>
      <c r="Q79" s="32"/>
      <c r="R79" s="32"/>
      <c r="S79" s="32"/>
      <c r="T79" s="101"/>
    </row>
    <row r="80" spans="1:20" ht="21" thickBot="1">
      <c r="A80" s="104"/>
      <c r="B80" s="105"/>
      <c r="C80" s="105"/>
      <c r="D80" s="89"/>
      <c r="E80" s="89"/>
      <c r="F80" s="89"/>
      <c r="G80" s="188"/>
      <c r="H80" s="89"/>
      <c r="I80" s="89"/>
      <c r="J80" s="89"/>
      <c r="K80" s="89"/>
      <c r="L80" s="89"/>
      <c r="M80" s="89"/>
      <c r="N80" s="89"/>
      <c r="O80" s="89"/>
      <c r="P80" s="89"/>
      <c r="Q80" s="89"/>
      <c r="R80" s="89"/>
      <c r="S80" s="89"/>
      <c r="T80" s="90"/>
    </row>
    <row r="81" spans="1:20" ht="13.5" thickTop="1">
      <c r="A81" s="1"/>
      <c r="B81" s="1"/>
      <c r="C81" s="1"/>
      <c r="D81" s="1"/>
      <c r="E81" s="1"/>
      <c r="F81" s="1"/>
      <c r="H81" s="1"/>
      <c r="I81" s="1"/>
      <c r="J81" s="1"/>
      <c r="K81" s="1"/>
      <c r="L81" s="1"/>
      <c r="M81" s="1"/>
      <c r="N81" s="1"/>
      <c r="O81" s="1"/>
      <c r="P81" s="1"/>
      <c r="Q81" s="1"/>
      <c r="R81" s="1"/>
      <c r="S81" s="1"/>
      <c r="T81" s="1"/>
    </row>
    <row r="82" spans="1:20" ht="12.75">
      <c r="A82" s="1"/>
      <c r="B82" s="1"/>
      <c r="C82" s="1"/>
      <c r="D82" s="1"/>
      <c r="E82" s="1"/>
      <c r="F82" s="1"/>
      <c r="H82" s="1"/>
      <c r="I82" s="1"/>
      <c r="J82" s="1"/>
      <c r="K82" s="1"/>
      <c r="L82" s="1"/>
      <c r="M82" s="1"/>
      <c r="N82" s="1"/>
      <c r="O82" s="1"/>
      <c r="P82" s="1"/>
      <c r="Q82" s="1"/>
      <c r="R82" s="1"/>
      <c r="S82" s="1"/>
      <c r="T82" s="1"/>
    </row>
    <row r="83" spans="1:20" ht="12.75">
      <c r="A83" s="1"/>
      <c r="B83" s="1"/>
      <c r="C83" s="1"/>
      <c r="D83" s="1"/>
      <c r="E83" s="1"/>
      <c r="F83" s="1"/>
      <c r="H83" s="1"/>
      <c r="I83" s="1"/>
      <c r="J83" s="1"/>
      <c r="K83" s="1"/>
      <c r="L83" s="1"/>
      <c r="M83" s="1"/>
      <c r="N83" s="1"/>
      <c r="O83" s="1"/>
      <c r="P83" s="1"/>
      <c r="Q83" s="1"/>
      <c r="R83" s="1"/>
      <c r="S83" s="1"/>
      <c r="T83" s="1"/>
    </row>
    <row r="84" spans="1:20" ht="12.75">
      <c r="A84" s="1"/>
      <c r="C84" s="1"/>
      <c r="D84" s="1"/>
      <c r="E84" s="1"/>
      <c r="F84" s="1"/>
      <c r="H84" s="1"/>
      <c r="I84" s="1"/>
      <c r="J84" s="1"/>
      <c r="K84" s="1"/>
      <c r="L84" s="1"/>
      <c r="M84" s="1"/>
      <c r="N84" s="1"/>
      <c r="O84" s="1"/>
      <c r="P84" s="1"/>
      <c r="Q84" s="1"/>
      <c r="R84" s="1"/>
      <c r="S84" s="1"/>
      <c r="T84" s="1"/>
    </row>
    <row r="85" spans="1:20" ht="12.75">
      <c r="A85" s="1"/>
      <c r="C85" s="1"/>
      <c r="D85" s="1"/>
      <c r="E85" s="1"/>
      <c r="F85" s="1"/>
      <c r="H85" s="1"/>
      <c r="I85" s="1"/>
      <c r="J85" s="1"/>
      <c r="K85" s="1"/>
      <c r="L85" s="1"/>
      <c r="M85" s="1"/>
      <c r="N85" s="1"/>
      <c r="O85" s="1"/>
      <c r="P85" s="1"/>
      <c r="Q85" s="1"/>
      <c r="R85" s="1"/>
      <c r="S85" s="1"/>
      <c r="T85" s="1"/>
    </row>
    <row r="86" spans="1:20" ht="12.75">
      <c r="A86" s="1"/>
      <c r="C86" s="1"/>
      <c r="D86" s="1"/>
      <c r="E86" s="1"/>
      <c r="F86" s="1"/>
      <c r="H86" s="1"/>
      <c r="I86" s="1"/>
      <c r="J86" s="1"/>
      <c r="K86" s="1"/>
      <c r="L86" s="1"/>
      <c r="M86" s="1"/>
      <c r="N86" s="1"/>
      <c r="O86" s="1"/>
      <c r="P86" s="1"/>
      <c r="Q86" s="1"/>
      <c r="R86" s="1"/>
      <c r="S86" s="1"/>
      <c r="T86" s="1"/>
    </row>
    <row r="87" spans="1:20" ht="12.75">
      <c r="A87" s="1"/>
      <c r="C87" s="1"/>
      <c r="D87" s="1"/>
      <c r="E87" s="1"/>
      <c r="F87" s="1"/>
      <c r="H87" s="1"/>
      <c r="I87" s="1"/>
      <c r="J87" s="1"/>
      <c r="K87" s="1"/>
      <c r="L87" s="1"/>
      <c r="M87" s="1"/>
      <c r="N87" s="1"/>
      <c r="O87" s="1"/>
      <c r="P87" s="1"/>
      <c r="Q87" s="1"/>
      <c r="R87" s="1"/>
      <c r="S87" s="1"/>
      <c r="T87" s="1"/>
    </row>
    <row r="88" spans="1:20" ht="12.75">
      <c r="A88" s="1"/>
      <c r="C88" s="1"/>
      <c r="D88" s="1"/>
      <c r="E88" s="1"/>
      <c r="F88" s="1"/>
      <c r="H88" s="1"/>
      <c r="I88" s="1"/>
      <c r="J88" s="1"/>
      <c r="K88" s="1"/>
      <c r="L88" s="1"/>
      <c r="M88" s="1"/>
      <c r="N88" s="1"/>
      <c r="O88" s="1"/>
      <c r="P88" s="1"/>
      <c r="Q88" s="1"/>
      <c r="R88" s="1"/>
      <c r="S88" s="1"/>
      <c r="T88" s="1"/>
    </row>
    <row r="89" spans="1:20" ht="12.75">
      <c r="A89" s="1"/>
      <c r="C89" s="1"/>
      <c r="D89" s="1"/>
      <c r="E89" s="1"/>
      <c r="F89" s="1"/>
      <c r="H89" s="1"/>
      <c r="I89" s="1"/>
      <c r="J89" s="1"/>
      <c r="K89" s="1"/>
      <c r="L89" s="1"/>
      <c r="M89" s="1"/>
      <c r="N89" s="1"/>
      <c r="O89" s="1"/>
      <c r="P89" s="1"/>
      <c r="Q89" s="1"/>
      <c r="R89" s="1"/>
      <c r="S89" s="1"/>
      <c r="T89" s="1"/>
    </row>
    <row r="90" spans="1:20" ht="12.75">
      <c r="A90" s="1"/>
      <c r="C90" s="1"/>
      <c r="D90" s="1"/>
      <c r="E90" s="1"/>
      <c r="F90" s="1"/>
      <c r="H90" s="1"/>
      <c r="I90" s="1"/>
      <c r="J90" s="1"/>
      <c r="K90" s="1"/>
      <c r="L90" s="1"/>
      <c r="M90" s="1"/>
      <c r="N90" s="1"/>
      <c r="O90" s="1"/>
      <c r="P90" s="1"/>
      <c r="Q90" s="1"/>
      <c r="R90" s="1"/>
      <c r="S90" s="1"/>
      <c r="T90" s="1"/>
    </row>
    <row r="91" spans="1:20" ht="12.75">
      <c r="A91" s="1"/>
      <c r="C91" s="1"/>
      <c r="D91" s="1"/>
      <c r="E91" s="1"/>
      <c r="F91" s="1"/>
      <c r="H91" s="1"/>
      <c r="I91" s="1"/>
      <c r="J91" s="1"/>
      <c r="K91" s="1"/>
      <c r="L91" s="1"/>
      <c r="M91" s="1"/>
      <c r="N91" s="1"/>
      <c r="O91" s="1"/>
      <c r="P91" s="1"/>
      <c r="Q91" s="1"/>
      <c r="R91" s="1"/>
      <c r="S91" s="1"/>
      <c r="T91" s="1"/>
    </row>
  </sheetData>
  <sheetProtection formatColumns="0" formatRows="0" insertRows="0" deleteRows="0"/>
  <protectedRanges>
    <protectedRange sqref="A13:F64 G64:J64" name="Range1"/>
  </protectedRanges>
  <autoFilter ref="A12:C68"/>
  <mergeCells count="12">
    <mergeCell ref="A1:R1"/>
    <mergeCell ref="S1:T4"/>
    <mergeCell ref="A2:R2"/>
    <mergeCell ref="A3:R3"/>
    <mergeCell ref="A4:R4"/>
    <mergeCell ref="A6:T6"/>
    <mergeCell ref="A7:T7"/>
    <mergeCell ref="A8:A9"/>
    <mergeCell ref="B8:B9"/>
    <mergeCell ref="B11:C11"/>
    <mergeCell ref="A63:B63"/>
    <mergeCell ref="A70:C70"/>
  </mergeCells>
  <hyperlinks>
    <hyperlink ref="S1" r:id="rId1" display="Pieter.Hugo@westerncape.gov.za&#10;tel: +27 21 483 2441                                 fax: 0862106219&#10;PO Box 2108, Cape Town, 8000&#10;"/>
  </hyperlinks>
  <printOptions horizontalCentered="1"/>
  <pageMargins left="0.2362204724409449" right="0.2362204724409449" top="0.4330708661417323" bottom="0.2362204724409449" header="0" footer="0"/>
  <pageSetup fitToHeight="0" fitToWidth="1" horizontalDpi="600" verticalDpi="600" orientation="landscape" paperSize="9" scale="34" r:id="rId3"/>
  <headerFooter alignWithMargins="0">
    <oddFooter>&amp;LPLEASE SEND COMPLETED COPY TO THE ABOVE EMAIL ADDRESS AND POST THE HARDCOPY TO THE ADDRESS MENTIONED ABOVE FOR THE &amp;"Arial,Bold"ATTENTION OF PIETER HUGO&amp;R&amp;D  &amp;T</oddFooter>
  </headerFooter>
  <rowBreaks count="2" manualBreakCount="2">
    <brk id="44" max="19" man="1"/>
    <brk id="79" max="19"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S62"/>
  <sheetViews>
    <sheetView zoomScale="55" zoomScaleNormal="55" zoomScaleSheetLayoutView="50" workbookViewId="0" topLeftCell="A1">
      <selection activeCell="A60" sqref="A60:R60"/>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4" width="20.57421875" style="0" customWidth="1"/>
    <col min="15" max="16" width="18.28125" style="0" customWidth="1"/>
    <col min="17" max="17" width="18.28125" style="0" hidden="1" customWidth="1"/>
    <col min="18" max="19" width="20.28125" style="0" customWidth="1"/>
  </cols>
  <sheetData>
    <row r="1" spans="1:19" s="2" customFormat="1" ht="36.75" customHeight="1" thickTop="1">
      <c r="A1" s="217" t="s">
        <v>3</v>
      </c>
      <c r="B1" s="218"/>
      <c r="C1" s="218"/>
      <c r="D1" s="218"/>
      <c r="E1" s="218"/>
      <c r="F1" s="218"/>
      <c r="G1" s="218"/>
      <c r="H1" s="218"/>
      <c r="I1" s="218"/>
      <c r="J1" s="218"/>
      <c r="K1" s="218"/>
      <c r="L1" s="218"/>
      <c r="M1" s="218"/>
      <c r="N1" s="218"/>
      <c r="O1" s="218"/>
      <c r="P1" s="218"/>
      <c r="Q1" s="218"/>
      <c r="R1" s="255" t="str">
        <f>'[1]CG PERSONNEL COST'!$S$1</f>
        <v>Pieter.Hugo@westerncape.gov.za
tel: +27 21 483 2441                                 fax: 0862106219
PO Box 2108, Cape Town, 8000
</v>
      </c>
      <c r="S1" s="256"/>
    </row>
    <row r="2" spans="1:19" s="2" customFormat="1" ht="28.5" customHeight="1">
      <c r="A2" s="215" t="s">
        <v>7</v>
      </c>
      <c r="B2" s="261"/>
      <c r="C2" s="261"/>
      <c r="D2" s="261"/>
      <c r="E2" s="261"/>
      <c r="F2" s="261"/>
      <c r="G2" s="261"/>
      <c r="H2" s="261"/>
      <c r="I2" s="261"/>
      <c r="J2" s="261"/>
      <c r="K2" s="261"/>
      <c r="L2" s="261"/>
      <c r="M2" s="261"/>
      <c r="N2" s="261"/>
      <c r="O2" s="261"/>
      <c r="P2" s="261"/>
      <c r="Q2" s="261"/>
      <c r="R2" s="257"/>
      <c r="S2" s="258"/>
    </row>
    <row r="3" spans="1:19" s="2" customFormat="1" ht="35.25" customHeight="1">
      <c r="A3" s="213" t="s">
        <v>32</v>
      </c>
      <c r="B3" s="262"/>
      <c r="C3" s="262"/>
      <c r="D3" s="262"/>
      <c r="E3" s="262"/>
      <c r="F3" s="262"/>
      <c r="G3" s="262"/>
      <c r="H3" s="262"/>
      <c r="I3" s="262"/>
      <c r="J3" s="262"/>
      <c r="K3" s="262"/>
      <c r="L3" s="262"/>
      <c r="M3" s="262"/>
      <c r="N3" s="262"/>
      <c r="O3" s="262"/>
      <c r="P3" s="262"/>
      <c r="Q3" s="262"/>
      <c r="R3" s="257"/>
      <c r="S3" s="258"/>
    </row>
    <row r="4" spans="1:19" s="2" customFormat="1" ht="42" customHeight="1" thickBot="1">
      <c r="A4" s="211" t="str">
        <f>'CG PERSONNEL COST'!A4:R4</f>
        <v>MONTHLY EXPENDITURE REPORT: 2022/2023</v>
      </c>
      <c r="B4" s="212"/>
      <c r="C4" s="212"/>
      <c r="D4" s="212"/>
      <c r="E4" s="212"/>
      <c r="F4" s="212"/>
      <c r="G4" s="212"/>
      <c r="H4" s="212"/>
      <c r="I4" s="212"/>
      <c r="J4" s="212"/>
      <c r="K4" s="212"/>
      <c r="L4" s="212"/>
      <c r="M4" s="212"/>
      <c r="N4" s="212"/>
      <c r="O4" s="212"/>
      <c r="P4" s="212"/>
      <c r="Q4" s="212"/>
      <c r="R4" s="259"/>
      <c r="S4" s="260"/>
    </row>
    <row r="5" spans="1:19" s="2" customFormat="1" ht="15" customHeight="1" thickTop="1">
      <c r="A5" s="6"/>
      <c r="B5" s="108"/>
      <c r="C5" s="109"/>
      <c r="D5" s="109"/>
      <c r="E5" s="109"/>
      <c r="F5" s="109"/>
      <c r="G5" s="109"/>
      <c r="H5" s="109"/>
      <c r="I5" s="109"/>
      <c r="J5" s="109"/>
      <c r="K5" s="109"/>
      <c r="L5" s="109"/>
      <c r="M5" s="109"/>
      <c r="N5" s="109"/>
      <c r="O5" s="109"/>
      <c r="P5" s="109"/>
      <c r="Q5" s="109"/>
      <c r="R5" s="109"/>
      <c r="S5" s="9"/>
    </row>
    <row r="6" spans="1:19" s="2" customFormat="1" ht="21.75" customHeight="1">
      <c r="A6" s="219" t="s">
        <v>110</v>
      </c>
      <c r="B6" s="263"/>
      <c r="C6" s="264"/>
      <c r="D6" s="264"/>
      <c r="E6" s="264"/>
      <c r="F6" s="264"/>
      <c r="G6" s="264"/>
      <c r="H6" s="264"/>
      <c r="I6" s="264"/>
      <c r="J6" s="264"/>
      <c r="K6" s="264"/>
      <c r="L6" s="264"/>
      <c r="M6" s="264"/>
      <c r="N6" s="264"/>
      <c r="O6" s="264"/>
      <c r="P6" s="264"/>
      <c r="Q6" s="264"/>
      <c r="R6" s="264"/>
      <c r="S6" s="254"/>
    </row>
    <row r="7" spans="1:19" s="2" customFormat="1" ht="30" customHeight="1">
      <c r="A7" s="233" t="str">
        <f>'CG PERSONNEL COST'!A7:T7</f>
        <v>FINANCIAL YEAR 2022/2023</v>
      </c>
      <c r="B7" s="265"/>
      <c r="C7" s="266"/>
      <c r="D7" s="266"/>
      <c r="E7" s="266"/>
      <c r="F7" s="266"/>
      <c r="G7" s="266"/>
      <c r="H7" s="266"/>
      <c r="I7" s="266"/>
      <c r="J7" s="266"/>
      <c r="K7" s="266"/>
      <c r="L7" s="266"/>
      <c r="M7" s="266"/>
      <c r="N7" s="266"/>
      <c r="O7" s="266"/>
      <c r="P7" s="266"/>
      <c r="Q7" s="266"/>
      <c r="R7" s="266"/>
      <c r="S7" s="236"/>
    </row>
    <row r="8" spans="1:19" ht="20.25" customHeight="1">
      <c r="A8" s="237" t="s">
        <v>103</v>
      </c>
      <c r="B8" s="239" t="s">
        <v>111</v>
      </c>
      <c r="C8" s="110"/>
      <c r="D8" s="110"/>
      <c r="E8" s="110"/>
      <c r="F8" s="110"/>
      <c r="G8" s="110"/>
      <c r="H8" s="110"/>
      <c r="I8" s="110"/>
      <c r="J8" s="110"/>
      <c r="K8" s="110"/>
      <c r="L8" s="110"/>
      <c r="M8" s="110"/>
      <c r="N8" s="110"/>
      <c r="O8" s="110"/>
      <c r="P8" s="110"/>
      <c r="Q8" s="110"/>
      <c r="R8" s="110"/>
      <c r="S8" s="15"/>
    </row>
    <row r="9" spans="1:19" ht="31.5" customHeight="1">
      <c r="A9" s="238"/>
      <c r="B9" s="240"/>
      <c r="C9" s="110"/>
      <c r="D9" s="110"/>
      <c r="E9" s="110"/>
      <c r="F9" s="110"/>
      <c r="G9" s="110"/>
      <c r="H9" s="110"/>
      <c r="I9" s="110"/>
      <c r="J9" s="110"/>
      <c r="K9" s="110"/>
      <c r="L9" s="110"/>
      <c r="M9" s="110"/>
      <c r="N9" s="110"/>
      <c r="O9" s="110"/>
      <c r="P9" s="110"/>
      <c r="Q9" s="110"/>
      <c r="R9" s="110"/>
      <c r="S9" s="15"/>
    </row>
    <row r="10" spans="1:19" ht="24" customHeight="1">
      <c r="A10" s="19"/>
      <c r="B10" s="111"/>
      <c r="C10" s="110"/>
      <c r="D10" s="110"/>
      <c r="E10" s="110"/>
      <c r="F10" s="110"/>
      <c r="G10" s="110"/>
      <c r="H10" s="110"/>
      <c r="I10" s="110"/>
      <c r="J10" s="110"/>
      <c r="K10" s="110"/>
      <c r="L10" s="110"/>
      <c r="M10" s="110"/>
      <c r="N10" s="110"/>
      <c r="O10" s="110"/>
      <c r="P10" s="110"/>
      <c r="Q10" s="110"/>
      <c r="R10" s="110"/>
      <c r="S10" s="15"/>
    </row>
    <row r="11" spans="1:19" ht="9" customHeight="1" thickBot="1">
      <c r="A11" s="13"/>
      <c r="B11" s="110"/>
      <c r="C11" s="110"/>
      <c r="D11" s="110"/>
      <c r="E11" s="110"/>
      <c r="F11" s="110"/>
      <c r="G11" s="110"/>
      <c r="H11" s="110"/>
      <c r="I11" s="110"/>
      <c r="J11" s="110"/>
      <c r="K11" s="110"/>
      <c r="L11" s="110"/>
      <c r="M11" s="110"/>
      <c r="N11" s="110"/>
      <c r="O11" s="110"/>
      <c r="P11" s="110"/>
      <c r="Q11" s="110"/>
      <c r="R11" s="110"/>
      <c r="S11" s="15"/>
    </row>
    <row r="12" spans="1:19" ht="29.25" customHeight="1" thickBot="1">
      <c r="A12" s="20"/>
      <c r="B12" s="106" t="s">
        <v>134</v>
      </c>
      <c r="C12" s="58"/>
      <c r="D12" s="59"/>
      <c r="E12" s="59"/>
      <c r="F12" s="59"/>
      <c r="G12" s="59"/>
      <c r="H12" s="59"/>
      <c r="I12" s="59"/>
      <c r="J12" s="59"/>
      <c r="K12" s="59"/>
      <c r="L12" s="59"/>
      <c r="M12" s="59"/>
      <c r="N12" s="59"/>
      <c r="O12" s="59"/>
      <c r="P12" s="59"/>
      <c r="Q12" s="59"/>
      <c r="R12" s="60"/>
      <c r="S12" s="61"/>
    </row>
    <row r="13" spans="1:19" ht="114" customHeight="1" thickBot="1" thickTop="1">
      <c r="A13" s="112" t="s">
        <v>105</v>
      </c>
      <c r="B13" s="113" t="s">
        <v>106</v>
      </c>
      <c r="C13" s="22" t="s">
        <v>29</v>
      </c>
      <c r="D13" s="56" t="s">
        <v>33</v>
      </c>
      <c r="E13" s="57">
        <f>'CG PERSONNEL COST'!F12</f>
        <v>44743</v>
      </c>
      <c r="F13" s="57">
        <f>'CG PERSONNEL COST'!G12</f>
        <v>44775</v>
      </c>
      <c r="G13" s="57">
        <f>'CG PERSONNEL COST'!H12</f>
        <v>44807</v>
      </c>
      <c r="H13" s="57">
        <f>'CG PERSONNEL COST'!I12</f>
        <v>44838</v>
      </c>
      <c r="I13" s="57">
        <f>'CG PERSONNEL COST'!J12</f>
        <v>44870</v>
      </c>
      <c r="J13" s="57">
        <f>'CG PERSONNEL COST'!K12</f>
        <v>44901</v>
      </c>
      <c r="K13" s="57">
        <f>'CG PERSONNEL COST'!L12</f>
        <v>44933</v>
      </c>
      <c r="L13" s="57">
        <f>'CG PERSONNEL COST'!M12</f>
        <v>44965</v>
      </c>
      <c r="M13" s="57">
        <f>'CG PERSONNEL COST'!N12</f>
        <v>44994</v>
      </c>
      <c r="N13" s="57">
        <f>'CG PERSONNEL COST'!O12</f>
        <v>44661</v>
      </c>
      <c r="O13" s="57">
        <f>'CG PERSONNEL COST'!P12</f>
        <v>45057</v>
      </c>
      <c r="P13" s="57">
        <f>'CG PERSONNEL COST'!Q12</f>
        <v>45089</v>
      </c>
      <c r="Q13" s="22" t="s">
        <v>28</v>
      </c>
      <c r="R13" s="22" t="s">
        <v>1</v>
      </c>
      <c r="S13" s="52" t="s">
        <v>107</v>
      </c>
    </row>
    <row r="14" spans="1:19" ht="31.5" customHeight="1" thickTop="1">
      <c r="A14" s="136" t="s">
        <v>140</v>
      </c>
      <c r="B14" s="137"/>
      <c r="C14" s="138"/>
      <c r="D14" s="123">
        <v>30000</v>
      </c>
      <c r="E14" s="53"/>
      <c r="F14" s="53"/>
      <c r="G14" s="53"/>
      <c r="H14" s="53"/>
      <c r="I14" s="53">
        <v>14566.79</v>
      </c>
      <c r="J14" s="53"/>
      <c r="K14" s="53">
        <v>3862.7</v>
      </c>
      <c r="L14" s="53">
        <v>7688.5</v>
      </c>
      <c r="M14" s="53"/>
      <c r="N14" s="53"/>
      <c r="O14" s="53"/>
      <c r="P14" s="53"/>
      <c r="Q14" s="54">
        <f aca="true" t="shared" si="0" ref="Q14:Q29">C14-D14</f>
        <v>-30000</v>
      </c>
      <c r="R14" s="55">
        <f aca="true" t="shared" si="1" ref="R14:R29">SUM(E14:P14)</f>
        <v>26117.99</v>
      </c>
      <c r="S14" s="54">
        <f aca="true" t="shared" si="2" ref="S14:S29">D14-R14</f>
        <v>3882.0099999999984</v>
      </c>
    </row>
    <row r="15" spans="1:19" ht="31.5" customHeight="1">
      <c r="A15" s="115"/>
      <c r="B15" s="116"/>
      <c r="C15" s="117"/>
      <c r="D15" s="114"/>
      <c r="E15" s="53"/>
      <c r="F15" s="53"/>
      <c r="G15" s="53"/>
      <c r="H15" s="53"/>
      <c r="I15" s="53"/>
      <c r="J15" s="53"/>
      <c r="K15" s="53"/>
      <c r="L15" s="53"/>
      <c r="M15" s="53"/>
      <c r="N15" s="53"/>
      <c r="O15" s="53"/>
      <c r="P15" s="53"/>
      <c r="Q15" s="54">
        <f t="shared" si="0"/>
        <v>0</v>
      </c>
      <c r="R15" s="55">
        <f t="shared" si="1"/>
        <v>0</v>
      </c>
      <c r="S15" s="54">
        <f t="shared" si="2"/>
        <v>0</v>
      </c>
    </row>
    <row r="16" spans="1:19" ht="31.5" customHeight="1">
      <c r="A16" s="115"/>
      <c r="B16" s="116"/>
      <c r="C16" s="117"/>
      <c r="D16" s="114"/>
      <c r="E16" s="53"/>
      <c r="F16" s="53"/>
      <c r="G16" s="53"/>
      <c r="H16" s="53"/>
      <c r="I16" s="53"/>
      <c r="J16" s="53"/>
      <c r="K16" s="53"/>
      <c r="L16" s="53"/>
      <c r="M16" s="53"/>
      <c r="N16" s="53"/>
      <c r="O16" s="53"/>
      <c r="P16" s="53"/>
      <c r="Q16" s="54">
        <f t="shared" si="0"/>
        <v>0</v>
      </c>
      <c r="R16" s="55">
        <f t="shared" si="1"/>
        <v>0</v>
      </c>
      <c r="S16" s="54">
        <f t="shared" si="2"/>
        <v>0</v>
      </c>
    </row>
    <row r="17" spans="1:19" ht="31.5" customHeight="1">
      <c r="A17" s="118"/>
      <c r="B17" s="116"/>
      <c r="C17" s="117"/>
      <c r="D17" s="114"/>
      <c r="E17" s="53"/>
      <c r="F17" s="53"/>
      <c r="G17" s="53"/>
      <c r="H17" s="53"/>
      <c r="I17" s="53"/>
      <c r="J17" s="53"/>
      <c r="K17" s="53"/>
      <c r="L17" s="53"/>
      <c r="M17" s="53"/>
      <c r="N17" s="53"/>
      <c r="O17" s="53"/>
      <c r="P17" s="53"/>
      <c r="Q17" s="54">
        <f t="shared" si="0"/>
        <v>0</v>
      </c>
      <c r="R17" s="55">
        <f t="shared" si="1"/>
        <v>0</v>
      </c>
      <c r="S17" s="54">
        <f t="shared" si="2"/>
        <v>0</v>
      </c>
    </row>
    <row r="18" spans="1:19" ht="31.5" customHeight="1">
      <c r="A18" s="118"/>
      <c r="B18" s="116"/>
      <c r="C18" s="117"/>
      <c r="D18" s="114"/>
      <c r="E18" s="53"/>
      <c r="F18" s="53"/>
      <c r="G18" s="53"/>
      <c r="H18" s="53"/>
      <c r="I18" s="53"/>
      <c r="J18" s="53"/>
      <c r="K18" s="53"/>
      <c r="L18" s="53"/>
      <c r="M18" s="53"/>
      <c r="N18" s="53"/>
      <c r="O18" s="53"/>
      <c r="P18" s="53"/>
      <c r="Q18" s="54">
        <f t="shared" si="0"/>
        <v>0</v>
      </c>
      <c r="R18" s="55">
        <f t="shared" si="1"/>
        <v>0</v>
      </c>
      <c r="S18" s="54">
        <f t="shared" si="2"/>
        <v>0</v>
      </c>
    </row>
    <row r="19" spans="1:19" ht="31.5" customHeight="1">
      <c r="A19" s="118"/>
      <c r="B19" s="116"/>
      <c r="C19" s="117"/>
      <c r="D19" s="114"/>
      <c r="E19" s="53"/>
      <c r="F19" s="53"/>
      <c r="G19" s="53"/>
      <c r="H19" s="53"/>
      <c r="I19" s="53"/>
      <c r="J19" s="53"/>
      <c r="K19" s="53"/>
      <c r="L19" s="53"/>
      <c r="M19" s="53"/>
      <c r="N19" s="53"/>
      <c r="O19" s="53"/>
      <c r="P19" s="53"/>
      <c r="Q19" s="54">
        <f t="shared" si="0"/>
        <v>0</v>
      </c>
      <c r="R19" s="55">
        <f t="shared" si="1"/>
        <v>0</v>
      </c>
      <c r="S19" s="54">
        <f t="shared" si="2"/>
        <v>0</v>
      </c>
    </row>
    <row r="20" spans="1:19" ht="31.5" customHeight="1">
      <c r="A20" s="118"/>
      <c r="B20" s="116"/>
      <c r="C20" s="117"/>
      <c r="D20" s="114"/>
      <c r="E20" s="53"/>
      <c r="F20" s="53"/>
      <c r="G20" s="53"/>
      <c r="H20" s="53"/>
      <c r="I20" s="53"/>
      <c r="J20" s="53"/>
      <c r="K20" s="53"/>
      <c r="L20" s="53"/>
      <c r="M20" s="53"/>
      <c r="N20" s="53"/>
      <c r="O20" s="53"/>
      <c r="P20" s="53"/>
      <c r="Q20" s="54">
        <f t="shared" si="0"/>
        <v>0</v>
      </c>
      <c r="R20" s="55">
        <f t="shared" si="1"/>
        <v>0</v>
      </c>
      <c r="S20" s="54">
        <f t="shared" si="2"/>
        <v>0</v>
      </c>
    </row>
    <row r="21" spans="1:19" ht="31.5" customHeight="1">
      <c r="A21" s="118"/>
      <c r="B21" s="116"/>
      <c r="C21" s="117"/>
      <c r="D21" s="114"/>
      <c r="E21" s="53"/>
      <c r="F21" s="53"/>
      <c r="G21" s="53"/>
      <c r="H21" s="53"/>
      <c r="I21" s="53"/>
      <c r="J21" s="53"/>
      <c r="K21" s="53"/>
      <c r="L21" s="53"/>
      <c r="M21" s="53"/>
      <c r="N21" s="53"/>
      <c r="O21" s="53"/>
      <c r="P21" s="53"/>
      <c r="Q21" s="54">
        <f t="shared" si="0"/>
        <v>0</v>
      </c>
      <c r="R21" s="55">
        <f t="shared" si="1"/>
        <v>0</v>
      </c>
      <c r="S21" s="54">
        <f t="shared" si="2"/>
        <v>0</v>
      </c>
    </row>
    <row r="22" spans="1:19" ht="31.5" customHeight="1">
      <c r="A22" s="118"/>
      <c r="B22" s="116"/>
      <c r="C22" s="117"/>
      <c r="D22" s="114"/>
      <c r="E22" s="53"/>
      <c r="F22" s="53"/>
      <c r="G22" s="53"/>
      <c r="H22" s="53"/>
      <c r="I22" s="53"/>
      <c r="J22" s="53"/>
      <c r="K22" s="53"/>
      <c r="L22" s="53"/>
      <c r="M22" s="53"/>
      <c r="N22" s="53"/>
      <c r="O22" s="53"/>
      <c r="P22" s="53"/>
      <c r="Q22" s="54">
        <f t="shared" si="0"/>
        <v>0</v>
      </c>
      <c r="R22" s="55">
        <f t="shared" si="1"/>
        <v>0</v>
      </c>
      <c r="S22" s="54">
        <f t="shared" si="2"/>
        <v>0</v>
      </c>
    </row>
    <row r="23" spans="1:19" ht="31.5" customHeight="1">
      <c r="A23" s="118"/>
      <c r="B23" s="116"/>
      <c r="C23" s="117"/>
      <c r="D23" s="114"/>
      <c r="E23" s="53"/>
      <c r="F23" s="53"/>
      <c r="G23" s="53"/>
      <c r="H23" s="53"/>
      <c r="I23" s="53"/>
      <c r="J23" s="53"/>
      <c r="K23" s="53"/>
      <c r="L23" s="53"/>
      <c r="M23" s="53"/>
      <c r="N23" s="53"/>
      <c r="O23" s="53"/>
      <c r="P23" s="53"/>
      <c r="Q23" s="54">
        <f t="shared" si="0"/>
        <v>0</v>
      </c>
      <c r="R23" s="55">
        <f t="shared" si="1"/>
        <v>0</v>
      </c>
      <c r="S23" s="54">
        <f t="shared" si="2"/>
        <v>0</v>
      </c>
    </row>
    <row r="24" spans="1:19" ht="31.5" customHeight="1">
      <c r="A24" s="118"/>
      <c r="B24" s="116"/>
      <c r="C24" s="117"/>
      <c r="D24" s="114"/>
      <c r="E24" s="53"/>
      <c r="F24" s="53"/>
      <c r="G24" s="53"/>
      <c r="H24" s="53"/>
      <c r="I24" s="53"/>
      <c r="J24" s="53"/>
      <c r="K24" s="53"/>
      <c r="L24" s="53"/>
      <c r="M24" s="53"/>
      <c r="N24" s="53"/>
      <c r="O24" s="53"/>
      <c r="P24" s="53"/>
      <c r="Q24" s="54">
        <f t="shared" si="0"/>
        <v>0</v>
      </c>
      <c r="R24" s="55">
        <f t="shared" si="1"/>
        <v>0</v>
      </c>
      <c r="S24" s="54">
        <f t="shared" si="2"/>
        <v>0</v>
      </c>
    </row>
    <row r="25" spans="1:19" ht="31.5" customHeight="1">
      <c r="A25" s="118"/>
      <c r="B25" s="116"/>
      <c r="C25" s="117"/>
      <c r="D25" s="114"/>
      <c r="E25" s="53"/>
      <c r="F25" s="53"/>
      <c r="G25" s="53"/>
      <c r="H25" s="53"/>
      <c r="I25" s="53"/>
      <c r="J25" s="53"/>
      <c r="K25" s="53"/>
      <c r="L25" s="53"/>
      <c r="M25" s="53"/>
      <c r="N25" s="53"/>
      <c r="O25" s="53"/>
      <c r="P25" s="53"/>
      <c r="Q25" s="54">
        <f t="shared" si="0"/>
        <v>0</v>
      </c>
      <c r="R25" s="55">
        <f t="shared" si="1"/>
        <v>0</v>
      </c>
      <c r="S25" s="54">
        <f t="shared" si="2"/>
        <v>0</v>
      </c>
    </row>
    <row r="26" spans="1:19" ht="31.5" customHeight="1">
      <c r="A26" s="118"/>
      <c r="B26" s="116"/>
      <c r="C26" s="117"/>
      <c r="D26" s="114"/>
      <c r="E26" s="53"/>
      <c r="F26" s="53"/>
      <c r="G26" s="53"/>
      <c r="H26" s="53"/>
      <c r="I26" s="53"/>
      <c r="J26" s="53"/>
      <c r="K26" s="53"/>
      <c r="L26" s="53"/>
      <c r="M26" s="53"/>
      <c r="N26" s="53"/>
      <c r="O26" s="53"/>
      <c r="P26" s="53"/>
      <c r="Q26" s="54">
        <f t="shared" si="0"/>
        <v>0</v>
      </c>
      <c r="R26" s="55">
        <f t="shared" si="1"/>
        <v>0</v>
      </c>
      <c r="S26" s="54">
        <f t="shared" si="2"/>
        <v>0</v>
      </c>
    </row>
    <row r="27" spans="1:19" ht="31.5" customHeight="1">
      <c r="A27" s="118"/>
      <c r="B27" s="116"/>
      <c r="C27" s="117"/>
      <c r="D27" s="114"/>
      <c r="E27" s="53"/>
      <c r="F27" s="53"/>
      <c r="G27" s="53"/>
      <c r="H27" s="53"/>
      <c r="I27" s="53"/>
      <c r="J27" s="53"/>
      <c r="K27" s="53"/>
      <c r="L27" s="53"/>
      <c r="M27" s="53"/>
      <c r="N27" s="53"/>
      <c r="O27" s="53"/>
      <c r="P27" s="53"/>
      <c r="Q27" s="54">
        <f t="shared" si="0"/>
        <v>0</v>
      </c>
      <c r="R27" s="55">
        <f t="shared" si="1"/>
        <v>0</v>
      </c>
      <c r="S27" s="54">
        <f t="shared" si="2"/>
        <v>0</v>
      </c>
    </row>
    <row r="28" spans="1:19" ht="31.5" customHeight="1">
      <c r="A28" s="118"/>
      <c r="B28" s="119"/>
      <c r="C28" s="117"/>
      <c r="D28" s="114"/>
      <c r="E28" s="53"/>
      <c r="F28" s="53"/>
      <c r="G28" s="53"/>
      <c r="H28" s="53"/>
      <c r="I28" s="53"/>
      <c r="J28" s="53"/>
      <c r="K28" s="53"/>
      <c r="L28" s="53"/>
      <c r="M28" s="53"/>
      <c r="N28" s="53"/>
      <c r="O28" s="53"/>
      <c r="P28" s="53"/>
      <c r="Q28" s="54">
        <f t="shared" si="0"/>
        <v>0</v>
      </c>
      <c r="R28" s="55">
        <f t="shared" si="1"/>
        <v>0</v>
      </c>
      <c r="S28" s="54">
        <f t="shared" si="2"/>
        <v>0</v>
      </c>
    </row>
    <row r="29" spans="1:19" ht="31.5" customHeight="1">
      <c r="A29" s="118"/>
      <c r="B29" s="119"/>
      <c r="C29" s="117"/>
      <c r="D29" s="114"/>
      <c r="E29" s="53"/>
      <c r="F29" s="53"/>
      <c r="G29" s="53"/>
      <c r="H29" s="53"/>
      <c r="I29" s="53"/>
      <c r="J29" s="53"/>
      <c r="K29" s="53"/>
      <c r="L29" s="53"/>
      <c r="M29" s="53"/>
      <c r="N29" s="53"/>
      <c r="O29" s="53"/>
      <c r="P29" s="53"/>
      <c r="Q29" s="54">
        <f t="shared" si="0"/>
        <v>0</v>
      </c>
      <c r="R29" s="55">
        <f t="shared" si="1"/>
        <v>0</v>
      </c>
      <c r="S29" s="54">
        <f t="shared" si="2"/>
        <v>0</v>
      </c>
    </row>
    <row r="30" spans="1:19" ht="31.5" customHeight="1">
      <c r="A30" s="120" t="s">
        <v>30</v>
      </c>
      <c r="B30" s="121"/>
      <c r="C30" s="122"/>
      <c r="D30" s="123">
        <f>SUM(D14:D29)</f>
        <v>30000</v>
      </c>
      <c r="E30" s="53">
        <f aca="true" t="shared" si="3" ref="E30:S30">SUM(E14:E29)</f>
        <v>0</v>
      </c>
      <c r="F30" s="53">
        <f t="shared" si="3"/>
        <v>0</v>
      </c>
      <c r="G30" s="53">
        <f t="shared" si="3"/>
        <v>0</v>
      </c>
      <c r="H30" s="53">
        <f t="shared" si="3"/>
        <v>0</v>
      </c>
      <c r="I30" s="53">
        <f t="shared" si="3"/>
        <v>14566.79</v>
      </c>
      <c r="J30" s="53">
        <f t="shared" si="3"/>
        <v>0</v>
      </c>
      <c r="K30" s="53">
        <f t="shared" si="3"/>
        <v>3862.7</v>
      </c>
      <c r="L30" s="53">
        <f t="shared" si="3"/>
        <v>7688.5</v>
      </c>
      <c r="M30" s="53">
        <f t="shared" si="3"/>
        <v>0</v>
      </c>
      <c r="N30" s="53">
        <f t="shared" si="3"/>
        <v>0</v>
      </c>
      <c r="O30" s="53">
        <f t="shared" si="3"/>
        <v>0</v>
      </c>
      <c r="P30" s="53">
        <f t="shared" si="3"/>
        <v>0</v>
      </c>
      <c r="Q30" s="54">
        <f t="shared" si="3"/>
        <v>-30000</v>
      </c>
      <c r="R30" s="55">
        <f t="shared" si="3"/>
        <v>26117.99</v>
      </c>
      <c r="S30" s="54">
        <f t="shared" si="3"/>
        <v>3882.0099999999984</v>
      </c>
    </row>
    <row r="31" spans="1:19" ht="31.5" customHeight="1">
      <c r="A31" s="124"/>
      <c r="B31" s="267"/>
      <c r="C31" s="268"/>
      <c r="D31" s="268"/>
      <c r="E31" s="268"/>
      <c r="F31" s="268"/>
      <c r="G31" s="268"/>
      <c r="H31" s="268"/>
      <c r="I31" s="268"/>
      <c r="J31" s="268"/>
      <c r="K31" s="268"/>
      <c r="L31" s="268"/>
      <c r="M31" s="268"/>
      <c r="N31" s="268"/>
      <c r="O31" s="268"/>
      <c r="P31" s="268"/>
      <c r="Q31" s="268"/>
      <c r="R31" s="268"/>
      <c r="S31" s="269"/>
    </row>
    <row r="32" spans="1:19" ht="42" customHeight="1" hidden="1">
      <c r="A32" s="125"/>
      <c r="B32" s="270"/>
      <c r="C32" s="271"/>
      <c r="D32" s="271"/>
      <c r="E32" s="271"/>
      <c r="F32" s="271"/>
      <c r="G32" s="271"/>
      <c r="H32" s="271"/>
      <c r="I32" s="271"/>
      <c r="J32" s="271"/>
      <c r="K32" s="271"/>
      <c r="L32" s="271"/>
      <c r="M32" s="271"/>
      <c r="N32" s="271"/>
      <c r="O32" s="271"/>
      <c r="P32" s="271"/>
      <c r="Q32" s="271"/>
      <c r="R32" s="271"/>
      <c r="S32" s="272"/>
    </row>
    <row r="33" spans="1:19" ht="60.75" customHeight="1" hidden="1">
      <c r="A33" s="125"/>
      <c r="B33" s="270"/>
      <c r="C33" s="273"/>
      <c r="D33" s="273"/>
      <c r="E33" s="273"/>
      <c r="F33" s="273"/>
      <c r="G33" s="273"/>
      <c r="H33" s="273"/>
      <c r="I33" s="273"/>
      <c r="J33" s="273"/>
      <c r="K33" s="273"/>
      <c r="L33" s="273"/>
      <c r="M33" s="273"/>
      <c r="N33" s="273"/>
      <c r="O33" s="273"/>
      <c r="P33" s="273"/>
      <c r="Q33" s="273"/>
      <c r="R33" s="273"/>
      <c r="S33" s="274"/>
    </row>
    <row r="34" spans="1:19" ht="36.75" customHeight="1" hidden="1">
      <c r="A34" s="125"/>
      <c r="B34" s="275"/>
      <c r="C34" s="276"/>
      <c r="D34" s="276"/>
      <c r="E34" s="276"/>
      <c r="F34" s="276"/>
      <c r="G34" s="276"/>
      <c r="H34" s="276"/>
      <c r="I34" s="276"/>
      <c r="J34" s="276"/>
      <c r="K34" s="276"/>
      <c r="L34" s="276"/>
      <c r="M34" s="276"/>
      <c r="N34" s="276"/>
      <c r="O34" s="276"/>
      <c r="P34" s="276"/>
      <c r="Q34" s="276"/>
      <c r="R34" s="276"/>
      <c r="S34" s="277"/>
    </row>
    <row r="35" spans="1:19" ht="53.25" customHeight="1" hidden="1">
      <c r="A35" s="125"/>
      <c r="B35" s="275"/>
      <c r="C35" s="276"/>
      <c r="D35" s="276"/>
      <c r="E35" s="276"/>
      <c r="F35" s="276"/>
      <c r="G35" s="276"/>
      <c r="H35" s="276"/>
      <c r="I35" s="276"/>
      <c r="J35" s="276"/>
      <c r="K35" s="276"/>
      <c r="L35" s="276"/>
      <c r="M35" s="276"/>
      <c r="N35" s="276"/>
      <c r="O35" s="276"/>
      <c r="P35" s="276"/>
      <c r="Q35" s="276"/>
      <c r="R35" s="276"/>
      <c r="S35" s="277"/>
    </row>
    <row r="36" spans="1:19" ht="54.75" customHeight="1" hidden="1">
      <c r="A36" s="125"/>
      <c r="B36" s="275"/>
      <c r="C36" s="276"/>
      <c r="D36" s="276"/>
      <c r="E36" s="276"/>
      <c r="F36" s="276"/>
      <c r="G36" s="276"/>
      <c r="H36" s="276"/>
      <c r="I36" s="276"/>
      <c r="J36" s="276"/>
      <c r="K36" s="276"/>
      <c r="L36" s="276"/>
      <c r="M36" s="276"/>
      <c r="N36" s="276"/>
      <c r="O36" s="276"/>
      <c r="P36" s="276"/>
      <c r="Q36" s="276"/>
      <c r="R36" s="276"/>
      <c r="S36" s="277"/>
    </row>
    <row r="37" spans="1:19" ht="36.75" customHeight="1" hidden="1">
      <c r="A37" s="125"/>
      <c r="B37" s="275"/>
      <c r="C37" s="276"/>
      <c r="D37" s="276"/>
      <c r="E37" s="276"/>
      <c r="F37" s="276"/>
      <c r="G37" s="276"/>
      <c r="H37" s="276"/>
      <c r="I37" s="276"/>
      <c r="J37" s="276"/>
      <c r="K37" s="276"/>
      <c r="L37" s="276"/>
      <c r="M37" s="276"/>
      <c r="N37" s="276"/>
      <c r="O37" s="276"/>
      <c r="P37" s="276"/>
      <c r="Q37" s="276"/>
      <c r="R37" s="276"/>
      <c r="S37" s="277"/>
    </row>
    <row r="38" spans="1:19" ht="44.25" customHeight="1" hidden="1">
      <c r="A38" s="125"/>
      <c r="B38" s="278"/>
      <c r="C38" s="279"/>
      <c r="D38" s="279"/>
      <c r="E38" s="279"/>
      <c r="F38" s="279"/>
      <c r="G38" s="279"/>
      <c r="H38" s="279"/>
      <c r="I38" s="279"/>
      <c r="J38" s="279"/>
      <c r="K38" s="279"/>
      <c r="L38" s="279"/>
      <c r="M38" s="279"/>
      <c r="N38" s="279"/>
      <c r="O38" s="279"/>
      <c r="P38" s="279"/>
      <c r="Q38" s="279"/>
      <c r="R38" s="279"/>
      <c r="S38" s="280"/>
    </row>
    <row r="39" spans="1:19" ht="57.75" customHeight="1" hidden="1">
      <c r="A39" s="125"/>
      <c r="B39" s="270"/>
      <c r="C39" s="273"/>
      <c r="D39" s="273"/>
      <c r="E39" s="273"/>
      <c r="F39" s="273"/>
      <c r="G39" s="273"/>
      <c r="H39" s="273"/>
      <c r="I39" s="273"/>
      <c r="J39" s="273"/>
      <c r="K39" s="273"/>
      <c r="L39" s="273"/>
      <c r="M39" s="273"/>
      <c r="N39" s="273"/>
      <c r="O39" s="273"/>
      <c r="P39" s="273"/>
      <c r="Q39" s="273"/>
      <c r="R39" s="273"/>
      <c r="S39" s="274"/>
    </row>
    <row r="40" spans="1:19" ht="51.75" customHeight="1" hidden="1">
      <c r="A40" s="125"/>
      <c r="B40" s="281"/>
      <c r="C40" s="282"/>
      <c r="D40" s="282"/>
      <c r="E40" s="282"/>
      <c r="F40" s="282"/>
      <c r="G40" s="282"/>
      <c r="H40" s="282"/>
      <c r="I40" s="282"/>
      <c r="J40" s="282"/>
      <c r="K40" s="282"/>
      <c r="L40" s="282"/>
      <c r="M40" s="282"/>
      <c r="N40" s="282"/>
      <c r="O40" s="282"/>
      <c r="P40" s="282"/>
      <c r="Q40" s="282"/>
      <c r="R40" s="282"/>
      <c r="S40" s="283"/>
    </row>
    <row r="41" spans="1:19" ht="39.75" customHeight="1" hidden="1">
      <c r="A41" s="125"/>
      <c r="B41" s="275"/>
      <c r="C41" s="276"/>
      <c r="D41" s="276"/>
      <c r="E41" s="276"/>
      <c r="F41" s="276"/>
      <c r="G41" s="276"/>
      <c r="H41" s="276"/>
      <c r="I41" s="276"/>
      <c r="J41" s="276"/>
      <c r="K41" s="276"/>
      <c r="L41" s="276"/>
      <c r="M41" s="276"/>
      <c r="N41" s="276"/>
      <c r="O41" s="276"/>
      <c r="P41" s="276"/>
      <c r="Q41" s="276"/>
      <c r="R41" s="276"/>
      <c r="S41" s="277"/>
    </row>
    <row r="42" spans="1:19" ht="36.75" customHeight="1">
      <c r="A42" s="125"/>
      <c r="B42" s="275"/>
      <c r="C42" s="276"/>
      <c r="D42" s="276"/>
      <c r="E42" s="276"/>
      <c r="F42" s="276"/>
      <c r="G42" s="276"/>
      <c r="H42" s="276"/>
      <c r="I42" s="276"/>
      <c r="J42" s="276"/>
      <c r="K42" s="276"/>
      <c r="L42" s="276"/>
      <c r="M42" s="276"/>
      <c r="N42" s="276"/>
      <c r="O42" s="276"/>
      <c r="P42" s="276"/>
      <c r="Q42" s="276"/>
      <c r="R42" s="276"/>
      <c r="S42" s="277"/>
    </row>
    <row r="43" spans="1:19" ht="31.5" customHeight="1">
      <c r="A43" s="125"/>
      <c r="B43" s="284"/>
      <c r="C43" s="276"/>
      <c r="D43" s="276"/>
      <c r="E43" s="276"/>
      <c r="F43" s="276"/>
      <c r="G43" s="276"/>
      <c r="H43" s="276"/>
      <c r="I43" s="276"/>
      <c r="J43" s="276"/>
      <c r="K43" s="276"/>
      <c r="L43" s="276"/>
      <c r="M43" s="276"/>
      <c r="N43" s="276"/>
      <c r="O43" s="276"/>
      <c r="P43" s="276"/>
      <c r="Q43" s="276"/>
      <c r="R43" s="276"/>
      <c r="S43" s="277"/>
    </row>
    <row r="44" spans="1:19" ht="31.5" customHeight="1">
      <c r="A44" s="285"/>
      <c r="B44" s="286"/>
      <c r="C44" s="286"/>
      <c r="D44" s="286"/>
      <c r="E44" s="286"/>
      <c r="F44" s="286"/>
      <c r="G44" s="286"/>
      <c r="H44" s="286"/>
      <c r="I44" s="286"/>
      <c r="J44" s="286"/>
      <c r="K44" s="286"/>
      <c r="L44" s="286"/>
      <c r="M44" s="286"/>
      <c r="N44" s="286"/>
      <c r="O44" s="286"/>
      <c r="P44" s="286"/>
      <c r="Q44" s="286"/>
      <c r="R44" s="286"/>
      <c r="S44" s="287"/>
    </row>
    <row r="45" spans="1:19" ht="31.5" customHeight="1">
      <c r="A45" s="288"/>
      <c r="B45" s="289"/>
      <c r="C45" s="289"/>
      <c r="D45" s="289"/>
      <c r="E45" s="289"/>
      <c r="F45" s="289"/>
      <c r="G45" s="289"/>
      <c r="H45" s="289"/>
      <c r="I45" s="289"/>
      <c r="J45" s="289"/>
      <c r="K45" s="289"/>
      <c r="L45" s="289"/>
      <c r="M45" s="289"/>
      <c r="N45" s="289"/>
      <c r="O45" s="289"/>
      <c r="P45" s="289"/>
      <c r="Q45" s="289"/>
      <c r="R45" s="289"/>
      <c r="S45" s="290"/>
    </row>
    <row r="46" spans="1:19" ht="31.5" customHeight="1">
      <c r="A46" s="288"/>
      <c r="B46" s="289"/>
      <c r="C46" s="289"/>
      <c r="D46" s="289"/>
      <c r="E46" s="289"/>
      <c r="F46" s="289"/>
      <c r="G46" s="289"/>
      <c r="H46" s="289"/>
      <c r="I46" s="289"/>
      <c r="J46" s="289"/>
      <c r="K46" s="289"/>
      <c r="L46" s="289"/>
      <c r="M46" s="289"/>
      <c r="N46" s="289"/>
      <c r="O46" s="289"/>
      <c r="P46" s="289"/>
      <c r="Q46" s="289"/>
      <c r="R46" s="289"/>
      <c r="S46" s="290"/>
    </row>
    <row r="47" spans="1:19" ht="31.5" customHeight="1">
      <c r="A47" s="288"/>
      <c r="B47" s="289"/>
      <c r="C47" s="289"/>
      <c r="D47" s="289"/>
      <c r="E47" s="289"/>
      <c r="F47" s="289"/>
      <c r="G47" s="289"/>
      <c r="H47" s="289"/>
      <c r="I47" s="289"/>
      <c r="J47" s="289"/>
      <c r="K47" s="289"/>
      <c r="L47" s="289"/>
      <c r="M47" s="289"/>
      <c r="N47" s="289"/>
      <c r="O47" s="289"/>
      <c r="P47" s="289"/>
      <c r="Q47" s="289"/>
      <c r="R47" s="289"/>
      <c r="S47" s="290"/>
    </row>
    <row r="48" spans="1:19" ht="31.5" customHeight="1" thickBot="1">
      <c r="A48" s="295"/>
      <c r="B48" s="296"/>
      <c r="C48" s="296"/>
      <c r="D48" s="296"/>
      <c r="E48" s="296"/>
      <c r="F48" s="296"/>
      <c r="G48" s="296"/>
      <c r="H48" s="296"/>
      <c r="I48" s="296"/>
      <c r="J48" s="296"/>
      <c r="K48" s="296"/>
      <c r="L48" s="296"/>
      <c r="M48" s="296"/>
      <c r="N48" s="296"/>
      <c r="O48" s="296"/>
      <c r="P48" s="296"/>
      <c r="Q48" s="296"/>
      <c r="R48" s="296"/>
      <c r="S48" s="297"/>
    </row>
    <row r="49" spans="1:19" ht="55.5" customHeight="1" thickTop="1">
      <c r="A49" s="298" t="s">
        <v>108</v>
      </c>
      <c r="B49" s="299"/>
      <c r="C49" s="299"/>
      <c r="D49" s="299"/>
      <c r="E49" s="299"/>
      <c r="F49" s="299"/>
      <c r="G49" s="299"/>
      <c r="H49" s="299"/>
      <c r="I49" s="299"/>
      <c r="J49" s="299"/>
      <c r="K49" s="299"/>
      <c r="L49" s="299"/>
      <c r="M49" s="299"/>
      <c r="N49" s="299"/>
      <c r="O49" s="299"/>
      <c r="P49" s="299"/>
      <c r="Q49" s="299"/>
      <c r="R49" s="299"/>
      <c r="S49" s="300"/>
    </row>
    <row r="50" spans="1:19" ht="22.5" customHeight="1">
      <c r="A50" s="24"/>
      <c r="B50" s="126"/>
      <c r="C50" s="127"/>
      <c r="D50" s="127"/>
      <c r="E50" s="127"/>
      <c r="F50" s="127"/>
      <c r="G50" s="127"/>
      <c r="H50" s="127"/>
      <c r="I50" s="127"/>
      <c r="J50" s="127"/>
      <c r="K50" s="127"/>
      <c r="L50" s="127"/>
      <c r="M50" s="127"/>
      <c r="N50" s="127"/>
      <c r="O50" s="127"/>
      <c r="P50" s="127"/>
      <c r="Q50" s="127"/>
      <c r="R50" s="128"/>
      <c r="S50" s="129"/>
    </row>
    <row r="51" spans="1:19" ht="31.5" customHeight="1">
      <c r="A51" s="228" t="s">
        <v>115</v>
      </c>
      <c r="B51" s="291"/>
      <c r="C51" s="131"/>
      <c r="D51" s="131"/>
      <c r="E51" s="131"/>
      <c r="F51" s="131"/>
      <c r="G51" s="131"/>
      <c r="H51" s="131"/>
      <c r="I51" s="131"/>
      <c r="J51" s="131"/>
      <c r="K51" s="131"/>
      <c r="L51" s="131"/>
      <c r="M51" s="131"/>
      <c r="N51" s="131"/>
      <c r="O51" s="131"/>
      <c r="P51" s="131"/>
      <c r="Q51" s="131"/>
      <c r="R51" s="131"/>
      <c r="S51" s="129"/>
    </row>
    <row r="52" spans="1:19" ht="24.75" customHeight="1">
      <c r="A52" s="24"/>
      <c r="B52" s="126"/>
      <c r="C52" s="127"/>
      <c r="D52" s="127"/>
      <c r="E52" s="127"/>
      <c r="F52" s="127"/>
      <c r="G52" s="127"/>
      <c r="H52" s="127"/>
      <c r="I52" s="127"/>
      <c r="J52" s="127"/>
      <c r="K52" s="127"/>
      <c r="L52" s="127"/>
      <c r="M52" s="127"/>
      <c r="N52" s="127"/>
      <c r="O52" s="127"/>
      <c r="P52" s="127"/>
      <c r="Q52" s="127"/>
      <c r="R52" s="128"/>
      <c r="S52" s="129"/>
    </row>
    <row r="53" spans="1:19" ht="31.5" customHeight="1">
      <c r="A53" s="228" t="s">
        <v>145</v>
      </c>
      <c r="B53" s="291"/>
      <c r="C53" s="291"/>
      <c r="D53" s="291"/>
      <c r="E53" s="291"/>
      <c r="F53" s="291"/>
      <c r="G53" s="291"/>
      <c r="H53" s="291"/>
      <c r="I53" s="291"/>
      <c r="J53" s="291"/>
      <c r="K53" s="291"/>
      <c r="L53" s="291"/>
      <c r="M53" s="291"/>
      <c r="N53" s="291"/>
      <c r="O53" s="291"/>
      <c r="P53" s="291"/>
      <c r="Q53" s="291"/>
      <c r="R53" s="291"/>
      <c r="S53" s="129"/>
    </row>
    <row r="54" spans="1:19" ht="16.5" customHeight="1">
      <c r="A54" s="24"/>
      <c r="B54" s="126"/>
      <c r="C54" s="127"/>
      <c r="D54" s="127"/>
      <c r="E54" s="127"/>
      <c r="F54" s="127"/>
      <c r="G54" s="127"/>
      <c r="H54" s="127"/>
      <c r="I54" s="127"/>
      <c r="J54" s="127"/>
      <c r="K54" s="127"/>
      <c r="L54" s="127"/>
      <c r="M54" s="127"/>
      <c r="N54" s="127"/>
      <c r="O54" s="127"/>
      <c r="P54" s="127"/>
      <c r="Q54" s="127"/>
      <c r="R54" s="128"/>
      <c r="S54" s="129"/>
    </row>
    <row r="55" spans="1:19" ht="21" customHeight="1">
      <c r="A55" s="24"/>
      <c r="B55" s="126"/>
      <c r="C55" s="127"/>
      <c r="D55" s="127"/>
      <c r="E55" s="127"/>
      <c r="F55" s="127"/>
      <c r="G55" s="127"/>
      <c r="H55" s="127"/>
      <c r="I55" s="127"/>
      <c r="J55" s="127"/>
      <c r="K55" s="127"/>
      <c r="L55" s="127"/>
      <c r="M55" s="127"/>
      <c r="N55" s="127"/>
      <c r="O55" s="127"/>
      <c r="P55" s="127"/>
      <c r="Q55" s="127"/>
      <c r="R55" s="128"/>
      <c r="S55" s="129"/>
    </row>
    <row r="56" spans="1:19" ht="31.5" customHeight="1">
      <c r="A56" s="228" t="s">
        <v>35</v>
      </c>
      <c r="B56" s="291"/>
      <c r="C56" s="292"/>
      <c r="D56" s="292"/>
      <c r="E56" s="292"/>
      <c r="F56" s="292"/>
      <c r="G56" s="292"/>
      <c r="H56" s="292"/>
      <c r="I56" s="292"/>
      <c r="J56" s="292"/>
      <c r="K56" s="292"/>
      <c r="L56" s="292"/>
      <c r="M56" s="292"/>
      <c r="N56" s="292"/>
      <c r="O56" s="292"/>
      <c r="P56" s="292"/>
      <c r="Q56" s="292"/>
      <c r="R56" s="292"/>
      <c r="S56" s="132"/>
    </row>
    <row r="57" spans="1:19" ht="13.5" customHeight="1">
      <c r="A57" s="24"/>
      <c r="B57" s="126"/>
      <c r="C57" s="127"/>
      <c r="D57" s="127"/>
      <c r="E57" s="127"/>
      <c r="F57" s="127"/>
      <c r="G57" s="127"/>
      <c r="H57" s="127"/>
      <c r="I57" s="127"/>
      <c r="J57" s="127"/>
      <c r="K57" s="127"/>
      <c r="L57" s="127"/>
      <c r="M57" s="127"/>
      <c r="N57" s="127"/>
      <c r="O57" s="127"/>
      <c r="P57" s="127"/>
      <c r="Q57" s="127"/>
      <c r="R57" s="128"/>
      <c r="S57" s="129"/>
    </row>
    <row r="58" spans="1:19" ht="22.5" customHeight="1">
      <c r="A58" s="228" t="s">
        <v>113</v>
      </c>
      <c r="B58" s="291"/>
      <c r="C58" s="291"/>
      <c r="D58" s="291"/>
      <c r="E58" s="291"/>
      <c r="F58" s="291"/>
      <c r="G58" s="291"/>
      <c r="H58" s="291"/>
      <c r="I58" s="291"/>
      <c r="J58" s="291"/>
      <c r="K58" s="291"/>
      <c r="L58" s="291"/>
      <c r="M58" s="291"/>
      <c r="N58" s="291"/>
      <c r="O58" s="291"/>
      <c r="P58" s="291"/>
      <c r="Q58" s="291"/>
      <c r="R58" s="291"/>
      <c r="S58" s="129"/>
    </row>
    <row r="59" spans="1:19" ht="21">
      <c r="A59" s="24"/>
      <c r="B59" s="126"/>
      <c r="C59" s="127"/>
      <c r="D59" s="127"/>
      <c r="E59" s="127"/>
      <c r="F59" s="127"/>
      <c r="G59" s="127"/>
      <c r="H59" s="127"/>
      <c r="I59" s="127"/>
      <c r="J59" s="127"/>
      <c r="K59" s="127"/>
      <c r="L59" s="127"/>
      <c r="M59" s="127"/>
      <c r="N59" s="127"/>
      <c r="O59" s="127"/>
      <c r="P59" s="127"/>
      <c r="Q59" s="127"/>
      <c r="R59" s="128"/>
      <c r="S59" s="129"/>
    </row>
    <row r="60" spans="1:19" ht="22.5" customHeight="1">
      <c r="A60" s="228" t="s">
        <v>145</v>
      </c>
      <c r="B60" s="291"/>
      <c r="C60" s="291"/>
      <c r="D60" s="291"/>
      <c r="E60" s="291"/>
      <c r="F60" s="291"/>
      <c r="G60" s="291"/>
      <c r="H60" s="291"/>
      <c r="I60" s="291"/>
      <c r="J60" s="291"/>
      <c r="K60" s="291"/>
      <c r="L60" s="291"/>
      <c r="M60" s="291"/>
      <c r="N60" s="291"/>
      <c r="O60" s="291"/>
      <c r="P60" s="291"/>
      <c r="Q60" s="291"/>
      <c r="R60" s="291"/>
      <c r="S60" s="129"/>
    </row>
    <row r="61" spans="1:19" ht="6.75" customHeight="1">
      <c r="A61" s="29"/>
      <c r="B61" s="130"/>
      <c r="C61" s="130"/>
      <c r="D61" s="130"/>
      <c r="E61" s="130"/>
      <c r="F61" s="130"/>
      <c r="G61" s="130"/>
      <c r="H61" s="130"/>
      <c r="I61" s="130"/>
      <c r="J61" s="130"/>
      <c r="K61" s="130"/>
      <c r="L61" s="130"/>
      <c r="M61" s="130"/>
      <c r="N61" s="130"/>
      <c r="O61" s="130"/>
      <c r="P61" s="130"/>
      <c r="Q61" s="130"/>
      <c r="R61" s="130"/>
      <c r="S61" s="129"/>
    </row>
    <row r="62" spans="1:19" ht="22.5" customHeight="1" thickBot="1">
      <c r="A62" s="133"/>
      <c r="B62" s="134"/>
      <c r="C62" s="293"/>
      <c r="D62" s="293"/>
      <c r="E62" s="293"/>
      <c r="F62" s="293"/>
      <c r="G62" s="293"/>
      <c r="H62" s="293"/>
      <c r="I62" s="293"/>
      <c r="J62" s="293"/>
      <c r="K62" s="293"/>
      <c r="L62" s="293"/>
      <c r="M62" s="293"/>
      <c r="N62" s="293"/>
      <c r="O62" s="293"/>
      <c r="P62" s="293"/>
      <c r="Q62" s="293"/>
      <c r="R62" s="293"/>
      <c r="S62" s="294"/>
    </row>
    <row r="63" ht="13.5" thickTop="1"/>
  </sheetData>
  <sheetProtection/>
  <protectedRanges>
    <protectedRange sqref="A14:B29" name="Range1"/>
    <protectedRange sqref="K14:K29" name="Range2"/>
    <protectedRange sqref="A44:S48" name="Range3"/>
    <protectedRange sqref="B40:R40" name="Range4"/>
    <protectedRange sqref="B38" name="Range5"/>
  </protectedRanges>
  <mergeCells count="34">
    <mergeCell ref="A56:R56"/>
    <mergeCell ref="A58:R58"/>
    <mergeCell ref="A60:R60"/>
    <mergeCell ref="C62:S62"/>
    <mergeCell ref="A46:S46"/>
    <mergeCell ref="A47:S47"/>
    <mergeCell ref="A48:S48"/>
    <mergeCell ref="A49:S49"/>
    <mergeCell ref="A51:B51"/>
    <mergeCell ref="A53:R53"/>
    <mergeCell ref="B40:S40"/>
    <mergeCell ref="B41:S41"/>
    <mergeCell ref="B42:S42"/>
    <mergeCell ref="B43:S43"/>
    <mergeCell ref="A44:S44"/>
    <mergeCell ref="A45:S45"/>
    <mergeCell ref="B34:S34"/>
    <mergeCell ref="B35:S35"/>
    <mergeCell ref="B36:S36"/>
    <mergeCell ref="B37:S37"/>
    <mergeCell ref="B38:S38"/>
    <mergeCell ref="B39:S39"/>
    <mergeCell ref="A7:S7"/>
    <mergeCell ref="A8:A9"/>
    <mergeCell ref="B8:B9"/>
    <mergeCell ref="B31:S31"/>
    <mergeCell ref="B32:S32"/>
    <mergeCell ref="B33:S33"/>
    <mergeCell ref="A1:Q1"/>
    <mergeCell ref="R1:S4"/>
    <mergeCell ref="A2:Q2"/>
    <mergeCell ref="A3:Q3"/>
    <mergeCell ref="A4:Q4"/>
    <mergeCell ref="A6:S6"/>
  </mergeCells>
  <printOptions horizontalCentered="1"/>
  <pageMargins left="0.2362204724409449" right="0.2362204724409449" top="0.4330708661417323" bottom="0.2362204724409449" header="0" footer="0"/>
  <pageSetup fitToWidth="0" fitToHeight="1" horizontalDpi="600" verticalDpi="600" orientation="landscape" paperSize="9" scale="34"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3" max="19"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S62"/>
  <sheetViews>
    <sheetView zoomScale="55" zoomScaleNormal="55" zoomScaleSheetLayoutView="50" workbookViewId="0" topLeftCell="A1">
      <selection activeCell="A46" sqref="A46:S46"/>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6" width="18.28125" style="0" customWidth="1"/>
    <col min="17" max="17" width="18.28125" style="0" hidden="1" customWidth="1"/>
    <col min="18" max="19" width="20.28125" style="0" customWidth="1"/>
  </cols>
  <sheetData>
    <row r="1" spans="1:19" s="2" customFormat="1" ht="36.75" customHeight="1" thickTop="1">
      <c r="A1" s="217" t="s">
        <v>3</v>
      </c>
      <c r="B1" s="218"/>
      <c r="C1" s="218"/>
      <c r="D1" s="218"/>
      <c r="E1" s="218"/>
      <c r="F1" s="218"/>
      <c r="G1" s="218"/>
      <c r="H1" s="218"/>
      <c r="I1" s="218"/>
      <c r="J1" s="218"/>
      <c r="K1" s="218"/>
      <c r="L1" s="218"/>
      <c r="M1" s="218"/>
      <c r="N1" s="218"/>
      <c r="O1" s="218"/>
      <c r="P1" s="218"/>
      <c r="Q1" s="218"/>
      <c r="R1" s="255" t="str">
        <f>'[1]CG PERSONNEL COST'!$S$1</f>
        <v>Pieter.Hugo@westerncape.gov.za
tel: +27 21 483 2441                                 fax: 0862106219
PO Box 2108, Cape Town, 8000
</v>
      </c>
      <c r="S1" s="256"/>
    </row>
    <row r="2" spans="1:19" s="2" customFormat="1" ht="28.5" customHeight="1">
      <c r="A2" s="215" t="s">
        <v>7</v>
      </c>
      <c r="B2" s="261"/>
      <c r="C2" s="261"/>
      <c r="D2" s="261"/>
      <c r="E2" s="261"/>
      <c r="F2" s="261"/>
      <c r="G2" s="261"/>
      <c r="H2" s="261"/>
      <c r="I2" s="261"/>
      <c r="J2" s="261"/>
      <c r="K2" s="261"/>
      <c r="L2" s="261"/>
      <c r="M2" s="261"/>
      <c r="N2" s="261"/>
      <c r="O2" s="261"/>
      <c r="P2" s="261"/>
      <c r="Q2" s="261"/>
      <c r="R2" s="257"/>
      <c r="S2" s="258"/>
    </row>
    <row r="3" spans="1:19" s="2" customFormat="1" ht="35.25" customHeight="1">
      <c r="A3" s="213" t="s">
        <v>32</v>
      </c>
      <c r="B3" s="262"/>
      <c r="C3" s="262"/>
      <c r="D3" s="262"/>
      <c r="E3" s="262"/>
      <c r="F3" s="262"/>
      <c r="G3" s="262"/>
      <c r="H3" s="262"/>
      <c r="I3" s="262"/>
      <c r="J3" s="262"/>
      <c r="K3" s="262"/>
      <c r="L3" s="262"/>
      <c r="M3" s="262"/>
      <c r="N3" s="262"/>
      <c r="O3" s="262"/>
      <c r="P3" s="262"/>
      <c r="Q3" s="262"/>
      <c r="R3" s="257"/>
      <c r="S3" s="258"/>
    </row>
    <row r="4" spans="1:19" s="2" customFormat="1" ht="42" customHeight="1" thickBot="1">
      <c r="A4" s="211" t="str">
        <f>'CG OPERATIONAL COSTS '!A4:Q4</f>
        <v>MONTHLY EXPENDITURE REPORT: 2022/2023</v>
      </c>
      <c r="B4" s="212"/>
      <c r="C4" s="212"/>
      <c r="D4" s="212"/>
      <c r="E4" s="212"/>
      <c r="F4" s="212"/>
      <c r="G4" s="212"/>
      <c r="H4" s="212"/>
      <c r="I4" s="212"/>
      <c r="J4" s="212"/>
      <c r="K4" s="212"/>
      <c r="L4" s="212"/>
      <c r="M4" s="212"/>
      <c r="N4" s="212"/>
      <c r="O4" s="212"/>
      <c r="P4" s="212"/>
      <c r="Q4" s="212"/>
      <c r="R4" s="259"/>
      <c r="S4" s="260"/>
    </row>
    <row r="5" spans="1:19" s="2" customFormat="1" ht="15" customHeight="1" thickTop="1">
      <c r="A5" s="6"/>
      <c r="B5" s="108"/>
      <c r="C5" s="109"/>
      <c r="D5" s="109"/>
      <c r="E5" s="109"/>
      <c r="F5" s="109"/>
      <c r="G5" s="109"/>
      <c r="H5" s="109"/>
      <c r="I5" s="109"/>
      <c r="J5" s="109"/>
      <c r="K5" s="109"/>
      <c r="L5" s="109"/>
      <c r="M5" s="109"/>
      <c r="N5" s="109"/>
      <c r="O5" s="109"/>
      <c r="P5" s="109"/>
      <c r="Q5" s="109"/>
      <c r="R5" s="109"/>
      <c r="S5" s="9"/>
    </row>
    <row r="6" spans="1:19" s="2" customFormat="1" ht="21.75" customHeight="1">
      <c r="A6" s="219" t="s">
        <v>102</v>
      </c>
      <c r="B6" s="263"/>
      <c r="C6" s="264"/>
      <c r="D6" s="264"/>
      <c r="E6" s="264"/>
      <c r="F6" s="264"/>
      <c r="G6" s="264"/>
      <c r="H6" s="264"/>
      <c r="I6" s="264"/>
      <c r="J6" s="264"/>
      <c r="K6" s="264"/>
      <c r="L6" s="264"/>
      <c r="M6" s="264"/>
      <c r="N6" s="264"/>
      <c r="O6" s="264"/>
      <c r="P6" s="264"/>
      <c r="Q6" s="264"/>
      <c r="R6" s="264"/>
      <c r="S6" s="254"/>
    </row>
    <row r="7" spans="1:19" s="2" customFormat="1" ht="30" customHeight="1">
      <c r="A7" s="233" t="str">
        <f>'CG OPERATIONAL COSTS '!A7:S7</f>
        <v>FINANCIAL YEAR 2022/2023</v>
      </c>
      <c r="B7" s="265"/>
      <c r="C7" s="266"/>
      <c r="D7" s="266"/>
      <c r="E7" s="266"/>
      <c r="F7" s="266"/>
      <c r="G7" s="266"/>
      <c r="H7" s="266"/>
      <c r="I7" s="266"/>
      <c r="J7" s="266"/>
      <c r="K7" s="266"/>
      <c r="L7" s="266"/>
      <c r="M7" s="266"/>
      <c r="N7" s="266"/>
      <c r="O7" s="266"/>
      <c r="P7" s="266"/>
      <c r="Q7" s="266"/>
      <c r="R7" s="266"/>
      <c r="S7" s="236"/>
    </row>
    <row r="8" spans="1:19" ht="20.25" customHeight="1">
      <c r="A8" s="237" t="s">
        <v>103</v>
      </c>
      <c r="B8" s="239" t="s">
        <v>104</v>
      </c>
      <c r="C8" s="110"/>
      <c r="D8" s="110"/>
      <c r="E8" s="110"/>
      <c r="F8" s="110"/>
      <c r="G8" s="110"/>
      <c r="H8" s="110"/>
      <c r="I8" s="110"/>
      <c r="J8" s="110"/>
      <c r="K8" s="110"/>
      <c r="L8" s="110"/>
      <c r="M8" s="110"/>
      <c r="N8" s="110"/>
      <c r="O8" s="110"/>
      <c r="P8" s="110"/>
      <c r="Q8" s="110"/>
      <c r="R8" s="110"/>
      <c r="S8" s="15"/>
    </row>
    <row r="9" spans="1:19" ht="31.5" customHeight="1">
      <c r="A9" s="238"/>
      <c r="B9" s="240"/>
      <c r="C9" s="110"/>
      <c r="D9" s="110"/>
      <c r="E9" s="110"/>
      <c r="F9" s="110"/>
      <c r="G9" s="110"/>
      <c r="H9" s="110"/>
      <c r="I9" s="110"/>
      <c r="J9" s="110"/>
      <c r="K9" s="110"/>
      <c r="L9" s="110"/>
      <c r="M9" s="110"/>
      <c r="N9" s="110"/>
      <c r="O9" s="110"/>
      <c r="P9" s="110"/>
      <c r="Q9" s="110"/>
      <c r="R9" s="110"/>
      <c r="S9" s="15"/>
    </row>
    <row r="10" spans="1:19" ht="24" customHeight="1">
      <c r="A10" s="19"/>
      <c r="B10" s="111"/>
      <c r="C10" s="110"/>
      <c r="D10" s="110"/>
      <c r="E10" s="110"/>
      <c r="F10" s="110"/>
      <c r="G10" s="110"/>
      <c r="H10" s="110"/>
      <c r="I10" s="110"/>
      <c r="J10" s="110"/>
      <c r="K10" s="110"/>
      <c r="L10" s="110"/>
      <c r="M10" s="110"/>
      <c r="N10" s="110"/>
      <c r="O10" s="110"/>
      <c r="P10" s="110"/>
      <c r="Q10" s="110"/>
      <c r="R10" s="110"/>
      <c r="S10" s="15"/>
    </row>
    <row r="11" spans="1:19" ht="9" customHeight="1" thickBot="1">
      <c r="A11" s="13"/>
      <c r="B11" s="110"/>
      <c r="C11" s="110"/>
      <c r="D11" s="110"/>
      <c r="E11" s="110"/>
      <c r="F11" s="110"/>
      <c r="G11" s="110"/>
      <c r="H11" s="110"/>
      <c r="I11" s="110"/>
      <c r="J11" s="110"/>
      <c r="K11" s="110"/>
      <c r="L11" s="110"/>
      <c r="M11" s="110"/>
      <c r="N11" s="110"/>
      <c r="O11" s="110"/>
      <c r="P11" s="110"/>
      <c r="Q11" s="110"/>
      <c r="R11" s="110"/>
      <c r="S11" s="15"/>
    </row>
    <row r="12" spans="1:19" ht="29.25" customHeight="1" thickBot="1">
      <c r="A12" s="20"/>
      <c r="B12" s="106" t="s">
        <v>135</v>
      </c>
      <c r="C12" s="58"/>
      <c r="D12" s="59"/>
      <c r="E12" s="59"/>
      <c r="F12" s="59"/>
      <c r="G12" s="59"/>
      <c r="H12" s="59"/>
      <c r="I12" s="59"/>
      <c r="J12" s="59"/>
      <c r="K12" s="59"/>
      <c r="L12" s="59"/>
      <c r="M12" s="59"/>
      <c r="N12" s="59"/>
      <c r="O12" s="59"/>
      <c r="P12" s="59"/>
      <c r="Q12" s="59"/>
      <c r="R12" s="60"/>
      <c r="S12" s="61"/>
    </row>
    <row r="13" spans="1:19" ht="114" customHeight="1" thickBot="1" thickTop="1">
      <c r="A13" s="112" t="s">
        <v>105</v>
      </c>
      <c r="B13" s="113" t="s">
        <v>106</v>
      </c>
      <c r="C13" s="22" t="s">
        <v>29</v>
      </c>
      <c r="D13" s="56" t="s">
        <v>33</v>
      </c>
      <c r="E13" s="57">
        <f>'CG OPERATIONAL COSTS '!E13</f>
        <v>44743</v>
      </c>
      <c r="F13" s="57">
        <f>'CG OPERATIONAL COSTS '!F13</f>
        <v>44775</v>
      </c>
      <c r="G13" s="57">
        <f>'CG OPERATIONAL COSTS '!G13</f>
        <v>44807</v>
      </c>
      <c r="H13" s="57">
        <f>'CG OPERATIONAL COSTS '!H13</f>
        <v>44838</v>
      </c>
      <c r="I13" s="57">
        <f>'CG OPERATIONAL COSTS '!I13</f>
        <v>44870</v>
      </c>
      <c r="J13" s="57">
        <f>'CG OPERATIONAL COSTS '!J13</f>
        <v>44901</v>
      </c>
      <c r="K13" s="57">
        <f>'CG OPERATIONAL COSTS '!K13</f>
        <v>44933</v>
      </c>
      <c r="L13" s="57">
        <f>'CG OPERATIONAL COSTS '!L13</f>
        <v>44965</v>
      </c>
      <c r="M13" s="57">
        <f>'CG OPERATIONAL COSTS '!M13</f>
        <v>44994</v>
      </c>
      <c r="N13" s="57">
        <f>'CG OPERATIONAL COSTS '!N13</f>
        <v>44661</v>
      </c>
      <c r="O13" s="57">
        <f>'CG OPERATIONAL COSTS '!O13</f>
        <v>45057</v>
      </c>
      <c r="P13" s="57">
        <f>'CG OPERATIONAL COSTS '!P13</f>
        <v>45089</v>
      </c>
      <c r="Q13" s="22" t="s">
        <v>28</v>
      </c>
      <c r="R13" s="22" t="s">
        <v>1</v>
      </c>
      <c r="S13" s="52" t="s">
        <v>107</v>
      </c>
    </row>
    <row r="14" spans="1:19" ht="31.5" customHeight="1" thickTop="1">
      <c r="A14" s="136" t="s">
        <v>141</v>
      </c>
      <c r="B14" s="137"/>
      <c r="C14" s="138"/>
      <c r="D14" s="123">
        <v>81000</v>
      </c>
      <c r="E14" s="53"/>
      <c r="F14" s="53"/>
      <c r="G14" s="53"/>
      <c r="H14" s="53"/>
      <c r="I14" s="53"/>
      <c r="J14" s="53"/>
      <c r="K14" s="53"/>
      <c r="L14" s="53"/>
      <c r="M14" s="53"/>
      <c r="N14" s="53"/>
      <c r="O14" s="53"/>
      <c r="P14" s="53"/>
      <c r="Q14" s="54">
        <f aca="true" t="shared" si="0" ref="Q14:Q29">C14-D14</f>
        <v>-81000</v>
      </c>
      <c r="R14" s="55">
        <f aca="true" t="shared" si="1" ref="R14:R29">SUM(E14:P14)</f>
        <v>0</v>
      </c>
      <c r="S14" s="54">
        <f aca="true" t="shared" si="2" ref="S14:S29">D14-R14</f>
        <v>81000</v>
      </c>
    </row>
    <row r="15" spans="1:19" ht="31.5" customHeight="1">
      <c r="A15" s="115" t="s">
        <v>142</v>
      </c>
      <c r="B15" s="116"/>
      <c r="C15" s="117"/>
      <c r="D15" s="114">
        <v>163000</v>
      </c>
      <c r="E15" s="53"/>
      <c r="F15" s="53"/>
      <c r="G15" s="53"/>
      <c r="H15" s="53"/>
      <c r="I15" s="53"/>
      <c r="J15" s="53"/>
      <c r="K15" s="53">
        <v>116991.31</v>
      </c>
      <c r="L15" s="53"/>
      <c r="M15" s="53"/>
      <c r="N15" s="53"/>
      <c r="O15" s="53"/>
      <c r="P15" s="53"/>
      <c r="Q15" s="54">
        <f t="shared" si="0"/>
        <v>-163000</v>
      </c>
      <c r="R15" s="55">
        <f t="shared" si="1"/>
        <v>116991.31</v>
      </c>
      <c r="S15" s="54">
        <f t="shared" si="2"/>
        <v>46008.69</v>
      </c>
    </row>
    <row r="16" spans="1:19" ht="31.5" customHeight="1">
      <c r="A16" s="115"/>
      <c r="B16" s="116"/>
      <c r="C16" s="117"/>
      <c r="D16" s="114"/>
      <c r="E16" s="53"/>
      <c r="F16" s="53"/>
      <c r="G16" s="53"/>
      <c r="H16" s="53"/>
      <c r="I16" s="53"/>
      <c r="J16" s="53"/>
      <c r="K16" s="53"/>
      <c r="L16" s="53"/>
      <c r="M16" s="53"/>
      <c r="N16" s="53"/>
      <c r="O16" s="53"/>
      <c r="P16" s="53"/>
      <c r="Q16" s="54">
        <f t="shared" si="0"/>
        <v>0</v>
      </c>
      <c r="R16" s="55">
        <f t="shared" si="1"/>
        <v>0</v>
      </c>
      <c r="S16" s="54">
        <f t="shared" si="2"/>
        <v>0</v>
      </c>
    </row>
    <row r="17" spans="1:19" ht="31.5" customHeight="1">
      <c r="A17" s="118"/>
      <c r="B17" s="116"/>
      <c r="C17" s="117"/>
      <c r="D17" s="114"/>
      <c r="E17" s="53"/>
      <c r="F17" s="53"/>
      <c r="G17" s="53"/>
      <c r="H17" s="53"/>
      <c r="I17" s="53"/>
      <c r="J17" s="53"/>
      <c r="K17" s="53"/>
      <c r="L17" s="53"/>
      <c r="M17" s="53"/>
      <c r="N17" s="53"/>
      <c r="O17" s="53"/>
      <c r="P17" s="53"/>
      <c r="Q17" s="54">
        <f t="shared" si="0"/>
        <v>0</v>
      </c>
      <c r="R17" s="55">
        <f t="shared" si="1"/>
        <v>0</v>
      </c>
      <c r="S17" s="54">
        <f t="shared" si="2"/>
        <v>0</v>
      </c>
    </row>
    <row r="18" spans="1:19" ht="31.5" customHeight="1" hidden="1">
      <c r="A18" s="118"/>
      <c r="B18" s="116"/>
      <c r="C18" s="117"/>
      <c r="D18" s="114"/>
      <c r="E18" s="53"/>
      <c r="F18" s="53"/>
      <c r="G18" s="53"/>
      <c r="H18" s="53"/>
      <c r="I18" s="53"/>
      <c r="J18" s="53"/>
      <c r="K18" s="53"/>
      <c r="L18" s="53"/>
      <c r="M18" s="53"/>
      <c r="N18" s="53"/>
      <c r="O18" s="53"/>
      <c r="P18" s="53"/>
      <c r="Q18" s="54">
        <f t="shared" si="0"/>
        <v>0</v>
      </c>
      <c r="R18" s="55">
        <f t="shared" si="1"/>
        <v>0</v>
      </c>
      <c r="S18" s="54">
        <f t="shared" si="2"/>
        <v>0</v>
      </c>
    </row>
    <row r="19" spans="1:19" ht="31.5" customHeight="1" hidden="1">
      <c r="A19" s="118"/>
      <c r="B19" s="116"/>
      <c r="C19" s="117"/>
      <c r="D19" s="114"/>
      <c r="E19" s="53"/>
      <c r="F19" s="53"/>
      <c r="G19" s="53"/>
      <c r="H19" s="53"/>
      <c r="I19" s="53"/>
      <c r="J19" s="53"/>
      <c r="K19" s="53"/>
      <c r="L19" s="53"/>
      <c r="M19" s="53"/>
      <c r="N19" s="53"/>
      <c r="O19" s="53"/>
      <c r="P19" s="53"/>
      <c r="Q19" s="54">
        <f t="shared" si="0"/>
        <v>0</v>
      </c>
      <c r="R19" s="55">
        <f t="shared" si="1"/>
        <v>0</v>
      </c>
      <c r="S19" s="54">
        <f t="shared" si="2"/>
        <v>0</v>
      </c>
    </row>
    <row r="20" spans="1:19" ht="31.5" customHeight="1" hidden="1">
      <c r="A20" s="118"/>
      <c r="B20" s="116"/>
      <c r="C20" s="117"/>
      <c r="D20" s="114"/>
      <c r="E20" s="53"/>
      <c r="F20" s="53"/>
      <c r="G20" s="53"/>
      <c r="H20" s="53"/>
      <c r="I20" s="53"/>
      <c r="J20" s="53"/>
      <c r="K20" s="53"/>
      <c r="L20" s="53"/>
      <c r="M20" s="53"/>
      <c r="N20" s="53"/>
      <c r="O20" s="53"/>
      <c r="P20" s="53"/>
      <c r="Q20" s="54">
        <f t="shared" si="0"/>
        <v>0</v>
      </c>
      <c r="R20" s="55">
        <f t="shared" si="1"/>
        <v>0</v>
      </c>
      <c r="S20" s="54">
        <f t="shared" si="2"/>
        <v>0</v>
      </c>
    </row>
    <row r="21" spans="1:19" ht="31.5" customHeight="1" hidden="1">
      <c r="A21" s="118"/>
      <c r="B21" s="116"/>
      <c r="C21" s="117"/>
      <c r="D21" s="114"/>
      <c r="E21" s="53"/>
      <c r="F21" s="53"/>
      <c r="G21" s="53"/>
      <c r="H21" s="53"/>
      <c r="I21" s="53"/>
      <c r="J21" s="53"/>
      <c r="K21" s="53"/>
      <c r="L21" s="53"/>
      <c r="M21" s="53"/>
      <c r="N21" s="53"/>
      <c r="O21" s="53"/>
      <c r="P21" s="53"/>
      <c r="Q21" s="54">
        <f t="shared" si="0"/>
        <v>0</v>
      </c>
      <c r="R21" s="55">
        <f t="shared" si="1"/>
        <v>0</v>
      </c>
      <c r="S21" s="54">
        <f t="shared" si="2"/>
        <v>0</v>
      </c>
    </row>
    <row r="22" spans="1:19" ht="31.5" customHeight="1" hidden="1">
      <c r="A22" s="118"/>
      <c r="B22" s="116"/>
      <c r="C22" s="117"/>
      <c r="D22" s="114"/>
      <c r="E22" s="53"/>
      <c r="F22" s="53"/>
      <c r="G22" s="53"/>
      <c r="H22" s="53"/>
      <c r="I22" s="53"/>
      <c r="J22" s="53"/>
      <c r="K22" s="53"/>
      <c r="L22" s="53"/>
      <c r="M22" s="53"/>
      <c r="N22" s="53"/>
      <c r="O22" s="53"/>
      <c r="P22" s="53"/>
      <c r="Q22" s="54">
        <f t="shared" si="0"/>
        <v>0</v>
      </c>
      <c r="R22" s="55">
        <f t="shared" si="1"/>
        <v>0</v>
      </c>
      <c r="S22" s="54">
        <f t="shared" si="2"/>
        <v>0</v>
      </c>
    </row>
    <row r="23" spans="1:19" ht="31.5" customHeight="1" hidden="1">
      <c r="A23" s="118"/>
      <c r="B23" s="116"/>
      <c r="C23" s="117"/>
      <c r="D23" s="114"/>
      <c r="E23" s="53"/>
      <c r="F23" s="53"/>
      <c r="G23" s="53"/>
      <c r="H23" s="53"/>
      <c r="I23" s="53"/>
      <c r="J23" s="53"/>
      <c r="K23" s="53"/>
      <c r="L23" s="53"/>
      <c r="M23" s="53"/>
      <c r="N23" s="53"/>
      <c r="O23" s="53"/>
      <c r="P23" s="53"/>
      <c r="Q23" s="54">
        <f t="shared" si="0"/>
        <v>0</v>
      </c>
      <c r="R23" s="55">
        <f t="shared" si="1"/>
        <v>0</v>
      </c>
      <c r="S23" s="54">
        <f t="shared" si="2"/>
        <v>0</v>
      </c>
    </row>
    <row r="24" spans="1:19" ht="31.5" customHeight="1" hidden="1">
      <c r="A24" s="118"/>
      <c r="B24" s="116"/>
      <c r="C24" s="117"/>
      <c r="D24" s="114"/>
      <c r="E24" s="53"/>
      <c r="F24" s="53"/>
      <c r="G24" s="53"/>
      <c r="H24" s="53"/>
      <c r="I24" s="53"/>
      <c r="J24" s="53"/>
      <c r="K24" s="53"/>
      <c r="L24" s="53"/>
      <c r="M24" s="53"/>
      <c r="N24" s="53"/>
      <c r="O24" s="53"/>
      <c r="P24" s="53"/>
      <c r="Q24" s="54">
        <f t="shared" si="0"/>
        <v>0</v>
      </c>
      <c r="R24" s="55">
        <f t="shared" si="1"/>
        <v>0</v>
      </c>
      <c r="S24" s="54">
        <f t="shared" si="2"/>
        <v>0</v>
      </c>
    </row>
    <row r="25" spans="1:19" ht="31.5" customHeight="1" hidden="1">
      <c r="A25" s="118"/>
      <c r="B25" s="116"/>
      <c r="C25" s="117"/>
      <c r="D25" s="114"/>
      <c r="E25" s="53"/>
      <c r="F25" s="53"/>
      <c r="G25" s="53"/>
      <c r="H25" s="53"/>
      <c r="I25" s="53"/>
      <c r="J25" s="53"/>
      <c r="K25" s="53"/>
      <c r="L25" s="53"/>
      <c r="M25" s="53"/>
      <c r="N25" s="53"/>
      <c r="O25" s="53"/>
      <c r="P25" s="53"/>
      <c r="Q25" s="54">
        <f t="shared" si="0"/>
        <v>0</v>
      </c>
      <c r="R25" s="55">
        <f t="shared" si="1"/>
        <v>0</v>
      </c>
      <c r="S25" s="54">
        <f t="shared" si="2"/>
        <v>0</v>
      </c>
    </row>
    <row r="26" spans="1:19" ht="31.5" customHeight="1" hidden="1">
      <c r="A26" s="118"/>
      <c r="B26" s="116"/>
      <c r="C26" s="117"/>
      <c r="D26" s="114"/>
      <c r="E26" s="53"/>
      <c r="F26" s="53"/>
      <c r="G26" s="53"/>
      <c r="H26" s="53"/>
      <c r="I26" s="53"/>
      <c r="J26" s="53"/>
      <c r="K26" s="53"/>
      <c r="L26" s="53"/>
      <c r="M26" s="53"/>
      <c r="N26" s="53"/>
      <c r="O26" s="53"/>
      <c r="P26" s="53"/>
      <c r="Q26" s="54">
        <f t="shared" si="0"/>
        <v>0</v>
      </c>
      <c r="R26" s="55">
        <f t="shared" si="1"/>
        <v>0</v>
      </c>
      <c r="S26" s="54">
        <f t="shared" si="2"/>
        <v>0</v>
      </c>
    </row>
    <row r="27" spans="1:19" ht="31.5" customHeight="1" hidden="1">
      <c r="A27" s="118"/>
      <c r="B27" s="116"/>
      <c r="C27" s="117"/>
      <c r="D27" s="114"/>
      <c r="E27" s="53"/>
      <c r="F27" s="53"/>
      <c r="G27" s="53"/>
      <c r="H27" s="53"/>
      <c r="I27" s="53"/>
      <c r="J27" s="53"/>
      <c r="K27" s="53"/>
      <c r="L27" s="53"/>
      <c r="M27" s="53"/>
      <c r="N27" s="53"/>
      <c r="O27" s="53"/>
      <c r="P27" s="53"/>
      <c r="Q27" s="54">
        <f t="shared" si="0"/>
        <v>0</v>
      </c>
      <c r="R27" s="55">
        <f t="shared" si="1"/>
        <v>0</v>
      </c>
      <c r="S27" s="54">
        <f t="shared" si="2"/>
        <v>0</v>
      </c>
    </row>
    <row r="28" spans="1:19" ht="31.5" customHeight="1" hidden="1">
      <c r="A28" s="118"/>
      <c r="B28" s="119"/>
      <c r="C28" s="117"/>
      <c r="D28" s="114"/>
      <c r="E28" s="53"/>
      <c r="F28" s="53"/>
      <c r="G28" s="53"/>
      <c r="H28" s="53"/>
      <c r="I28" s="53"/>
      <c r="J28" s="53"/>
      <c r="K28" s="53"/>
      <c r="L28" s="53"/>
      <c r="M28" s="53"/>
      <c r="N28" s="53"/>
      <c r="O28" s="53"/>
      <c r="P28" s="53"/>
      <c r="Q28" s="54">
        <f t="shared" si="0"/>
        <v>0</v>
      </c>
      <c r="R28" s="55">
        <f t="shared" si="1"/>
        <v>0</v>
      </c>
      <c r="S28" s="54">
        <f t="shared" si="2"/>
        <v>0</v>
      </c>
    </row>
    <row r="29" spans="1:19" ht="31.5" customHeight="1" hidden="1">
      <c r="A29" s="118"/>
      <c r="B29" s="119"/>
      <c r="C29" s="117"/>
      <c r="D29" s="114"/>
      <c r="E29" s="53"/>
      <c r="F29" s="53"/>
      <c r="G29" s="53"/>
      <c r="H29" s="53"/>
      <c r="I29" s="53"/>
      <c r="J29" s="53"/>
      <c r="K29" s="53"/>
      <c r="L29" s="53"/>
      <c r="M29" s="53"/>
      <c r="N29" s="53"/>
      <c r="O29" s="53"/>
      <c r="P29" s="53"/>
      <c r="Q29" s="54">
        <f t="shared" si="0"/>
        <v>0</v>
      </c>
      <c r="R29" s="55">
        <f t="shared" si="1"/>
        <v>0</v>
      </c>
      <c r="S29" s="54">
        <f t="shared" si="2"/>
        <v>0</v>
      </c>
    </row>
    <row r="30" spans="1:19" ht="31.5" customHeight="1">
      <c r="A30" s="120" t="s">
        <v>30</v>
      </c>
      <c r="B30" s="121"/>
      <c r="C30" s="122"/>
      <c r="D30" s="123"/>
      <c r="E30" s="53"/>
      <c r="F30" s="53"/>
      <c r="G30" s="53"/>
      <c r="H30" s="53"/>
      <c r="I30" s="53"/>
      <c r="J30" s="53"/>
      <c r="K30" s="53"/>
      <c r="L30" s="53"/>
      <c r="M30" s="53"/>
      <c r="N30" s="53"/>
      <c r="O30" s="53"/>
      <c r="P30" s="53"/>
      <c r="Q30" s="54">
        <f>SUM(Q14:Q29)</f>
        <v>-244000</v>
      </c>
      <c r="R30" s="55">
        <f>SUM(R14:R29)</f>
        <v>116991.31</v>
      </c>
      <c r="S30" s="54">
        <f>SUM(S14:S29)</f>
        <v>127008.69</v>
      </c>
    </row>
    <row r="31" spans="1:19" ht="31.5" customHeight="1">
      <c r="A31" s="124"/>
      <c r="B31" s="267"/>
      <c r="C31" s="268"/>
      <c r="D31" s="268"/>
      <c r="E31" s="268"/>
      <c r="F31" s="268"/>
      <c r="G31" s="268"/>
      <c r="H31" s="268"/>
      <c r="I31" s="268"/>
      <c r="J31" s="268"/>
      <c r="K31" s="268"/>
      <c r="L31" s="268"/>
      <c r="M31" s="268"/>
      <c r="N31" s="268"/>
      <c r="O31" s="268"/>
      <c r="P31" s="268"/>
      <c r="Q31" s="268"/>
      <c r="R31" s="268"/>
      <c r="S31" s="269"/>
    </row>
    <row r="32" spans="1:19" ht="42" customHeight="1" hidden="1">
      <c r="A32" s="125"/>
      <c r="B32" s="270"/>
      <c r="C32" s="271"/>
      <c r="D32" s="271"/>
      <c r="E32" s="271"/>
      <c r="F32" s="271"/>
      <c r="G32" s="271"/>
      <c r="H32" s="271"/>
      <c r="I32" s="271"/>
      <c r="J32" s="271"/>
      <c r="K32" s="271"/>
      <c r="L32" s="271"/>
      <c r="M32" s="271"/>
      <c r="N32" s="271"/>
      <c r="O32" s="271"/>
      <c r="P32" s="271"/>
      <c r="Q32" s="271"/>
      <c r="R32" s="271"/>
      <c r="S32" s="272"/>
    </row>
    <row r="33" spans="1:19" ht="60.75" customHeight="1" hidden="1">
      <c r="A33" s="125"/>
      <c r="B33" s="270"/>
      <c r="C33" s="273"/>
      <c r="D33" s="273"/>
      <c r="E33" s="273"/>
      <c r="F33" s="273"/>
      <c r="G33" s="273"/>
      <c r="H33" s="273"/>
      <c r="I33" s="273"/>
      <c r="J33" s="273"/>
      <c r="K33" s="273"/>
      <c r="L33" s="273"/>
      <c r="M33" s="273"/>
      <c r="N33" s="273"/>
      <c r="O33" s="273"/>
      <c r="P33" s="273"/>
      <c r="Q33" s="273"/>
      <c r="R33" s="273"/>
      <c r="S33" s="274"/>
    </row>
    <row r="34" spans="1:19" ht="36.75" customHeight="1" hidden="1">
      <c r="A34" s="125"/>
      <c r="B34" s="275"/>
      <c r="C34" s="276"/>
      <c r="D34" s="276"/>
      <c r="E34" s="276"/>
      <c r="F34" s="276"/>
      <c r="G34" s="276"/>
      <c r="H34" s="276"/>
      <c r="I34" s="276"/>
      <c r="J34" s="276"/>
      <c r="K34" s="276"/>
      <c r="L34" s="276"/>
      <c r="M34" s="276"/>
      <c r="N34" s="276"/>
      <c r="O34" s="276"/>
      <c r="P34" s="276"/>
      <c r="Q34" s="276"/>
      <c r="R34" s="276"/>
      <c r="S34" s="277"/>
    </row>
    <row r="35" spans="1:19" ht="53.25" customHeight="1" hidden="1">
      <c r="A35" s="125"/>
      <c r="B35" s="275"/>
      <c r="C35" s="276"/>
      <c r="D35" s="276"/>
      <c r="E35" s="276"/>
      <c r="F35" s="276"/>
      <c r="G35" s="276"/>
      <c r="H35" s="276"/>
      <c r="I35" s="276"/>
      <c r="J35" s="276"/>
      <c r="K35" s="276"/>
      <c r="L35" s="276"/>
      <c r="M35" s="276"/>
      <c r="N35" s="276"/>
      <c r="O35" s="276"/>
      <c r="P35" s="276"/>
      <c r="Q35" s="276"/>
      <c r="R35" s="276"/>
      <c r="S35" s="277"/>
    </row>
    <row r="36" spans="1:19" ht="54.75" customHeight="1" hidden="1">
      <c r="A36" s="125"/>
      <c r="B36" s="275"/>
      <c r="C36" s="276"/>
      <c r="D36" s="276"/>
      <c r="E36" s="276"/>
      <c r="F36" s="276"/>
      <c r="G36" s="276"/>
      <c r="H36" s="276"/>
      <c r="I36" s="276"/>
      <c r="J36" s="276"/>
      <c r="K36" s="276"/>
      <c r="L36" s="276"/>
      <c r="M36" s="276"/>
      <c r="N36" s="276"/>
      <c r="O36" s="276"/>
      <c r="P36" s="276"/>
      <c r="Q36" s="276"/>
      <c r="R36" s="276"/>
      <c r="S36" s="277"/>
    </row>
    <row r="37" spans="1:19" ht="36.75" customHeight="1" hidden="1">
      <c r="A37" s="125"/>
      <c r="B37" s="275"/>
      <c r="C37" s="276"/>
      <c r="D37" s="276"/>
      <c r="E37" s="276"/>
      <c r="F37" s="276"/>
      <c r="G37" s="276"/>
      <c r="H37" s="276"/>
      <c r="I37" s="276"/>
      <c r="J37" s="276"/>
      <c r="K37" s="276"/>
      <c r="L37" s="276"/>
      <c r="M37" s="276"/>
      <c r="N37" s="276"/>
      <c r="O37" s="276"/>
      <c r="P37" s="276"/>
      <c r="Q37" s="276"/>
      <c r="R37" s="276"/>
      <c r="S37" s="277"/>
    </row>
    <row r="38" spans="1:19" ht="44.25" customHeight="1" hidden="1">
      <c r="A38" s="125"/>
      <c r="B38" s="278"/>
      <c r="C38" s="279"/>
      <c r="D38" s="279"/>
      <c r="E38" s="279"/>
      <c r="F38" s="279"/>
      <c r="G38" s="279"/>
      <c r="H38" s="279"/>
      <c r="I38" s="279"/>
      <c r="J38" s="279"/>
      <c r="K38" s="279"/>
      <c r="L38" s="279"/>
      <c r="M38" s="279"/>
      <c r="N38" s="279"/>
      <c r="O38" s="279"/>
      <c r="P38" s="279"/>
      <c r="Q38" s="279"/>
      <c r="R38" s="279"/>
      <c r="S38" s="280"/>
    </row>
    <row r="39" spans="1:19" ht="57.75" customHeight="1" hidden="1">
      <c r="A39" s="125"/>
      <c r="B39" s="270"/>
      <c r="C39" s="273"/>
      <c r="D39" s="273"/>
      <c r="E39" s="273"/>
      <c r="F39" s="273"/>
      <c r="G39" s="273"/>
      <c r="H39" s="273"/>
      <c r="I39" s="273"/>
      <c r="J39" s="273"/>
      <c r="K39" s="273"/>
      <c r="L39" s="273"/>
      <c r="M39" s="273"/>
      <c r="N39" s="273"/>
      <c r="O39" s="273"/>
      <c r="P39" s="273"/>
      <c r="Q39" s="273"/>
      <c r="R39" s="273"/>
      <c r="S39" s="274"/>
    </row>
    <row r="40" spans="1:19" ht="51.75" customHeight="1" hidden="1">
      <c r="A40" s="125"/>
      <c r="B40" s="281"/>
      <c r="C40" s="282"/>
      <c r="D40" s="282"/>
      <c r="E40" s="282"/>
      <c r="F40" s="282"/>
      <c r="G40" s="282"/>
      <c r="H40" s="282"/>
      <c r="I40" s="282"/>
      <c r="J40" s="282"/>
      <c r="K40" s="282"/>
      <c r="L40" s="282"/>
      <c r="M40" s="282"/>
      <c r="N40" s="282"/>
      <c r="O40" s="282"/>
      <c r="P40" s="282"/>
      <c r="Q40" s="282"/>
      <c r="R40" s="282"/>
      <c r="S40" s="283"/>
    </row>
    <row r="41" spans="1:19" ht="39.75" customHeight="1" hidden="1">
      <c r="A41" s="125"/>
      <c r="B41" s="275"/>
      <c r="C41" s="276"/>
      <c r="D41" s="276"/>
      <c r="E41" s="276"/>
      <c r="F41" s="276"/>
      <c r="G41" s="276"/>
      <c r="H41" s="276"/>
      <c r="I41" s="276"/>
      <c r="J41" s="276"/>
      <c r="K41" s="276"/>
      <c r="L41" s="276"/>
      <c r="M41" s="276"/>
      <c r="N41" s="276"/>
      <c r="O41" s="276"/>
      <c r="P41" s="276"/>
      <c r="Q41" s="276"/>
      <c r="R41" s="276"/>
      <c r="S41" s="277"/>
    </row>
    <row r="42" spans="1:19" ht="36.75" customHeight="1">
      <c r="A42" s="125"/>
      <c r="B42" s="275"/>
      <c r="C42" s="276"/>
      <c r="D42" s="276"/>
      <c r="E42" s="276"/>
      <c r="F42" s="276"/>
      <c r="G42" s="276"/>
      <c r="H42" s="276"/>
      <c r="I42" s="276"/>
      <c r="J42" s="276"/>
      <c r="K42" s="276"/>
      <c r="L42" s="276"/>
      <c r="M42" s="276"/>
      <c r="N42" s="276"/>
      <c r="O42" s="276"/>
      <c r="P42" s="276"/>
      <c r="Q42" s="276"/>
      <c r="R42" s="276"/>
      <c r="S42" s="277"/>
    </row>
    <row r="43" spans="1:19" ht="31.5" customHeight="1">
      <c r="A43" s="125"/>
      <c r="B43" s="284"/>
      <c r="C43" s="276"/>
      <c r="D43" s="276"/>
      <c r="E43" s="276"/>
      <c r="F43" s="276"/>
      <c r="G43" s="276"/>
      <c r="H43" s="276"/>
      <c r="I43" s="276"/>
      <c r="J43" s="276"/>
      <c r="K43" s="276"/>
      <c r="L43" s="276"/>
      <c r="M43" s="276"/>
      <c r="N43" s="276"/>
      <c r="O43" s="276"/>
      <c r="P43" s="276"/>
      <c r="Q43" s="276"/>
      <c r="R43" s="276"/>
      <c r="S43" s="277"/>
    </row>
    <row r="44" spans="1:19" ht="31.5" customHeight="1">
      <c r="A44" s="285"/>
      <c r="B44" s="286"/>
      <c r="C44" s="286"/>
      <c r="D44" s="286"/>
      <c r="E44" s="286"/>
      <c r="F44" s="286"/>
      <c r="G44" s="286"/>
      <c r="H44" s="286"/>
      <c r="I44" s="286"/>
      <c r="J44" s="286"/>
      <c r="K44" s="286"/>
      <c r="L44" s="286"/>
      <c r="M44" s="286"/>
      <c r="N44" s="286"/>
      <c r="O44" s="286"/>
      <c r="P44" s="286"/>
      <c r="Q44" s="286"/>
      <c r="R44" s="286"/>
      <c r="S44" s="287"/>
    </row>
    <row r="45" spans="1:19" ht="31.5" customHeight="1">
      <c r="A45" s="288"/>
      <c r="B45" s="289"/>
      <c r="C45" s="289"/>
      <c r="D45" s="289"/>
      <c r="E45" s="289"/>
      <c r="F45" s="289"/>
      <c r="G45" s="289"/>
      <c r="H45" s="289"/>
      <c r="I45" s="289"/>
      <c r="J45" s="289"/>
      <c r="K45" s="289"/>
      <c r="L45" s="289"/>
      <c r="M45" s="289"/>
      <c r="N45" s="289"/>
      <c r="O45" s="289"/>
      <c r="P45" s="289"/>
      <c r="Q45" s="289"/>
      <c r="R45" s="289"/>
      <c r="S45" s="290"/>
    </row>
    <row r="46" spans="1:19" ht="31.5" customHeight="1">
      <c r="A46" s="288"/>
      <c r="B46" s="289"/>
      <c r="C46" s="289"/>
      <c r="D46" s="289"/>
      <c r="E46" s="289"/>
      <c r="F46" s="289"/>
      <c r="G46" s="289"/>
      <c r="H46" s="289"/>
      <c r="I46" s="289"/>
      <c r="J46" s="289"/>
      <c r="K46" s="289"/>
      <c r="L46" s="289"/>
      <c r="M46" s="289"/>
      <c r="N46" s="289"/>
      <c r="O46" s="289"/>
      <c r="P46" s="289"/>
      <c r="Q46" s="289"/>
      <c r="R46" s="289"/>
      <c r="S46" s="290"/>
    </row>
    <row r="47" spans="1:19" ht="31.5" customHeight="1">
      <c r="A47" s="288"/>
      <c r="B47" s="289"/>
      <c r="C47" s="289"/>
      <c r="D47" s="289"/>
      <c r="E47" s="289"/>
      <c r="F47" s="289"/>
      <c r="G47" s="289"/>
      <c r="H47" s="289"/>
      <c r="I47" s="289"/>
      <c r="J47" s="289"/>
      <c r="K47" s="289"/>
      <c r="L47" s="289"/>
      <c r="M47" s="289"/>
      <c r="N47" s="289"/>
      <c r="O47" s="289"/>
      <c r="P47" s="289"/>
      <c r="Q47" s="289"/>
      <c r="R47" s="289"/>
      <c r="S47" s="290"/>
    </row>
    <row r="48" spans="1:19" ht="31.5" customHeight="1" thickBot="1">
      <c r="A48" s="295"/>
      <c r="B48" s="296"/>
      <c r="C48" s="296"/>
      <c r="D48" s="296"/>
      <c r="E48" s="296"/>
      <c r="F48" s="296"/>
      <c r="G48" s="296"/>
      <c r="H48" s="296"/>
      <c r="I48" s="296"/>
      <c r="J48" s="296"/>
      <c r="K48" s="296"/>
      <c r="L48" s="296"/>
      <c r="M48" s="296"/>
      <c r="N48" s="296"/>
      <c r="O48" s="296"/>
      <c r="P48" s="296"/>
      <c r="Q48" s="296"/>
      <c r="R48" s="296"/>
      <c r="S48" s="297"/>
    </row>
    <row r="49" spans="1:19" ht="55.5" customHeight="1" thickTop="1">
      <c r="A49" s="298" t="s">
        <v>108</v>
      </c>
      <c r="B49" s="299"/>
      <c r="C49" s="299"/>
      <c r="D49" s="299"/>
      <c r="E49" s="299"/>
      <c r="F49" s="299"/>
      <c r="G49" s="299"/>
      <c r="H49" s="299"/>
      <c r="I49" s="299"/>
      <c r="J49" s="299"/>
      <c r="K49" s="299"/>
      <c r="L49" s="299"/>
      <c r="M49" s="299"/>
      <c r="N49" s="299"/>
      <c r="O49" s="299"/>
      <c r="P49" s="299"/>
      <c r="Q49" s="299"/>
      <c r="R49" s="299"/>
      <c r="S49" s="300"/>
    </row>
    <row r="50" spans="1:19" ht="22.5" customHeight="1">
      <c r="A50" s="24"/>
      <c r="B50" s="126"/>
      <c r="C50" s="127"/>
      <c r="D50" s="127"/>
      <c r="E50" s="127"/>
      <c r="F50" s="127"/>
      <c r="G50" s="127"/>
      <c r="H50" s="127"/>
      <c r="I50" s="127"/>
      <c r="J50" s="127"/>
      <c r="K50" s="127"/>
      <c r="L50" s="127"/>
      <c r="M50" s="127"/>
      <c r="N50" s="127"/>
      <c r="O50" s="127"/>
      <c r="P50" s="127"/>
      <c r="Q50" s="127"/>
      <c r="R50" s="128"/>
      <c r="S50" s="129"/>
    </row>
    <row r="51" spans="1:19" ht="31.5" customHeight="1">
      <c r="A51" s="228" t="s">
        <v>115</v>
      </c>
      <c r="B51" s="291"/>
      <c r="C51" s="131"/>
      <c r="D51" s="131"/>
      <c r="E51" s="131"/>
      <c r="F51" s="131"/>
      <c r="G51" s="131"/>
      <c r="H51" s="131"/>
      <c r="I51" s="131"/>
      <c r="J51" s="131"/>
      <c r="K51" s="131"/>
      <c r="L51" s="131"/>
      <c r="M51" s="131"/>
      <c r="N51" s="131"/>
      <c r="O51" s="131"/>
      <c r="P51" s="131"/>
      <c r="Q51" s="131"/>
      <c r="R51" s="131"/>
      <c r="S51" s="129"/>
    </row>
    <row r="52" spans="1:19" ht="31.5" customHeight="1">
      <c r="A52" s="24"/>
      <c r="B52" s="126"/>
      <c r="C52" s="127"/>
      <c r="D52" s="127"/>
      <c r="E52" s="127"/>
      <c r="F52" s="127"/>
      <c r="G52" s="127"/>
      <c r="H52" s="127"/>
      <c r="I52" s="127"/>
      <c r="J52" s="127"/>
      <c r="K52" s="127"/>
      <c r="L52" s="127"/>
      <c r="M52" s="127"/>
      <c r="N52" s="127"/>
      <c r="O52" s="127"/>
      <c r="P52" s="127"/>
      <c r="Q52" s="127"/>
      <c r="R52" s="128"/>
      <c r="S52" s="129"/>
    </row>
    <row r="53" spans="1:19" ht="31.5" customHeight="1">
      <c r="A53" s="228" t="s">
        <v>145</v>
      </c>
      <c r="B53" s="291"/>
      <c r="C53" s="291"/>
      <c r="D53" s="291"/>
      <c r="E53" s="291"/>
      <c r="F53" s="291"/>
      <c r="G53" s="291"/>
      <c r="H53" s="291"/>
      <c r="I53" s="291"/>
      <c r="J53" s="291"/>
      <c r="K53" s="291"/>
      <c r="L53" s="291"/>
      <c r="M53" s="291"/>
      <c r="N53" s="291"/>
      <c r="O53" s="291"/>
      <c r="P53" s="291"/>
      <c r="Q53" s="291"/>
      <c r="R53" s="291"/>
      <c r="S53" s="129"/>
    </row>
    <row r="54" spans="1:19" ht="16.5" customHeight="1">
      <c r="A54" s="24"/>
      <c r="B54" s="126"/>
      <c r="C54" s="127"/>
      <c r="D54" s="127"/>
      <c r="E54" s="127"/>
      <c r="F54" s="127"/>
      <c r="G54" s="127"/>
      <c r="H54" s="127"/>
      <c r="I54" s="127"/>
      <c r="J54" s="127"/>
      <c r="K54" s="127"/>
      <c r="L54" s="127"/>
      <c r="M54" s="127"/>
      <c r="N54" s="127"/>
      <c r="O54" s="127"/>
      <c r="P54" s="127"/>
      <c r="Q54" s="127"/>
      <c r="R54" s="128"/>
      <c r="S54" s="129"/>
    </row>
    <row r="55" spans="1:19" ht="21" customHeight="1">
      <c r="A55" s="24"/>
      <c r="B55" s="126"/>
      <c r="C55" s="127"/>
      <c r="D55" s="127"/>
      <c r="E55" s="127"/>
      <c r="F55" s="127"/>
      <c r="G55" s="127"/>
      <c r="H55" s="127"/>
      <c r="I55" s="127"/>
      <c r="J55" s="127"/>
      <c r="K55" s="127"/>
      <c r="L55" s="127"/>
      <c r="M55" s="127"/>
      <c r="N55" s="127"/>
      <c r="O55" s="127"/>
      <c r="P55" s="127"/>
      <c r="Q55" s="127"/>
      <c r="R55" s="128"/>
      <c r="S55" s="129"/>
    </row>
    <row r="56" spans="1:19" ht="31.5" customHeight="1">
      <c r="A56" s="228" t="s">
        <v>35</v>
      </c>
      <c r="B56" s="291"/>
      <c r="C56" s="292"/>
      <c r="D56" s="292"/>
      <c r="E56" s="292"/>
      <c r="F56" s="292"/>
      <c r="G56" s="292"/>
      <c r="H56" s="292"/>
      <c r="I56" s="292"/>
      <c r="J56" s="292"/>
      <c r="K56" s="292"/>
      <c r="L56" s="292"/>
      <c r="M56" s="292"/>
      <c r="N56" s="292"/>
      <c r="O56" s="292"/>
      <c r="P56" s="292"/>
      <c r="Q56" s="292"/>
      <c r="R56" s="292"/>
      <c r="S56" s="132"/>
    </row>
    <row r="57" spans="1:19" ht="13.5" customHeight="1">
      <c r="A57" s="24"/>
      <c r="B57" s="126"/>
      <c r="C57" s="127"/>
      <c r="D57" s="127"/>
      <c r="E57" s="127"/>
      <c r="F57" s="127"/>
      <c r="G57" s="127"/>
      <c r="H57" s="127"/>
      <c r="I57" s="127"/>
      <c r="J57" s="127"/>
      <c r="K57" s="127"/>
      <c r="L57" s="127"/>
      <c r="M57" s="127"/>
      <c r="N57" s="127"/>
      <c r="O57" s="127"/>
      <c r="P57" s="127"/>
      <c r="Q57" s="127"/>
      <c r="R57" s="128"/>
      <c r="S57" s="129"/>
    </row>
    <row r="58" spans="1:19" ht="22.5" customHeight="1">
      <c r="A58" s="228" t="s">
        <v>112</v>
      </c>
      <c r="B58" s="291"/>
      <c r="C58" s="291"/>
      <c r="D58" s="291"/>
      <c r="E58" s="291"/>
      <c r="F58" s="291"/>
      <c r="G58" s="291"/>
      <c r="H58" s="291"/>
      <c r="I58" s="291"/>
      <c r="J58" s="291"/>
      <c r="K58" s="291"/>
      <c r="L58" s="291"/>
      <c r="M58" s="291"/>
      <c r="N58" s="291"/>
      <c r="O58" s="291"/>
      <c r="P58" s="291"/>
      <c r="Q58" s="291"/>
      <c r="R58" s="291"/>
      <c r="S58" s="129"/>
    </row>
    <row r="59" spans="1:19" ht="21">
      <c r="A59" s="24"/>
      <c r="B59" s="126"/>
      <c r="C59" s="127"/>
      <c r="D59" s="127"/>
      <c r="E59" s="127"/>
      <c r="F59" s="127"/>
      <c r="G59" s="127"/>
      <c r="H59" s="127"/>
      <c r="I59" s="127"/>
      <c r="J59" s="127"/>
      <c r="K59" s="127"/>
      <c r="L59" s="127"/>
      <c r="M59" s="127"/>
      <c r="N59" s="127"/>
      <c r="O59" s="127"/>
      <c r="P59" s="127"/>
      <c r="Q59" s="127"/>
      <c r="R59" s="128"/>
      <c r="S59" s="129"/>
    </row>
    <row r="60" spans="1:19" ht="22.5" customHeight="1">
      <c r="A60" s="228" t="s">
        <v>145</v>
      </c>
      <c r="B60" s="291"/>
      <c r="C60" s="291"/>
      <c r="D60" s="291"/>
      <c r="E60" s="291"/>
      <c r="F60" s="291"/>
      <c r="G60" s="291"/>
      <c r="H60" s="291"/>
      <c r="I60" s="291"/>
      <c r="J60" s="291"/>
      <c r="K60" s="291"/>
      <c r="L60" s="291"/>
      <c r="M60" s="291"/>
      <c r="N60" s="291"/>
      <c r="O60" s="291"/>
      <c r="P60" s="291"/>
      <c r="Q60" s="291"/>
      <c r="R60" s="291"/>
      <c r="S60" s="129"/>
    </row>
    <row r="61" spans="1:19" ht="6.75" customHeight="1">
      <c r="A61" s="29"/>
      <c r="B61" s="130"/>
      <c r="C61" s="130"/>
      <c r="D61" s="130"/>
      <c r="E61" s="130"/>
      <c r="F61" s="130"/>
      <c r="G61" s="130"/>
      <c r="H61" s="130"/>
      <c r="I61" s="130"/>
      <c r="J61" s="130"/>
      <c r="K61" s="130"/>
      <c r="L61" s="130"/>
      <c r="M61" s="130"/>
      <c r="N61" s="130"/>
      <c r="O61" s="130"/>
      <c r="P61" s="130"/>
      <c r="Q61" s="130"/>
      <c r="R61" s="130"/>
      <c r="S61" s="129"/>
    </row>
    <row r="62" spans="1:19" ht="22.5" customHeight="1" thickBot="1">
      <c r="A62" s="133"/>
      <c r="B62" s="134"/>
      <c r="C62" s="293"/>
      <c r="D62" s="293"/>
      <c r="E62" s="293"/>
      <c r="F62" s="293"/>
      <c r="G62" s="293"/>
      <c r="H62" s="293"/>
      <c r="I62" s="293"/>
      <c r="J62" s="293"/>
      <c r="K62" s="293"/>
      <c r="L62" s="293"/>
      <c r="M62" s="293"/>
      <c r="N62" s="293"/>
      <c r="O62" s="293"/>
      <c r="P62" s="293"/>
      <c r="Q62" s="293"/>
      <c r="R62" s="293"/>
      <c r="S62" s="294"/>
    </row>
    <row r="63" ht="13.5" thickTop="1"/>
  </sheetData>
  <sheetProtection/>
  <protectedRanges>
    <protectedRange sqref="A14:B29" name="Range1"/>
    <protectedRange sqref="K14:K29" name="Range2"/>
    <protectedRange sqref="A44:S48" name="Range3"/>
    <protectedRange sqref="B40:R40" name="Range4"/>
    <protectedRange sqref="B38" name="Range5"/>
  </protectedRanges>
  <mergeCells count="34">
    <mergeCell ref="A56:R56"/>
    <mergeCell ref="A58:R58"/>
    <mergeCell ref="A60:R60"/>
    <mergeCell ref="C62:S62"/>
    <mergeCell ref="A46:S46"/>
    <mergeCell ref="A47:S47"/>
    <mergeCell ref="A48:S48"/>
    <mergeCell ref="A49:S49"/>
    <mergeCell ref="A51:B51"/>
    <mergeCell ref="A53:R53"/>
    <mergeCell ref="B40:S40"/>
    <mergeCell ref="B41:S41"/>
    <mergeCell ref="B42:S42"/>
    <mergeCell ref="B43:S43"/>
    <mergeCell ref="A44:S44"/>
    <mergeCell ref="A45:S45"/>
    <mergeCell ref="B34:S34"/>
    <mergeCell ref="B35:S35"/>
    <mergeCell ref="B36:S36"/>
    <mergeCell ref="B37:S37"/>
    <mergeCell ref="B38:S38"/>
    <mergeCell ref="B39:S39"/>
    <mergeCell ref="A7:S7"/>
    <mergeCell ref="A8:A9"/>
    <mergeCell ref="B8:B9"/>
    <mergeCell ref="B31:S31"/>
    <mergeCell ref="B32:S32"/>
    <mergeCell ref="B33:S33"/>
    <mergeCell ref="A1:Q1"/>
    <mergeCell ref="R1:S4"/>
    <mergeCell ref="A2:Q2"/>
    <mergeCell ref="A3:Q3"/>
    <mergeCell ref="A4:Q4"/>
    <mergeCell ref="A6:S6"/>
  </mergeCells>
  <printOptions horizontalCentered="1"/>
  <pageMargins left="0.2362204724409449" right="0.2362204724409449" top="0.4330708661417323" bottom="0.2362204724409449" header="0" footer="0"/>
  <pageSetup fitToHeight="1" fitToWidth="1" horizontalDpi="600" verticalDpi="600" orientation="landscape" paperSize="9" scale="38"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3" max="19" man="1"/>
  </rowBreaks>
  <drawing r:id="rId1"/>
</worksheet>
</file>

<file path=xl/worksheets/sheet5.xml><?xml version="1.0" encoding="utf-8"?>
<worksheet xmlns="http://schemas.openxmlformats.org/spreadsheetml/2006/main" xmlns:r="http://schemas.openxmlformats.org/officeDocument/2006/relationships">
  <dimension ref="C1:L21"/>
  <sheetViews>
    <sheetView zoomScalePageLayoutView="0" workbookViewId="0" topLeftCell="C1">
      <selection activeCell="G29" sqref="G29"/>
    </sheetView>
  </sheetViews>
  <sheetFormatPr defaultColWidth="9.140625" defaultRowHeight="12.75"/>
  <cols>
    <col min="1" max="2" width="0" style="146" hidden="1" customWidth="1"/>
    <col min="3" max="3" width="42.28125" style="146" customWidth="1"/>
    <col min="4" max="4" width="15.421875" style="146" customWidth="1"/>
    <col min="5" max="11" width="21.28125" style="146" customWidth="1"/>
    <col min="12" max="16384" width="9.140625" style="146" customWidth="1"/>
  </cols>
  <sheetData>
    <row r="1" spans="3:12" ht="14.25" thickTop="1">
      <c r="C1" s="147"/>
      <c r="D1" s="148"/>
      <c r="E1" s="148"/>
      <c r="F1" s="148"/>
      <c r="G1" s="148"/>
      <c r="H1" s="148"/>
      <c r="I1" s="148"/>
      <c r="J1" s="148"/>
      <c r="K1" s="148"/>
      <c r="L1" s="149"/>
    </row>
    <row r="2" spans="3:12" ht="22.5" customHeight="1">
      <c r="C2" s="150"/>
      <c r="D2" s="151"/>
      <c r="E2" s="151"/>
      <c r="F2" s="301" t="s">
        <v>130</v>
      </c>
      <c r="G2" s="301"/>
      <c r="H2" s="301"/>
      <c r="I2" s="151"/>
      <c r="J2" s="151"/>
      <c r="K2" s="151"/>
      <c r="L2" s="152"/>
    </row>
    <row r="3" spans="3:12" ht="13.5">
      <c r="C3" s="150"/>
      <c r="D3" s="151"/>
      <c r="E3" s="151"/>
      <c r="F3" s="151"/>
      <c r="G3" s="151"/>
      <c r="H3" s="151"/>
      <c r="I3" s="151"/>
      <c r="J3" s="151"/>
      <c r="K3" s="151"/>
      <c r="L3" s="152"/>
    </row>
    <row r="4" spans="3:12" ht="60.75">
      <c r="C4" s="153" t="s">
        <v>117</v>
      </c>
      <c r="D4" s="154" t="s">
        <v>118</v>
      </c>
      <c r="E4" s="155" t="s">
        <v>119</v>
      </c>
      <c r="F4" s="154" t="s">
        <v>120</v>
      </c>
      <c r="G4" s="155" t="s">
        <v>121</v>
      </c>
      <c r="H4" s="156" t="s">
        <v>122</v>
      </c>
      <c r="I4" s="156" t="s">
        <v>123</v>
      </c>
      <c r="J4" s="156" t="s">
        <v>124</v>
      </c>
      <c r="K4" s="157" t="s">
        <v>125</v>
      </c>
      <c r="L4" s="152"/>
    </row>
    <row r="5" spans="3:12" ht="20.25">
      <c r="C5" s="302"/>
      <c r="D5" s="303"/>
      <c r="E5" s="303"/>
      <c r="F5" s="303"/>
      <c r="G5" s="303"/>
      <c r="H5" s="303"/>
      <c r="I5" s="303"/>
      <c r="J5" s="303"/>
      <c r="K5" s="304"/>
      <c r="L5" s="152"/>
    </row>
    <row r="6" spans="3:12" ht="27.75" customHeight="1">
      <c r="C6" s="158" t="s">
        <v>126</v>
      </c>
      <c r="D6" s="305"/>
      <c r="E6" s="159">
        <f>'CG PERSONNEL COST'!E64</f>
        <v>15663124</v>
      </c>
      <c r="F6" s="159">
        <f>'CG PERSONNEL COST'!S64</f>
        <v>10440460.4878</v>
      </c>
      <c r="G6" s="159">
        <f>E6-F6</f>
        <v>5222663.5122</v>
      </c>
      <c r="H6" s="308">
        <f>I6-(E6+E7+E8)</f>
        <v>-4774124</v>
      </c>
      <c r="I6" s="311">
        <f>10801000-2011000+2129000</f>
        <v>10919000</v>
      </c>
      <c r="J6" s="314">
        <f>(F6+F7+F8)/I6</f>
        <v>0.9673676754098361</v>
      </c>
      <c r="K6" s="314">
        <f>(G6+G7+H6+G8)/I6</f>
        <v>0.03263232459016395</v>
      </c>
      <c r="L6" s="152"/>
    </row>
    <row r="7" spans="3:12" ht="27.75" customHeight="1">
      <c r="C7" s="158" t="s">
        <v>127</v>
      </c>
      <c r="D7" s="306"/>
      <c r="E7" s="159">
        <f>'CG CAPITAL COSTS'!D30</f>
        <v>0</v>
      </c>
      <c r="F7" s="159">
        <f>'CG CAPITAL COSTS'!R30</f>
        <v>116991.31</v>
      </c>
      <c r="G7" s="159">
        <f>E7-F7</f>
        <v>-116991.31</v>
      </c>
      <c r="H7" s="309"/>
      <c r="I7" s="312"/>
      <c r="J7" s="315"/>
      <c r="K7" s="315"/>
      <c r="L7" s="152"/>
    </row>
    <row r="8" spans="3:12" ht="27.75" customHeight="1">
      <c r="C8" s="158" t="s">
        <v>128</v>
      </c>
      <c r="D8" s="307"/>
      <c r="E8" s="159">
        <f>'CG OPERATIONAL COSTS '!D30</f>
        <v>30000</v>
      </c>
      <c r="F8" s="159">
        <f>'[2]CG Breede Valley Operational '!R23</f>
        <v>5235.85</v>
      </c>
      <c r="G8" s="159">
        <f>E8-F8</f>
        <v>24764.15</v>
      </c>
      <c r="H8" s="310"/>
      <c r="I8" s="313"/>
      <c r="J8" s="316"/>
      <c r="K8" s="316"/>
      <c r="L8" s="152"/>
    </row>
    <row r="9" spans="3:12" ht="27.75" customHeight="1" thickBot="1">
      <c r="C9" s="160"/>
      <c r="D9" s="161"/>
      <c r="E9" s="162"/>
      <c r="F9" s="162"/>
      <c r="G9" s="162"/>
      <c r="H9" s="163"/>
      <c r="I9" s="164"/>
      <c r="J9" s="165"/>
      <c r="K9" s="165"/>
      <c r="L9" s="166"/>
    </row>
    <row r="10" spans="3:12" ht="7.5" customHeight="1" thickTop="1">
      <c r="C10" s="167"/>
      <c r="D10" s="168"/>
      <c r="E10" s="169"/>
      <c r="F10" s="169"/>
      <c r="G10" s="169"/>
      <c r="H10" s="170"/>
      <c r="I10" s="171"/>
      <c r="J10" s="172"/>
      <c r="K10" s="172"/>
      <c r="L10" s="151"/>
    </row>
    <row r="11" spans="3:12" ht="11.25" customHeight="1" hidden="1">
      <c r="C11" s="173"/>
      <c r="D11" s="174"/>
      <c r="E11" s="175"/>
      <c r="F11" s="175"/>
      <c r="G11" s="175"/>
      <c r="H11" s="176"/>
      <c r="I11" s="177"/>
      <c r="J11" s="178"/>
      <c r="K11" s="178"/>
      <c r="L11" s="179"/>
    </row>
    <row r="12" spans="3:11" ht="7.5" customHeight="1" hidden="1" thickBot="1">
      <c r="C12" s="167"/>
      <c r="D12" s="168"/>
      <c r="E12" s="169"/>
      <c r="F12" s="169"/>
      <c r="G12" s="169"/>
      <c r="H12" s="170"/>
      <c r="I12" s="171"/>
      <c r="J12" s="172"/>
      <c r="K12" s="172"/>
    </row>
    <row r="13" spans="3:12" ht="27.75" customHeight="1" hidden="1" thickTop="1">
      <c r="C13" s="180"/>
      <c r="D13" s="181"/>
      <c r="E13" s="182"/>
      <c r="F13" s="317" t="s">
        <v>129</v>
      </c>
      <c r="G13" s="317"/>
      <c r="H13" s="317"/>
      <c r="I13" s="183"/>
      <c r="J13" s="184"/>
      <c r="K13" s="184"/>
      <c r="L13" s="149"/>
    </row>
    <row r="14" spans="3:12" ht="13.5" hidden="1">
      <c r="C14" s="150"/>
      <c r="D14" s="151"/>
      <c r="E14" s="151"/>
      <c r="F14" s="151"/>
      <c r="G14" s="151"/>
      <c r="H14" s="151"/>
      <c r="I14" s="151"/>
      <c r="J14" s="151"/>
      <c r="K14" s="151"/>
      <c r="L14" s="152"/>
    </row>
    <row r="15" spans="3:12" ht="60.75" hidden="1">
      <c r="C15" s="153" t="s">
        <v>117</v>
      </c>
      <c r="D15" s="154" t="s">
        <v>118</v>
      </c>
      <c r="E15" s="155" t="s">
        <v>119</v>
      </c>
      <c r="F15" s="154" t="s">
        <v>120</v>
      </c>
      <c r="G15" s="155" t="s">
        <v>121</v>
      </c>
      <c r="H15" s="156" t="s">
        <v>122</v>
      </c>
      <c r="I15" s="156" t="s">
        <v>123</v>
      </c>
      <c r="J15" s="156" t="s">
        <v>124</v>
      </c>
      <c r="K15" s="157" t="s">
        <v>125</v>
      </c>
      <c r="L15" s="152"/>
    </row>
    <row r="16" spans="3:12" ht="20.25" hidden="1">
      <c r="C16" s="302"/>
      <c r="D16" s="303"/>
      <c r="E16" s="303"/>
      <c r="F16" s="303"/>
      <c r="G16" s="303"/>
      <c r="H16" s="303"/>
      <c r="I16" s="303"/>
      <c r="J16" s="303"/>
      <c r="K16" s="304"/>
      <c r="L16" s="152"/>
    </row>
    <row r="17" spans="3:12" ht="13.5" hidden="1">
      <c r="C17" s="158" t="s">
        <v>126</v>
      </c>
      <c r="D17" s="305"/>
      <c r="E17" s="159">
        <f>E6/12*6</f>
        <v>7831562</v>
      </c>
      <c r="F17" s="159">
        <f>F6</f>
        <v>10440460.4878</v>
      </c>
      <c r="G17" s="159">
        <f>E17-F17</f>
        <v>-2608898.4878000002</v>
      </c>
      <c r="H17" s="308">
        <f>I17-(E17+E18+E19)</f>
        <v>943438</v>
      </c>
      <c r="I17" s="311">
        <f>4395000+4395000</f>
        <v>8790000</v>
      </c>
      <c r="J17" s="314">
        <f>(F17+F18+F19)/I17</f>
        <v>1.2016709496928328</v>
      </c>
      <c r="K17" s="314">
        <f>(G17+G18+H17+G19)/I17</f>
        <v>-0.2016709496928328</v>
      </c>
      <c r="L17" s="152"/>
    </row>
    <row r="18" spans="3:12" ht="13.5" hidden="1">
      <c r="C18" s="158" t="s">
        <v>127</v>
      </c>
      <c r="D18" s="306"/>
      <c r="E18" s="159">
        <f>E7/12*6</f>
        <v>0</v>
      </c>
      <c r="F18" s="159">
        <f>F7</f>
        <v>116991.31</v>
      </c>
      <c r="G18" s="159">
        <f>E18-F18</f>
        <v>-116991.31</v>
      </c>
      <c r="H18" s="309"/>
      <c r="I18" s="312"/>
      <c r="J18" s="315"/>
      <c r="K18" s="315"/>
      <c r="L18" s="152"/>
    </row>
    <row r="19" spans="3:12" ht="13.5" hidden="1">
      <c r="C19" s="158" t="s">
        <v>128</v>
      </c>
      <c r="D19" s="307"/>
      <c r="E19" s="159">
        <f>E8/12*6</f>
        <v>15000</v>
      </c>
      <c r="F19" s="159">
        <f>F8</f>
        <v>5235.85</v>
      </c>
      <c r="G19" s="159">
        <f>E19-F19</f>
        <v>9764.15</v>
      </c>
      <c r="H19" s="310"/>
      <c r="I19" s="313"/>
      <c r="J19" s="316"/>
      <c r="K19" s="316"/>
      <c r="L19" s="152"/>
    </row>
    <row r="20" spans="3:12" ht="13.5" hidden="1">
      <c r="C20" s="150"/>
      <c r="D20" s="151"/>
      <c r="E20" s="151"/>
      <c r="F20" s="151"/>
      <c r="G20" s="151"/>
      <c r="H20" s="151"/>
      <c r="I20" s="151"/>
      <c r="J20" s="151"/>
      <c r="K20" s="151"/>
      <c r="L20" s="152"/>
    </row>
    <row r="21" spans="3:12" ht="14.25" hidden="1" thickBot="1">
      <c r="C21" s="185"/>
      <c r="D21" s="186"/>
      <c r="E21" s="186"/>
      <c r="F21" s="186"/>
      <c r="G21" s="186"/>
      <c r="H21" s="186"/>
      <c r="I21" s="186"/>
      <c r="J21" s="186"/>
      <c r="K21" s="186"/>
      <c r="L21" s="166"/>
    </row>
    <row r="22" ht="14.25" hidden="1" thickTop="1"/>
    <row r="23" ht="13.5" hidden="1"/>
    <row r="24" ht="13.5" hidden="1"/>
  </sheetData>
  <sheetProtection/>
  <mergeCells count="14">
    <mergeCell ref="F13:H13"/>
    <mergeCell ref="C16:K16"/>
    <mergeCell ref="D17:D19"/>
    <mergeCell ref="H17:H19"/>
    <mergeCell ref="I17:I19"/>
    <mergeCell ref="J17:J19"/>
    <mergeCell ref="K17:K19"/>
    <mergeCell ref="F2:H2"/>
    <mergeCell ref="C5:K5"/>
    <mergeCell ref="D6:D8"/>
    <mergeCell ref="H6:H8"/>
    <mergeCell ref="I6:I8"/>
    <mergeCell ref="J6:J8"/>
    <mergeCell ref="K6: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Jager</dc:creator>
  <cp:keywords/>
  <dc:description/>
  <cp:lastModifiedBy>Josephine Petro</cp:lastModifiedBy>
  <cp:lastPrinted>2023-03-06T06:33:28Z</cp:lastPrinted>
  <dcterms:created xsi:type="dcterms:W3CDTF">1996-10-14T23:33:28Z</dcterms:created>
  <dcterms:modified xsi:type="dcterms:W3CDTF">2023-03-07T05:55:04Z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