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4. Grants/"/>
    </mc:Choice>
  </mc:AlternateContent>
  <xr:revisionPtr revIDLastSave="13" documentId="8_{982E88A9-C8BC-4EA8-BBA2-345E4CC29BD3}" xr6:coauthVersionLast="43" xr6:coauthVersionMax="43" xr10:uidLastSave="{08108D94-591B-4DEF-A35D-93ED737E136A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4" i="1" l="1"/>
  <c r="M98" i="1"/>
  <c r="M97" i="1" s="1"/>
  <c r="L97" i="1"/>
  <c r="K97" i="1"/>
  <c r="J97" i="1"/>
  <c r="I97" i="1"/>
  <c r="H97" i="1"/>
  <c r="G97" i="1"/>
  <c r="F97" i="1"/>
  <c r="E97" i="1"/>
  <c r="D97" i="1"/>
  <c r="C97" i="1"/>
  <c r="B97" i="1"/>
  <c r="J95" i="1"/>
  <c r="I95" i="1"/>
  <c r="I94" i="1" s="1"/>
  <c r="D95" i="1"/>
  <c r="D94" i="1" s="1"/>
  <c r="C95" i="1"/>
  <c r="C94" i="1" s="1"/>
  <c r="B95" i="1"/>
  <c r="L94" i="1"/>
  <c r="J94" i="1"/>
  <c r="F94" i="1"/>
  <c r="E94" i="1"/>
  <c r="B94" i="1"/>
  <c r="L92" i="1"/>
  <c r="L88" i="1" s="1"/>
  <c r="K92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G88" i="1" s="1"/>
  <c r="G86" i="1" s="1"/>
  <c r="F89" i="1"/>
  <c r="E89" i="1"/>
  <c r="D89" i="1"/>
  <c r="C89" i="1"/>
  <c r="B89" i="1"/>
  <c r="K88" i="1"/>
  <c r="K86" i="1" s="1"/>
  <c r="C88" i="1"/>
  <c r="I84" i="1"/>
  <c r="D84" i="1"/>
  <c r="J83" i="1"/>
  <c r="I83" i="1"/>
  <c r="H83" i="1"/>
  <c r="G83" i="1"/>
  <c r="F83" i="1"/>
  <c r="F81" i="1" s="1"/>
  <c r="E83" i="1"/>
  <c r="D83" i="1"/>
  <c r="C83" i="1"/>
  <c r="B83" i="1"/>
  <c r="B81" i="1" s="1"/>
  <c r="J82" i="1"/>
  <c r="I82" i="1"/>
  <c r="I81" i="1" s="1"/>
  <c r="H82" i="1"/>
  <c r="G82" i="1"/>
  <c r="F82" i="1"/>
  <c r="E82" i="1"/>
  <c r="E81" i="1" s="1"/>
  <c r="D82" i="1"/>
  <c r="C82" i="1"/>
  <c r="B82" i="1"/>
  <c r="L81" i="1"/>
  <c r="K81" i="1"/>
  <c r="J81" i="1"/>
  <c r="M79" i="1"/>
  <c r="L79" i="1"/>
  <c r="L74" i="1" s="1"/>
  <c r="K79" i="1"/>
  <c r="J79" i="1"/>
  <c r="I79" i="1"/>
  <c r="H79" i="1"/>
  <c r="H74" i="1" s="1"/>
  <c r="G79" i="1"/>
  <c r="G74" i="1" s="1"/>
  <c r="F79" i="1"/>
  <c r="E79" i="1"/>
  <c r="D79" i="1"/>
  <c r="C79" i="1"/>
  <c r="C74" i="1" s="1"/>
  <c r="B79" i="1"/>
  <c r="J78" i="1"/>
  <c r="I78" i="1"/>
  <c r="E78" i="1"/>
  <c r="D78" i="1"/>
  <c r="C78" i="1"/>
  <c r="B78" i="1"/>
  <c r="J77" i="1"/>
  <c r="I77" i="1"/>
  <c r="F77" i="1"/>
  <c r="F74" i="1" s="1"/>
  <c r="E77" i="1"/>
  <c r="D77" i="1"/>
  <c r="C77" i="1"/>
  <c r="B77" i="1"/>
  <c r="J76" i="1"/>
  <c r="I76" i="1"/>
  <c r="D76" i="1"/>
  <c r="C76" i="1"/>
  <c r="B76" i="1"/>
  <c r="K74" i="1"/>
  <c r="M71" i="1"/>
  <c r="M70" i="1" s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L65" i="1" s="1"/>
  <c r="K67" i="1"/>
  <c r="K65" i="1" s="1"/>
  <c r="J67" i="1"/>
  <c r="I67" i="1"/>
  <c r="I65" i="1" s="1"/>
  <c r="H67" i="1"/>
  <c r="H65" i="1" s="1"/>
  <c r="G67" i="1"/>
  <c r="G65" i="1" s="1"/>
  <c r="F67" i="1"/>
  <c r="E67" i="1"/>
  <c r="E65" i="1" s="1"/>
  <c r="D67" i="1"/>
  <c r="D65" i="1" s="1"/>
  <c r="C67" i="1"/>
  <c r="C65" i="1" s="1"/>
  <c r="B67" i="1"/>
  <c r="J65" i="1"/>
  <c r="F65" i="1"/>
  <c r="B65" i="1"/>
  <c r="K63" i="1"/>
  <c r="J63" i="1"/>
  <c r="I63" i="1"/>
  <c r="H63" i="1"/>
  <c r="G63" i="1"/>
  <c r="F63" i="1"/>
  <c r="E63" i="1"/>
  <c r="D63" i="1"/>
  <c r="C63" i="1"/>
  <c r="B63" i="1"/>
  <c r="K62" i="1"/>
  <c r="K59" i="1" s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H59" i="1" s="1"/>
  <c r="G61" i="1"/>
  <c r="F61" i="1"/>
  <c r="E61" i="1"/>
  <c r="D61" i="1"/>
  <c r="M61" i="1" s="1"/>
  <c r="B61" i="1"/>
  <c r="J60" i="1"/>
  <c r="D60" i="1"/>
  <c r="C60" i="1"/>
  <c r="M60" i="1" s="1"/>
  <c r="L59" i="1"/>
  <c r="G59" i="1"/>
  <c r="C59" i="1"/>
  <c r="L57" i="1"/>
  <c r="K57" i="1"/>
  <c r="J57" i="1"/>
  <c r="I57" i="1"/>
  <c r="I54" i="1" s="1"/>
  <c r="H57" i="1"/>
  <c r="G57" i="1"/>
  <c r="F57" i="1"/>
  <c r="E57" i="1"/>
  <c r="D57" i="1"/>
  <c r="C57" i="1"/>
  <c r="B57" i="1"/>
  <c r="L56" i="1"/>
  <c r="L54" i="1" s="1"/>
  <c r="L52" i="1" s="1"/>
  <c r="K56" i="1"/>
  <c r="J56" i="1"/>
  <c r="I56" i="1"/>
  <c r="H56" i="1"/>
  <c r="H54" i="1" s="1"/>
  <c r="G56" i="1"/>
  <c r="F56" i="1"/>
  <c r="E56" i="1"/>
  <c r="D56" i="1"/>
  <c r="C56" i="1"/>
  <c r="B56" i="1"/>
  <c r="J55" i="1"/>
  <c r="D55" i="1"/>
  <c r="D54" i="1" s="1"/>
  <c r="C55" i="1"/>
  <c r="B55" i="1"/>
  <c r="E54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B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G39" i="1" s="1"/>
  <c r="F42" i="1"/>
  <c r="E42" i="1"/>
  <c r="D42" i="1"/>
  <c r="C42" i="1"/>
  <c r="B42" i="1"/>
  <c r="J41" i="1"/>
  <c r="D41" i="1"/>
  <c r="C41" i="1"/>
  <c r="B41" i="1"/>
  <c r="M40" i="1"/>
  <c r="L37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L27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L19" i="1"/>
  <c r="K19" i="1"/>
  <c r="K15" i="1" s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L17" i="1"/>
  <c r="L15" i="1" s="1"/>
  <c r="J17" i="1"/>
  <c r="J15" i="1" s="1"/>
  <c r="I17" i="1"/>
  <c r="H17" i="1"/>
  <c r="G17" i="1"/>
  <c r="F17" i="1"/>
  <c r="F15" i="1" s="1"/>
  <c r="E17" i="1"/>
  <c r="D17" i="1"/>
  <c r="C17" i="1"/>
  <c r="B17" i="1"/>
  <c r="B15" i="1" s="1"/>
  <c r="K13" i="1"/>
  <c r="J13" i="1"/>
  <c r="I13" i="1"/>
  <c r="H13" i="1"/>
  <c r="H9" i="1" s="1"/>
  <c r="G13" i="1"/>
  <c r="G9" i="1" s="1"/>
  <c r="F13" i="1"/>
  <c r="F9" i="1" s="1"/>
  <c r="E13" i="1"/>
  <c r="E9" i="1" s="1"/>
  <c r="D13" i="1"/>
  <c r="C13" i="1"/>
  <c r="C9" i="1" s="1"/>
  <c r="B13" i="1"/>
  <c r="J12" i="1"/>
  <c r="I12" i="1"/>
  <c r="D12" i="1"/>
  <c r="C12" i="1"/>
  <c r="J11" i="1"/>
  <c r="I11" i="1"/>
  <c r="D11" i="1"/>
  <c r="D9" i="1" s="1"/>
  <c r="C11" i="1"/>
  <c r="B11" i="1"/>
  <c r="B9" i="1" s="1"/>
  <c r="L9" i="1"/>
  <c r="J9" i="1"/>
  <c r="M5" i="1"/>
  <c r="C5" i="1"/>
  <c r="J7" i="1" l="1"/>
  <c r="C86" i="1"/>
  <c r="J74" i="1"/>
  <c r="M91" i="1"/>
  <c r="I9" i="1"/>
  <c r="F54" i="1"/>
  <c r="J59" i="1"/>
  <c r="B74" i="1"/>
  <c r="D81" i="1"/>
  <c r="H81" i="1"/>
  <c r="F7" i="1"/>
  <c r="M18" i="1"/>
  <c r="G15" i="1"/>
  <c r="G7" i="1" s="1"/>
  <c r="B25" i="1"/>
  <c r="F25" i="1"/>
  <c r="E25" i="1"/>
  <c r="I25" i="1"/>
  <c r="I23" i="1" s="1"/>
  <c r="I21" i="1" s="1"/>
  <c r="M31" i="1"/>
  <c r="M35" i="1"/>
  <c r="M44" i="1"/>
  <c r="M48" i="1"/>
  <c r="F88" i="1"/>
  <c r="F86" i="1" s="1"/>
  <c r="J88" i="1"/>
  <c r="J86" i="1" s="1"/>
  <c r="C15" i="1"/>
  <c r="C7" i="1" s="1"/>
  <c r="H25" i="1"/>
  <c r="L25" i="1"/>
  <c r="M33" i="1"/>
  <c r="M46" i="1"/>
  <c r="M56" i="1"/>
  <c r="M63" i="1"/>
  <c r="M65" i="1"/>
  <c r="I74" i="1"/>
  <c r="M89" i="1"/>
  <c r="M88" i="1" s="1"/>
  <c r="M12" i="1"/>
  <c r="M19" i="1"/>
  <c r="M28" i="1"/>
  <c r="M32" i="1"/>
  <c r="M36" i="1"/>
  <c r="C39" i="1"/>
  <c r="M47" i="1"/>
  <c r="L39" i="1"/>
  <c r="L23" i="1" s="1"/>
  <c r="L21" i="1" s="1"/>
  <c r="L100" i="1" s="1"/>
  <c r="M78" i="1"/>
  <c r="C81" i="1"/>
  <c r="G81" i="1"/>
  <c r="M84" i="1"/>
  <c r="B88" i="1"/>
  <c r="B86" i="1" s="1"/>
  <c r="M90" i="1"/>
  <c r="M92" i="1"/>
  <c r="E15" i="1"/>
  <c r="E7" i="1" s="1"/>
  <c r="I15" i="1"/>
  <c r="H52" i="1"/>
  <c r="F59" i="1"/>
  <c r="F52" i="1" s="1"/>
  <c r="L86" i="1"/>
  <c r="L7" i="1"/>
  <c r="B7" i="1"/>
  <c r="C25" i="1"/>
  <c r="G25" i="1"/>
  <c r="G23" i="1" s="1"/>
  <c r="M30" i="1"/>
  <c r="M37" i="1"/>
  <c r="E39" i="1"/>
  <c r="E23" i="1" s="1"/>
  <c r="I39" i="1"/>
  <c r="J54" i="1"/>
  <c r="J52" i="1" s="1"/>
  <c r="M76" i="1"/>
  <c r="D88" i="1"/>
  <c r="D86" i="1" s="1"/>
  <c r="H88" i="1"/>
  <c r="H86" i="1" s="1"/>
  <c r="J25" i="1"/>
  <c r="C23" i="1"/>
  <c r="M27" i="1"/>
  <c r="M34" i="1"/>
  <c r="M43" i="1"/>
  <c r="M57" i="1"/>
  <c r="D59" i="1"/>
  <c r="D52" i="1" s="1"/>
  <c r="E59" i="1"/>
  <c r="E52" i="1" s="1"/>
  <c r="I59" i="1"/>
  <c r="I52" i="1" s="1"/>
  <c r="M62" i="1"/>
  <c r="M59" i="1" s="1"/>
  <c r="D74" i="1"/>
  <c r="M77" i="1"/>
  <c r="M82" i="1"/>
  <c r="K100" i="1"/>
  <c r="M29" i="1"/>
  <c r="D25" i="1"/>
  <c r="D39" i="1"/>
  <c r="H39" i="1"/>
  <c r="M55" i="1"/>
  <c r="E74" i="1"/>
  <c r="M13" i="1"/>
  <c r="M9" i="1" s="1"/>
  <c r="M17" i="1"/>
  <c r="M15" i="1" s="1"/>
  <c r="D15" i="1"/>
  <c r="D7" i="1" s="1"/>
  <c r="H15" i="1"/>
  <c r="H7" i="1" s="1"/>
  <c r="M41" i="1"/>
  <c r="M42" i="1"/>
  <c r="B39" i="1"/>
  <c r="B23" i="1" s="1"/>
  <c r="F39" i="1"/>
  <c r="F23" i="1" s="1"/>
  <c r="J39" i="1"/>
  <c r="J23" i="1" s="1"/>
  <c r="M45" i="1"/>
  <c r="C54" i="1"/>
  <c r="C52" i="1" s="1"/>
  <c r="G54" i="1"/>
  <c r="G52" i="1" s="1"/>
  <c r="K54" i="1"/>
  <c r="K52" i="1" s="1"/>
  <c r="M83" i="1"/>
  <c r="E88" i="1"/>
  <c r="E86" i="1" s="1"/>
  <c r="I88" i="1"/>
  <c r="I86" i="1" s="1"/>
  <c r="M95" i="1"/>
  <c r="M94" i="1" s="1"/>
  <c r="B59" i="1"/>
  <c r="B54" i="1"/>
  <c r="F21" i="1" l="1"/>
  <c r="F100" i="1" s="1"/>
  <c r="M74" i="1"/>
  <c r="I7" i="1"/>
  <c r="E21" i="1"/>
  <c r="E100" i="1" s="1"/>
  <c r="J21" i="1"/>
  <c r="J100" i="1" s="1"/>
  <c r="M54" i="1"/>
  <c r="D23" i="1"/>
  <c r="M25" i="1"/>
  <c r="C21" i="1"/>
  <c r="C100" i="1" s="1"/>
  <c r="H100" i="1"/>
  <c r="H23" i="1"/>
  <c r="H21" i="1" s="1"/>
  <c r="M52" i="1"/>
  <c r="D21" i="1"/>
  <c r="D100" i="1" s="1"/>
  <c r="M7" i="1"/>
  <c r="M86" i="1"/>
  <c r="M81" i="1"/>
  <c r="G21" i="1"/>
  <c r="G100" i="1" s="1"/>
  <c r="B52" i="1"/>
  <c r="B21" i="1" s="1"/>
  <c r="B100" i="1" s="1"/>
  <c r="I100" i="1"/>
  <c r="M39" i="1"/>
  <c r="M23" i="1" s="1"/>
  <c r="M21" i="1" s="1"/>
  <c r="I102" i="1" l="1"/>
  <c r="M100" i="1"/>
  <c r="M103" i="1" s="1"/>
  <c r="D102" i="1"/>
</calcChain>
</file>

<file path=xl/sharedStrings.xml><?xml version="1.0" encoding="utf-8"?>
<sst xmlns="http://schemas.openxmlformats.org/spreadsheetml/2006/main" count="104" uniqueCount="92">
  <si>
    <t xml:space="preserve">Unutilised </t>
  </si>
  <si>
    <t>Debit</t>
  </si>
  <si>
    <t>Receipted</t>
  </si>
  <si>
    <t xml:space="preserve">Other </t>
  </si>
  <si>
    <t xml:space="preserve">Capital </t>
  </si>
  <si>
    <t>Debtor created</t>
  </si>
  <si>
    <t>Written -off</t>
  </si>
  <si>
    <t>Conditions met</t>
  </si>
  <si>
    <t xml:space="preserve">Conditions met </t>
  </si>
  <si>
    <t>To</t>
  </si>
  <si>
    <t>Balance</t>
  </si>
  <si>
    <t xml:space="preserve">(TRF TO Income </t>
  </si>
  <si>
    <t>Refunded</t>
  </si>
  <si>
    <t xml:space="preserve">Balance </t>
  </si>
  <si>
    <t>Income</t>
  </si>
  <si>
    <t>Donated</t>
  </si>
  <si>
    <t>Transfers</t>
  </si>
  <si>
    <t>Statement)- Operating</t>
  </si>
  <si>
    <t>Statement)-Capital</t>
  </si>
  <si>
    <t>Debtors</t>
  </si>
  <si>
    <t>National Government:-</t>
  </si>
  <si>
    <t>Operating grants:-</t>
  </si>
  <si>
    <t>Equitable share</t>
  </si>
  <si>
    <t>Financial Management Grant</t>
  </si>
  <si>
    <t>Capital grants:-</t>
  </si>
  <si>
    <t>Provincial Government:-</t>
  </si>
  <si>
    <t>LGWSETA</t>
  </si>
  <si>
    <t>Work for water</t>
  </si>
  <si>
    <t>708 Avianpark</t>
  </si>
  <si>
    <t>331 People Housing Proj. Zwelethemba</t>
  </si>
  <si>
    <t>Cape Winelands District Municipality:-</t>
  </si>
  <si>
    <t>Housing Grants</t>
  </si>
  <si>
    <t>58 Houses for staff (SAMWU)</t>
  </si>
  <si>
    <t>350 Houses Avian Park</t>
  </si>
  <si>
    <t xml:space="preserve">339 Houses </t>
  </si>
  <si>
    <t>Other Municipalities</t>
  </si>
  <si>
    <t>Ledger Votes:</t>
  </si>
  <si>
    <t>UISP De Doorns - 577 New erven</t>
  </si>
  <si>
    <t>Donations</t>
  </si>
  <si>
    <t>Zwelethemba 242 Erven</t>
  </si>
  <si>
    <t>De Doorns 1400 PLS</t>
  </si>
  <si>
    <t>at</t>
  </si>
  <si>
    <r>
      <t xml:space="preserve">1800 Zweletemba Housing Project (A + </t>
    </r>
    <r>
      <rPr>
        <b/>
        <sz val="14"/>
        <rFont val="Century Gothic"/>
        <family val="2"/>
      </rPr>
      <t>B</t>
    </r>
    <r>
      <rPr>
        <sz val="14"/>
        <rFont val="Century Gothic"/>
        <family val="2"/>
      </rPr>
      <t>)</t>
    </r>
  </si>
  <si>
    <t>LGWSETA - Learnership</t>
  </si>
  <si>
    <t>Operating Provincial</t>
  </si>
  <si>
    <t>Operating Provincial Housing</t>
  </si>
  <si>
    <t>CDW Grant Operational Support</t>
  </si>
  <si>
    <t>Touwsriver (8 Topstructure)</t>
  </si>
  <si>
    <t>Rawsonville: De Nova</t>
  </si>
  <si>
    <t>RSEP</t>
  </si>
  <si>
    <t>Other Grants</t>
  </si>
  <si>
    <t>EPWP: Expanded Public Works</t>
  </si>
  <si>
    <t>Municipal Infrastucture Grant</t>
  </si>
  <si>
    <t>Operating Grants plus Operating Housing:-</t>
  </si>
  <si>
    <t>Library Service Conditional Grant</t>
  </si>
  <si>
    <t xml:space="preserve">Proclaimed Roads </t>
  </si>
  <si>
    <t>Financial Management Capacity Building Grant</t>
  </si>
  <si>
    <t>RSEP (Operational)</t>
  </si>
  <si>
    <t>Housing from Capital to Operating Top structure</t>
  </si>
  <si>
    <t>Sunnyside/Orchard - De Doorns</t>
  </si>
  <si>
    <t>Avian Park 205 Houses</t>
  </si>
  <si>
    <t>Energy Efficiency LED</t>
  </si>
  <si>
    <t>Sunny Side Orchard - 109 Erven</t>
  </si>
  <si>
    <t>Capital- grants Housing</t>
  </si>
  <si>
    <t>Prime-Mower Cache Equipment - Fire department</t>
  </si>
  <si>
    <t>FMSG - Municipal Continuous Montoring Phase 2</t>
  </si>
  <si>
    <t>FMSG - Risk and nti Fraud Project</t>
  </si>
  <si>
    <t>FMSG - Implementation of mSCOA</t>
  </si>
  <si>
    <t>Thusong Centre</t>
  </si>
  <si>
    <t>Local Government Graduate Internship Grant</t>
  </si>
  <si>
    <t>PAWC: Fire Services Capacity Building</t>
  </si>
  <si>
    <t>GROSS BALANCE</t>
  </si>
  <si>
    <t>Title Deeds</t>
  </si>
  <si>
    <t>Summary Grants  Received and Utilised:  2018/2019</t>
  </si>
  <si>
    <t>01/07/2018</t>
  </si>
  <si>
    <t>Integrated National Electrification Grant</t>
  </si>
  <si>
    <t>Avian Park 439 Houses</t>
  </si>
  <si>
    <t>Transhex</t>
  </si>
  <si>
    <t>Touwsrivuer 900</t>
  </si>
  <si>
    <t>De Doorns South of the N1</t>
  </si>
  <si>
    <t>Housing: Transhex</t>
  </si>
  <si>
    <t>Housing Grants: Other Operational</t>
  </si>
  <si>
    <t>30111060071</t>
  </si>
  <si>
    <t>30111068751</t>
  </si>
  <si>
    <t>Not yet on System</t>
  </si>
  <si>
    <t>Journal</t>
  </si>
  <si>
    <t>40101104250</t>
  </si>
  <si>
    <t xml:space="preserve">30111068750 </t>
  </si>
  <si>
    <t>FMSG - Revenue Enhancement</t>
  </si>
  <si>
    <t>Municipal Service Delivery and Capacity Building</t>
  </si>
  <si>
    <t>June 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</si>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</sst>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\-#,##0.00\ "/>
    <numFmt numFmtId="165" formatCode="d/mmm/yy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Century Gothic"/>
      <family val="2"/>
    </font>
    <font>
      <b/>
      <u val="singleAccounting"/>
      <sz val="14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u/>
      <sz val="14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u val="singleAccounting"/>
      <sz val="14"/>
      <color rgb="FFFF0000"/>
      <name val="Century Gothic"/>
      <family val="2"/>
    </font>
    <font>
      <b/>
      <u val="double"/>
      <sz val="14"/>
      <name val="Century Gothic"/>
      <family val="2"/>
    </font>
    <font>
      <b/>
      <sz val="18"/>
      <color rgb="FFFF0000"/>
      <name val="Century Gothic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5EBE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/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43" fontId="2" fillId="0" borderId="2" xfId="1" applyFont="1" applyBorder="1" applyAlignment="1">
      <alignment horizontal="center"/>
    </xf>
    <xf numFmtId="43" fontId="2" fillId="0" borderId="3" xfId="1" quotePrefix="1" applyFont="1" applyBorder="1" applyAlignment="1">
      <alignment horizontal="center"/>
    </xf>
    <xf numFmtId="14" fontId="2" fillId="0" borderId="3" xfId="1" quotePrefix="1" applyNumberFormat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4" fillId="0" borderId="6" xfId="1" applyFont="1" applyBorder="1"/>
    <xf numFmtId="43" fontId="4" fillId="0" borderId="3" xfId="1" applyFont="1" applyBorder="1" applyAlignment="1">
      <alignment horizontal="center"/>
    </xf>
    <xf numFmtId="43" fontId="4" fillId="0" borderId="2" xfId="1" applyFont="1" applyBorder="1"/>
    <xf numFmtId="43" fontId="4" fillId="0" borderId="2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16" xfId="1" applyFont="1" applyBorder="1"/>
    <xf numFmtId="43" fontId="4" fillId="0" borderId="1" xfId="1" applyFont="1" applyBorder="1"/>
    <xf numFmtId="43" fontId="4" fillId="0" borderId="14" xfId="1" applyFont="1" applyBorder="1"/>
    <xf numFmtId="43" fontId="4" fillId="0" borderId="4" xfId="1" applyFont="1" applyBorder="1"/>
    <xf numFmtId="43" fontId="2" fillId="0" borderId="10" xfId="1" applyFont="1" applyBorder="1" applyAlignment="1">
      <alignment horizontal="center"/>
    </xf>
    <xf numFmtId="43" fontId="2" fillId="0" borderId="10" xfId="1" applyFont="1" applyBorder="1" applyAlignment="1">
      <alignment horizontal="center" vertical="center" wrapText="1"/>
    </xf>
    <xf numFmtId="43" fontId="2" fillId="0" borderId="15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11" fillId="0" borderId="21" xfId="1" applyFont="1" applyBorder="1" applyAlignment="1">
      <alignment horizontal="center"/>
    </xf>
    <xf numFmtId="0" fontId="4" fillId="0" borderId="25" xfId="0" applyFont="1" applyBorder="1"/>
    <xf numFmtId="14" fontId="2" fillId="0" borderId="27" xfId="1" quotePrefix="1" applyNumberFormat="1" applyFont="1" applyBorder="1" applyAlignment="1">
      <alignment horizontal="center"/>
    </xf>
    <xf numFmtId="0" fontId="2" fillId="5" borderId="25" xfId="0" applyFont="1" applyFill="1" applyBorder="1"/>
    <xf numFmtId="0" fontId="2" fillId="0" borderId="25" xfId="0" applyFont="1" applyBorder="1"/>
    <xf numFmtId="0" fontId="4" fillId="0" borderId="28" xfId="0" applyFont="1" applyBorder="1"/>
    <xf numFmtId="43" fontId="4" fillId="0" borderId="15" xfId="1" applyFont="1" applyBorder="1" applyAlignment="1">
      <alignment horizontal="center"/>
    </xf>
    <xf numFmtId="0" fontId="12" fillId="0" borderId="25" xfId="0" applyFont="1" applyBorder="1"/>
    <xf numFmtId="43" fontId="4" fillId="0" borderId="26" xfId="1" applyFont="1" applyBorder="1" applyAlignment="1">
      <alignment horizontal="center"/>
    </xf>
    <xf numFmtId="0" fontId="2" fillId="0" borderId="25" xfId="0" applyFont="1" applyBorder="1" applyAlignment="1">
      <alignment wrapText="1"/>
    </xf>
    <xf numFmtId="43" fontId="4" fillId="0" borderId="15" xfId="1" applyFont="1" applyBorder="1"/>
    <xf numFmtId="43" fontId="2" fillId="0" borderId="34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31" xfId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right"/>
    </xf>
    <xf numFmtId="164" fontId="6" fillId="2" borderId="30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43" fontId="9" fillId="4" borderId="21" xfId="1" applyFont="1" applyFill="1" applyBorder="1"/>
    <xf numFmtId="43" fontId="4" fillId="0" borderId="22" xfId="1" applyFont="1" applyBorder="1"/>
    <xf numFmtId="43" fontId="4" fillId="0" borderId="24" xfId="1" applyFont="1" applyBorder="1"/>
    <xf numFmtId="43" fontId="2" fillId="0" borderId="2" xfId="1" quotePrefix="1" applyFont="1" applyBorder="1" applyAlignment="1">
      <alignment horizontal="center"/>
    </xf>
    <xf numFmtId="43" fontId="2" fillId="0" borderId="26" xfId="1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29" xfId="1" applyFont="1" applyBorder="1"/>
    <xf numFmtId="43" fontId="4" fillId="0" borderId="26" xfId="1" applyFont="1" applyBorder="1"/>
    <xf numFmtId="43" fontId="4" fillId="0" borderId="8" xfId="1" applyFont="1" applyBorder="1"/>
    <xf numFmtId="43" fontId="4" fillId="0" borderId="27" xfId="1" applyFont="1" applyBorder="1"/>
    <xf numFmtId="43" fontId="4" fillId="0" borderId="9" xfId="1" applyFont="1" applyBorder="1" applyAlignment="1">
      <alignment horizontal="center"/>
    </xf>
    <xf numFmtId="43" fontId="4" fillId="0" borderId="5" xfId="1" applyFont="1" applyBorder="1"/>
    <xf numFmtId="43" fontId="4" fillId="0" borderId="7" xfId="1" applyFont="1" applyBorder="1"/>
    <xf numFmtId="43" fontId="4" fillId="0" borderId="3" xfId="1" applyFont="1" applyBorder="1"/>
    <xf numFmtId="0" fontId="5" fillId="0" borderId="25" xfId="0" applyFont="1" applyBorder="1"/>
    <xf numFmtId="43" fontId="4" fillId="0" borderId="30" xfId="1" applyFont="1" applyBorder="1"/>
    <xf numFmtId="43" fontId="4" fillId="0" borderId="10" xfId="1" applyFont="1" applyBorder="1"/>
    <xf numFmtId="43" fontId="4" fillId="0" borderId="31" xfId="1" applyFont="1" applyBorder="1"/>
    <xf numFmtId="43" fontId="4" fillId="0" borderId="18" xfId="1" applyFont="1" applyBorder="1"/>
    <xf numFmtId="43" fontId="4" fillId="0" borderId="32" xfId="1" applyFont="1" applyBorder="1"/>
    <xf numFmtId="43" fontId="4" fillId="0" borderId="17" xfId="1" applyFont="1" applyBorder="1"/>
    <xf numFmtId="43" fontId="4" fillId="0" borderId="16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43" fontId="2" fillId="0" borderId="0" xfId="1" applyFont="1"/>
    <xf numFmtId="43" fontId="2" fillId="0" borderId="15" xfId="1" applyFont="1" applyBorder="1"/>
    <xf numFmtId="43" fontId="4" fillId="0" borderId="14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33" xfId="1" applyFont="1" applyBorder="1"/>
    <xf numFmtId="43" fontId="2" fillId="0" borderId="10" xfId="1" applyFont="1" applyBorder="1"/>
    <xf numFmtId="43" fontId="2" fillId="0" borderId="12" xfId="0" applyNumberFormat="1" applyFont="1" applyBorder="1"/>
    <xf numFmtId="43" fontId="2" fillId="0" borderId="12" xfId="1" applyFont="1" applyBorder="1"/>
    <xf numFmtId="0" fontId="2" fillId="0" borderId="35" xfId="0" applyFont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17" fontId="10" fillId="3" borderId="21" xfId="1" quotePrefix="1" applyNumberFormat="1" applyFont="1" applyFill="1" applyBorder="1" applyAlignment="1">
      <alignment horizont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ra%20grans%20and%20subsidies/Fondse%20Grants%2005%2006/2005%202006%20Opsomming%20Grants%20vir%20S%20Ro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ahill\OneDrive%20-%20Breede%20Valley%20Municipality\H-Drive\Ren&#233;%20Cahill\4.%202018-2019\17.%20NT%20Reporting\Grants\12%201%20Summary%20Grants%20for%20Council%202018.19%20%20for%20Ju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 June 06"/>
      <sheetName val="Equitable share"/>
      <sheetName val="FMG Grant"/>
      <sheetName val="MIG 2005_2006"/>
      <sheetName val="Work for water"/>
      <sheetName val="Mun Sistems Inprove grant"/>
      <sheetName val="550 IDT Erven"/>
      <sheetName val="Prof Services"/>
      <sheetName val="Telephone Costs"/>
      <sheetName val="Buildings and Land"/>
      <sheetName val="Networks Meters"/>
      <sheetName val="Learnership SETA"/>
      <sheetName val="SETA HUman"/>
      <sheetName val="PAWC ISDN "/>
      <sheetName val="Orchard Sunnyside District"/>
      <sheetName val="708 Avianpark"/>
      <sheetName val="Sunnyside Hous"/>
      <sheetName val="Elec Touw 3360"/>
      <sheetName val="Elec con 3379"/>
      <sheetName val="INE Pro 3372"/>
      <sheetName val="INEP 0506 Zwel A"/>
      <sheetName val="Openbare vervoer Infrastu"/>
      <sheetName val="GOP Program"/>
      <sheetName val="PMS Program"/>
      <sheetName val="Comm Kids"/>
      <sheetName val="Gesondheidssubsidie"/>
      <sheetName val="Ring Fencing &amp; Assets Wynland"/>
      <sheetName val="Kersliggies opsit"/>
      <sheetName val="De Doorns N1 suid"/>
      <sheetName val="LED Nature reserve"/>
      <sheetName val="58 Houses Staff"/>
      <sheetName val="350 Housus Aviaanpark"/>
      <sheetName val="339 Houses Building"/>
      <sheetName val="Multi Purpose Centre"/>
      <sheetName val="Sports Ground Zwelethemba"/>
      <sheetName val="Hostel Upgrading "/>
      <sheetName val="Purchase land Hasie"/>
      <sheetName val="Upgrad Sewerage Touws"/>
      <sheetName val="Spacial planning"/>
      <sheetName val="Mun Policing"/>
      <sheetName val="Draught Relief"/>
      <sheetName val="Multi Purpose"/>
      <sheetName val="Upgrading Land Ownership"/>
      <sheetName val="MPC Kitchen upgrading"/>
      <sheetName val="Comm Media Project"/>
      <sheetName val="MPC Projects"/>
      <sheetName val="Walala Wasala"/>
      <sheetName val="Masizakhe"/>
      <sheetName val="Social Plan Fund"/>
      <sheetName val="WC Soc Serc &amp; Pov Allev"/>
      <sheetName val="Sheet1"/>
      <sheetName val="Supply Elec Rawsonville"/>
      <sheetName val="Performence Man Sistem"/>
      <sheetName val="Asset Register "/>
      <sheetName val="Zwel Hu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0">
          <cell r="K30">
            <v>0</v>
          </cell>
        </row>
      </sheetData>
      <sheetData sheetId="31" refreshError="1">
        <row r="30">
          <cell r="K30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Grants 2018.19"/>
      <sheetName val="Equitable Share"/>
      <sheetName val="Fin Management Grant"/>
      <sheetName val="EPWP Expanded Public Works "/>
      <sheetName val="Library Service Conditional "/>
      <sheetName val="Proclaimed Roads"/>
      <sheetName val="CDW Grant "/>
      <sheetName val="Fin Man Capacity Building Grant"/>
      <sheetName val="Fin Man Capacity Building Gran "/>
      <sheetName val="FMSG-MCM"/>
      <sheetName val="FMSG-Risk and Anti Fraud Projec"/>
      <sheetName val="FMSG-mSCOA"/>
      <sheetName val="FMSG-Revenue"/>
      <sheetName val="Thusong Centre"/>
      <sheetName val="RSEP Projects"/>
      <sheetName val="Local Government Graduate Inter"/>
      <sheetName val="Boland Stadium Sportsground"/>
      <sheetName val="Municipal Service Delivery "/>
      <sheetName val="Work for Water "/>
      <sheetName val="Learnership SETA"/>
      <sheetName val="Upgrading land ownership"/>
      <sheetName val="Long Term Financial Strategy"/>
      <sheetName val="Case Ware Program and Training"/>
      <sheetName val="LGWSETA"/>
      <sheetName val="FMSG Data clean up"/>
      <sheetName val="EPWP Social Sector 14 15"/>
      <sheetName val="Housing consumer Ed CW"/>
      <sheetName val="Open Sheet 6"/>
      <sheetName val="Open sheet 7"/>
      <sheetName val="Soc Contri L De Kock"/>
      <sheetName val="Disaster Fund Stettynskloof Dam"/>
      <sheetName val="Fire Services Urban Search"/>
      <sheetName val="Cape Winelands District Mun"/>
      <sheetName val="CWDM-Community Development"/>
      <sheetName val="APL Cartons"/>
      <sheetName val="58 Houses SAMWU"/>
      <sheetName val="350 Houses Avian Park"/>
      <sheetName val="339 Houses"/>
      <sheetName val="708 Avian Park"/>
      <sheetName val="331 PHP Zwelethemba(old mand)"/>
      <sheetName val="1800 Zwel Housing (A+B)"/>
      <sheetName val="Zwelethemba 242 Erven"/>
      <sheetName val="Avian Park 439 Houses"/>
      <sheetName val="Top Stru. UISP De Doorns"/>
      <sheetName val="De Doorns 1400 PLS"/>
      <sheetName val="Rawsonville Denova"/>
      <sheetName val="Sunnyside Orchard De Doorns"/>
      <sheetName val="Avian Park 205 Houses"/>
      <sheetName val="Title Deeds"/>
      <sheetName val="Transhex"/>
      <sheetName val="MIG"/>
      <sheetName val="INEG"/>
      <sheetName val="Dept Culture and Sport"/>
      <sheetName val="Sport Culture 0809"/>
      <sheetName val="Proclaimed raods capt"/>
      <sheetName val="RSEP"/>
      <sheetName val=" Libraries - Capital"/>
      <sheetName val="Energy Efficiency LED light"/>
      <sheetName val="Sunnyside Orchard-109 Erven"/>
      <sheetName val="FMSG Internal Audit"/>
      <sheetName val="Sport culture 14 15"/>
      <sheetName val="Donation Nat Lottery-Zwel Sport"/>
      <sheetName val="MSIG 13 14"/>
      <sheetName val="Don Nat Lott - 11 12 (2)"/>
      <sheetName val="UISP De Do 577 Erven"/>
      <sheetName val="De Nova "/>
      <sheetName val="RBIG"/>
      <sheetName val="Public transport construction"/>
      <sheetName val="Shadow centre"/>
      <sheetName val="Work for Water"/>
      <sheetName val="Donated Assets"/>
      <sheetName val="1800 Zwelethemba Hous Capt (A+B"/>
      <sheetName val="PAWC Fire Services Capacity Bui"/>
      <sheetName val="Housing Transhex"/>
      <sheetName val="De Doorns Suid van N1"/>
      <sheetName val="Touwsrivier "/>
      <sheetName val="u key schedule"/>
      <sheetName val="Disaster Fund Stettynskloof cap"/>
      <sheetName val="Caseware Program "/>
      <sheetName val="FMG - SCU contract mang"/>
      <sheetName val="Ground Touwsriver"/>
    </sheetNames>
    <sheetDataSet>
      <sheetData sheetId="0"/>
      <sheetData sheetId="1">
        <row r="40">
          <cell r="C40">
            <v>0</v>
          </cell>
          <cell r="D40">
            <v>0</v>
          </cell>
          <cell r="E40">
            <v>108977000.00000003</v>
          </cell>
          <cell r="J40">
            <v>-108977000</v>
          </cell>
          <cell r="K40">
            <v>0</v>
          </cell>
        </row>
      </sheetData>
      <sheetData sheetId="2">
        <row r="27">
          <cell r="D27">
            <v>0</v>
          </cell>
          <cell r="E27">
            <v>1550000</v>
          </cell>
          <cell r="J27">
            <v>-988959.94</v>
          </cell>
          <cell r="K27">
            <v>0</v>
          </cell>
        </row>
      </sheetData>
      <sheetData sheetId="3">
        <row r="27">
          <cell r="C27">
            <v>0</v>
          </cell>
          <cell r="D27">
            <v>0</v>
          </cell>
          <cell r="E27">
            <v>3066000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-3066000</v>
          </cell>
          <cell r="K27">
            <v>0</v>
          </cell>
          <cell r="L27">
            <v>0</v>
          </cell>
        </row>
      </sheetData>
      <sheetData sheetId="4">
        <row r="24">
          <cell r="C24">
            <v>0</v>
          </cell>
          <cell r="D24">
            <v>0</v>
          </cell>
          <cell r="E24">
            <v>9017000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-9017000.0019999985</v>
          </cell>
          <cell r="K24">
            <v>0</v>
          </cell>
        </row>
      </sheetData>
      <sheetData sheetId="5">
        <row r="27">
          <cell r="C27">
            <v>0</v>
          </cell>
          <cell r="D27">
            <v>0</v>
          </cell>
          <cell r="E27">
            <v>150000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-150000</v>
          </cell>
          <cell r="K27">
            <v>0</v>
          </cell>
          <cell r="M27">
            <v>0</v>
          </cell>
        </row>
      </sheetData>
      <sheetData sheetId="6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7"/>
      <sheetData sheetId="8">
        <row r="28">
          <cell r="C28">
            <v>240000</v>
          </cell>
          <cell r="D28">
            <v>0</v>
          </cell>
          <cell r="E28">
            <v>360000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-240000</v>
          </cell>
          <cell r="K28">
            <v>0</v>
          </cell>
          <cell r="L28">
            <v>0</v>
          </cell>
          <cell r="M28">
            <v>0</v>
          </cell>
        </row>
      </sheetData>
      <sheetData sheetId="9">
        <row r="29">
          <cell r="C29">
            <v>44153.94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-44153.94</v>
          </cell>
          <cell r="K29">
            <v>0</v>
          </cell>
          <cell r="L29">
            <v>0</v>
          </cell>
          <cell r="M29">
            <v>0</v>
          </cell>
        </row>
      </sheetData>
      <sheetData sheetId="10"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1">
        <row r="29">
          <cell r="C29">
            <v>0</v>
          </cell>
          <cell r="D29">
            <v>0</v>
          </cell>
          <cell r="E29">
            <v>280000</v>
          </cell>
          <cell r="F29">
            <v>0</v>
          </cell>
          <cell r="G29">
            <v>0</v>
          </cell>
          <cell r="H29">
            <v>0</v>
          </cell>
          <cell r="J29">
            <v>-240260.52999999997</v>
          </cell>
          <cell r="K29">
            <v>0</v>
          </cell>
          <cell r="L29">
            <v>0</v>
          </cell>
          <cell r="M29">
            <v>0</v>
          </cell>
        </row>
      </sheetData>
      <sheetData sheetId="12">
        <row r="29">
          <cell r="C29">
            <v>0</v>
          </cell>
          <cell r="D29">
            <v>0</v>
          </cell>
          <cell r="E29">
            <v>1000000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3">
        <row r="28">
          <cell r="C28">
            <v>0</v>
          </cell>
          <cell r="D28">
            <v>0</v>
          </cell>
          <cell r="E28">
            <v>100000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-100000</v>
          </cell>
          <cell r="K28">
            <v>0</v>
          </cell>
          <cell r="L28">
            <v>0</v>
          </cell>
        </row>
      </sheetData>
      <sheetData sheetId="14">
        <row r="29">
          <cell r="C29">
            <v>510000</v>
          </cell>
          <cell r="D29">
            <v>0</v>
          </cell>
          <cell r="E29">
            <v>0</v>
          </cell>
          <cell r="F29">
            <v>-414000</v>
          </cell>
          <cell r="G29">
            <v>0</v>
          </cell>
          <cell r="H29">
            <v>0</v>
          </cell>
          <cell r="I29">
            <v>0</v>
          </cell>
          <cell r="J29">
            <v>-86400</v>
          </cell>
          <cell r="K29">
            <v>0</v>
          </cell>
          <cell r="L29">
            <v>0</v>
          </cell>
          <cell r="M29">
            <v>0</v>
          </cell>
        </row>
      </sheetData>
      <sheetData sheetId="15">
        <row r="29">
          <cell r="C29">
            <v>26800.04</v>
          </cell>
          <cell r="D29">
            <v>0</v>
          </cell>
          <cell r="E29">
            <v>72000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-98800.040000000008</v>
          </cell>
          <cell r="K29">
            <v>0</v>
          </cell>
          <cell r="L29">
            <v>0</v>
          </cell>
        </row>
      </sheetData>
      <sheetData sheetId="16"/>
      <sheetData sheetId="17">
        <row r="28">
          <cell r="C28">
            <v>0</v>
          </cell>
          <cell r="D28">
            <v>0</v>
          </cell>
          <cell r="E28">
            <v>750000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-750000</v>
          </cell>
          <cell r="K28">
            <v>0</v>
          </cell>
          <cell r="L28">
            <v>0</v>
          </cell>
          <cell r="M28">
            <v>0</v>
          </cell>
        </row>
      </sheetData>
      <sheetData sheetId="18">
        <row r="27">
          <cell r="C27">
            <v>504779.8</v>
          </cell>
          <cell r="D27">
            <v>0</v>
          </cell>
          <cell r="E27">
            <v>754082.33</v>
          </cell>
          <cell r="F27">
            <v>0</v>
          </cell>
          <cell r="G27">
            <v>0</v>
          </cell>
          <cell r="H27">
            <v>0</v>
          </cell>
          <cell r="I27">
            <v>-43623.01</v>
          </cell>
          <cell r="J27">
            <v>-1131421.44</v>
          </cell>
          <cell r="K27">
            <v>0</v>
          </cell>
        </row>
      </sheetData>
      <sheetData sheetId="19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20"/>
      <sheetData sheetId="21">
        <row r="26">
          <cell r="D26">
            <v>0</v>
          </cell>
          <cell r="E26">
            <v>0</v>
          </cell>
          <cell r="F26">
            <v>0</v>
          </cell>
          <cell r="K26">
            <v>0</v>
          </cell>
        </row>
      </sheetData>
      <sheetData sheetId="22"/>
      <sheetData sheetId="23">
        <row r="28">
          <cell r="C28">
            <v>95827.19</v>
          </cell>
          <cell r="D28">
            <v>0</v>
          </cell>
          <cell r="E28">
            <v>638556.62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32">
        <row r="29">
          <cell r="C29">
            <v>0</v>
          </cell>
          <cell r="D29">
            <v>0</v>
          </cell>
          <cell r="E29">
            <v>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-500000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33"/>
      <sheetData sheetId="34"/>
      <sheetData sheetId="35">
        <row r="24">
          <cell r="C24">
            <v>44824.54</v>
          </cell>
          <cell r="D24">
            <v>0</v>
          </cell>
          <cell r="E24">
            <v>0</v>
          </cell>
          <cell r="J24">
            <v>0</v>
          </cell>
        </row>
      </sheetData>
      <sheetData sheetId="36">
        <row r="26">
          <cell r="C26">
            <v>0</v>
          </cell>
          <cell r="D26">
            <v>-422643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</row>
      </sheetData>
      <sheetData sheetId="37">
        <row r="26">
          <cell r="C26">
            <v>24464.29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24464.29</v>
          </cell>
        </row>
      </sheetData>
      <sheetData sheetId="38">
        <row r="28">
          <cell r="C28">
            <v>466875.79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39">
        <row r="24">
          <cell r="C24">
            <v>2524406.7400000002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0"/>
      <sheetData sheetId="41">
        <row r="24">
          <cell r="C24">
            <v>767968.49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2">
        <row r="24">
          <cell r="C24">
            <v>2039797.06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3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4">
        <row r="25">
          <cell r="C25">
            <v>259510.69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5">
        <row r="25">
          <cell r="C25">
            <v>367174.85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-367174.85</v>
          </cell>
          <cell r="K25">
            <v>0</v>
          </cell>
        </row>
      </sheetData>
      <sheetData sheetId="46">
        <row r="25">
          <cell r="D25">
            <v>0</v>
          </cell>
          <cell r="E25">
            <v>2059325.65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-2059325.65</v>
          </cell>
          <cell r="K25">
            <v>0</v>
          </cell>
        </row>
      </sheetData>
      <sheetData sheetId="47">
        <row r="25">
          <cell r="C25">
            <v>0</v>
          </cell>
          <cell r="E25">
            <v>2550000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-2550000</v>
          </cell>
          <cell r="K25">
            <v>0</v>
          </cell>
          <cell r="L25">
            <v>0</v>
          </cell>
          <cell r="M25">
            <v>0</v>
          </cell>
        </row>
      </sheetData>
      <sheetData sheetId="48">
        <row r="29">
          <cell r="C29">
            <v>3500000</v>
          </cell>
          <cell r="D29">
            <v>0</v>
          </cell>
          <cell r="E29">
            <v>1782000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-1412465.24</v>
          </cell>
          <cell r="K29">
            <v>0</v>
          </cell>
          <cell r="L29">
            <v>0</v>
          </cell>
          <cell r="M29">
            <v>0</v>
          </cell>
          <cell r="N29">
            <v>3869534.76</v>
          </cell>
        </row>
      </sheetData>
      <sheetData sheetId="49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50">
        <row r="23">
          <cell r="C23">
            <v>0</v>
          </cell>
          <cell r="D23">
            <v>0</v>
          </cell>
          <cell r="E23">
            <v>33810000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-33810000</v>
          </cell>
          <cell r="L23">
            <v>0</v>
          </cell>
        </row>
      </sheetData>
      <sheetData sheetId="51">
        <row r="23">
          <cell r="C23">
            <v>0</v>
          </cell>
          <cell r="D23">
            <v>0</v>
          </cell>
          <cell r="E23">
            <v>5000000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-5000000</v>
          </cell>
          <cell r="L23">
            <v>0</v>
          </cell>
          <cell r="M23">
            <v>0</v>
          </cell>
        </row>
      </sheetData>
      <sheetData sheetId="52"/>
      <sheetData sheetId="53"/>
      <sheetData sheetId="54"/>
      <sheetData sheetId="55">
        <row r="24">
          <cell r="C24">
            <v>1498418</v>
          </cell>
          <cell r="D24">
            <v>0</v>
          </cell>
          <cell r="E24">
            <v>3200000</v>
          </cell>
          <cell r="F24">
            <v>414000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-2200698.9900000002</v>
          </cell>
          <cell r="L24">
            <v>0</v>
          </cell>
          <cell r="M24">
            <v>0</v>
          </cell>
        </row>
      </sheetData>
      <sheetData sheetId="56">
        <row r="21">
          <cell r="C21">
            <v>4115001.42</v>
          </cell>
          <cell r="D21">
            <v>0</v>
          </cell>
          <cell r="E21">
            <v>500000</v>
          </cell>
          <cell r="K21">
            <v>-4615001.42</v>
          </cell>
        </row>
      </sheetData>
      <sheetData sheetId="57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58">
        <row r="25">
          <cell r="D25">
            <v>0</v>
          </cell>
          <cell r="E25">
            <v>0</v>
          </cell>
          <cell r="K25">
            <v>0</v>
          </cell>
        </row>
      </sheetData>
      <sheetData sheetId="59"/>
      <sheetData sheetId="60"/>
      <sheetData sheetId="61"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  <cell r="K25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5">
          <cell r="C25">
            <v>1449005.3</v>
          </cell>
          <cell r="D25">
            <v>0</v>
          </cell>
          <cell r="E25">
            <v>0</v>
          </cell>
          <cell r="F25">
            <v>0</v>
          </cell>
        </row>
      </sheetData>
      <sheetData sheetId="72">
        <row r="25">
          <cell r="C25">
            <v>1500000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-1496518.99</v>
          </cell>
          <cell r="L25">
            <v>0</v>
          </cell>
          <cell r="M25">
            <v>0</v>
          </cell>
        </row>
      </sheetData>
      <sheetData sheetId="73">
        <row r="23">
          <cell r="C23">
            <v>27493296.440000001</v>
          </cell>
          <cell r="D23">
            <v>0</v>
          </cell>
          <cell r="E23">
            <v>0</v>
          </cell>
          <cell r="F23">
            <v>70669386.959999993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-92060508.430000007</v>
          </cell>
          <cell r="L23">
            <v>0</v>
          </cell>
        </row>
      </sheetData>
      <sheetData sheetId="74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5">
        <row r="25"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tabSelected="1" zoomScale="50" zoomScaleNormal="50" zoomScaleSheetLayoutView="50" workbookViewId="0"/>
  </sheetViews>
  <sheetFormatPr defaultColWidth="9.140625" defaultRowHeight="18" x14ac:dyDescent="0.25"/>
  <cols>
    <col min="1" max="1" width="68.42578125" style="3" bestFit="1" customWidth="1"/>
    <col min="2" max="2" width="23.5703125" style="4" customWidth="1"/>
    <col min="3" max="3" width="21.42578125" style="5" customWidth="1"/>
    <col min="4" max="4" width="24.42578125" style="5" customWidth="1"/>
    <col min="5" max="5" width="23" style="5" customWidth="1"/>
    <col min="6" max="6" width="14.28515625" style="5" customWidth="1"/>
    <col min="7" max="7" width="21.42578125" style="4" customWidth="1"/>
    <col min="8" max="8" width="19.28515625" style="4" bestFit="1" customWidth="1"/>
    <col min="9" max="9" width="29.28515625" style="4" customWidth="1"/>
    <col min="10" max="10" width="27.42578125" style="4" customWidth="1"/>
    <col min="11" max="11" width="11.42578125" style="4" hidden="1" customWidth="1"/>
    <col min="12" max="12" width="23.85546875" style="4" customWidth="1"/>
    <col min="13" max="13" width="25.42578125" style="5" customWidth="1"/>
    <col min="14" max="16384" width="9.140625" style="3"/>
  </cols>
  <sheetData>
    <row r="1" spans="1:13" ht="26.25" customHeight="1" x14ac:dyDescent="0.55000000000000004">
      <c r="A1" s="49"/>
      <c r="B1" s="29"/>
      <c r="C1" s="50" t="s">
        <v>73</v>
      </c>
      <c r="D1" s="50"/>
      <c r="E1" s="50"/>
      <c r="F1" s="50"/>
      <c r="G1" s="50"/>
      <c r="H1" s="50"/>
      <c r="I1" s="88" t="s">
        <v>90</v>
      </c>
      <c r="J1" s="88"/>
      <c r="K1" s="30"/>
      <c r="L1" s="29"/>
      <c r="M1" s="51"/>
    </row>
    <row r="2" spans="1:13" ht="19.5" thickBot="1" x14ac:dyDescent="0.3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52"/>
    </row>
    <row r="3" spans="1:13" x14ac:dyDescent="0.25">
      <c r="A3" s="3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89" t="s">
        <v>12</v>
      </c>
      <c r="L3" s="6" t="s">
        <v>9</v>
      </c>
      <c r="M3" s="38"/>
    </row>
    <row r="4" spans="1:13" x14ac:dyDescent="0.25">
      <c r="A4" s="31"/>
      <c r="B4" s="6" t="s">
        <v>10</v>
      </c>
      <c r="C4" s="6" t="s">
        <v>10</v>
      </c>
      <c r="D4" s="6" t="s">
        <v>74</v>
      </c>
      <c r="E4" s="6"/>
      <c r="F4" s="6"/>
      <c r="G4" s="6" t="s">
        <v>41</v>
      </c>
      <c r="H4" s="53" t="s">
        <v>12</v>
      </c>
      <c r="I4" s="6" t="s">
        <v>11</v>
      </c>
      <c r="J4" s="6" t="s">
        <v>11</v>
      </c>
      <c r="K4" s="89"/>
      <c r="L4" s="6" t="s">
        <v>3</v>
      </c>
      <c r="M4" s="54" t="s">
        <v>13</v>
      </c>
    </row>
    <row r="5" spans="1:13" x14ac:dyDescent="0.25">
      <c r="A5" s="31"/>
      <c r="B5" s="7" t="s">
        <v>74</v>
      </c>
      <c r="C5" s="7">
        <f>G94</f>
        <v>0</v>
      </c>
      <c r="D5" s="8" t="s">
        <v>91</v>
      </c>
      <c r="E5" s="9" t="s">
        <v>14</v>
      </c>
      <c r="F5" s="9" t="s">
        <v>15</v>
      </c>
      <c r="G5" s="9"/>
      <c r="H5" s="9" t="s">
        <v>16</v>
      </c>
      <c r="I5" s="9" t="s">
        <v>17</v>
      </c>
      <c r="J5" s="9" t="s">
        <v>18</v>
      </c>
      <c r="K5" s="90"/>
      <c r="L5" s="9" t="s">
        <v>19</v>
      </c>
      <c r="M5" s="32" t="str">
        <f>D5</f>
        <v>30/06/2019</v>
      </c>
    </row>
    <row r="6" spans="1:13" x14ac:dyDescent="0.25">
      <c r="A6" s="31"/>
      <c r="M6" s="40"/>
    </row>
    <row r="7" spans="1:13" x14ac:dyDescent="0.25">
      <c r="A7" s="33" t="s">
        <v>20</v>
      </c>
      <c r="B7" s="86">
        <f t="shared" ref="B7:J7" si="0">B9+B15</f>
        <v>0</v>
      </c>
      <c r="C7" s="86">
        <f t="shared" si="0"/>
        <v>0</v>
      </c>
      <c r="D7" s="86">
        <f t="shared" si="0"/>
        <v>152403000.00000003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-113031959.94</v>
      </c>
      <c r="J7" s="86">
        <f t="shared" si="0"/>
        <v>-38810000</v>
      </c>
      <c r="K7" s="86"/>
      <c r="L7" s="86">
        <f>SUM(L9,L15)</f>
        <v>0</v>
      </c>
      <c r="M7" s="28">
        <f>SUM(M9,M15)</f>
        <v>561040.06000000006</v>
      </c>
    </row>
    <row r="8" spans="1:13" x14ac:dyDescent="0.25">
      <c r="A8" s="34"/>
      <c r="M8" s="40"/>
    </row>
    <row r="9" spans="1:13" x14ac:dyDescent="0.25">
      <c r="A9" s="34" t="s">
        <v>21</v>
      </c>
      <c r="B9" s="4">
        <f>SUM(B11:B13)</f>
        <v>0</v>
      </c>
      <c r="C9" s="4">
        <f>SUM(C11:C13)</f>
        <v>0</v>
      </c>
      <c r="D9" s="4">
        <f t="shared" ref="D9:L9" si="1">SUM(D11:D13)</f>
        <v>113593000.00000003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-113031959.94</v>
      </c>
      <c r="J9" s="4">
        <f t="shared" si="1"/>
        <v>0</v>
      </c>
      <c r="L9" s="4">
        <f t="shared" si="1"/>
        <v>0</v>
      </c>
      <c r="M9" s="36">
        <f>SUM(M11:M13)</f>
        <v>561040.06000000006</v>
      </c>
    </row>
    <row r="10" spans="1:13" x14ac:dyDescent="0.25">
      <c r="A10" s="34"/>
      <c r="B10" s="15"/>
      <c r="C10" s="15"/>
      <c r="D10" s="15"/>
      <c r="E10" s="15"/>
      <c r="F10" s="15"/>
      <c r="G10" s="15"/>
      <c r="H10" s="15"/>
      <c r="I10" s="15"/>
      <c r="J10" s="15"/>
      <c r="L10" s="15"/>
      <c r="M10" s="36"/>
    </row>
    <row r="11" spans="1:13" x14ac:dyDescent="0.25">
      <c r="A11" s="35" t="s">
        <v>22</v>
      </c>
      <c r="B11" s="55">
        <f>+'[2]Equitable Share'!C40</f>
        <v>0</v>
      </c>
      <c r="C11" s="55">
        <f>+'[2]Equitable Share'!D40</f>
        <v>0</v>
      </c>
      <c r="D11" s="55">
        <f>+'[2]Equitable Share'!E40</f>
        <v>108977000.00000003</v>
      </c>
      <c r="E11" s="10"/>
      <c r="F11" s="12"/>
      <c r="G11" s="13">
        <v>0</v>
      </c>
      <c r="I11" s="20">
        <f>+'[2]Equitable Share'!J40</f>
        <v>-108977000</v>
      </c>
      <c r="J11" s="16">
        <f>+'[2]Equitable Share'!K40</f>
        <v>0</v>
      </c>
      <c r="K11" s="16"/>
      <c r="L11" s="20">
        <v>0</v>
      </c>
      <c r="M11" s="56">
        <v>0</v>
      </c>
    </row>
    <row r="12" spans="1:13" x14ac:dyDescent="0.25">
      <c r="A12" s="35" t="s">
        <v>23</v>
      </c>
      <c r="B12" s="10">
        <v>0</v>
      </c>
      <c r="C12" s="10">
        <f>+'[2]Fin Management Grant'!D27</f>
        <v>0</v>
      </c>
      <c r="D12" s="10">
        <f>+'[2]Fin Management Grant'!E27</f>
        <v>1550000</v>
      </c>
      <c r="E12" s="10"/>
      <c r="F12" s="12"/>
      <c r="G12" s="13">
        <v>0</v>
      </c>
      <c r="I12" s="20">
        <f>+'[2]Fin Management Grant'!J27</f>
        <v>-988959.94</v>
      </c>
      <c r="J12" s="13">
        <f>+'[2]Fin Management Grant'!K27</f>
        <v>0</v>
      </c>
      <c r="K12" s="13"/>
      <c r="L12" s="20">
        <v>0</v>
      </c>
      <c r="M12" s="57">
        <f t="shared" ref="M12:M13" si="2">SUM(B12:L12)</f>
        <v>561040.06000000006</v>
      </c>
    </row>
    <row r="13" spans="1:13" ht="20.25" customHeight="1" x14ac:dyDescent="0.25">
      <c r="A13" s="35" t="s">
        <v>51</v>
      </c>
      <c r="B13" s="58">
        <f>+'[2]EPWP Expanded Public Works '!C27</f>
        <v>0</v>
      </c>
      <c r="C13" s="58">
        <f>+'[2]EPWP Expanded Public Works '!D27</f>
        <v>0</v>
      </c>
      <c r="D13" s="58">
        <f>+'[2]EPWP Expanded Public Works '!E27</f>
        <v>3066000</v>
      </c>
      <c r="E13" s="58">
        <f>+'[2]EPWP Expanded Public Works '!F27</f>
        <v>0</v>
      </c>
      <c r="F13" s="58">
        <f>+'[2]EPWP Expanded Public Works '!G27</f>
        <v>0</v>
      </c>
      <c r="G13" s="58">
        <f>+'[2]EPWP Expanded Public Works '!H27</f>
        <v>0</v>
      </c>
      <c r="H13" s="58">
        <f>+'[2]EPWP Expanded Public Works '!I27</f>
        <v>0</v>
      </c>
      <c r="I13" s="58">
        <f>+'[2]EPWP Expanded Public Works '!J27</f>
        <v>-3066000</v>
      </c>
      <c r="J13" s="58">
        <f>+'[2]EPWP Expanded Public Works '!K27</f>
        <v>0</v>
      </c>
      <c r="K13" s="58">
        <f>+'[2]EPWP Expanded Public Works '!L27</f>
        <v>0</v>
      </c>
      <c r="L13" s="58">
        <v>0</v>
      </c>
      <c r="M13" s="59">
        <f t="shared" si="2"/>
        <v>0</v>
      </c>
    </row>
    <row r="14" spans="1:13" x14ac:dyDescent="0.25">
      <c r="A14" s="31"/>
      <c r="M14" s="40"/>
    </row>
    <row r="15" spans="1:13" x14ac:dyDescent="0.25">
      <c r="A15" s="34" t="s">
        <v>24</v>
      </c>
      <c r="B15" s="4">
        <f t="shared" ref="B15:I15" si="3">SUM(B17:B19)</f>
        <v>0</v>
      </c>
      <c r="C15" s="4">
        <f t="shared" si="3"/>
        <v>0</v>
      </c>
      <c r="D15" s="4">
        <f t="shared" si="3"/>
        <v>38810000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>SUM(J17:J19)</f>
        <v>-38810000</v>
      </c>
      <c r="K15" s="4">
        <f>SUM(K17:K19)</f>
        <v>0</v>
      </c>
      <c r="L15" s="4">
        <f>SUM(L17:L19)</f>
        <v>0</v>
      </c>
      <c r="M15" s="36">
        <f>SUM(M17:M19)</f>
        <v>0</v>
      </c>
    </row>
    <row r="16" spans="1:13" x14ac:dyDescent="0.25">
      <c r="A16" s="34"/>
      <c r="B16" s="15"/>
      <c r="C16" s="4"/>
      <c r="D16" s="4"/>
      <c r="E16" s="15"/>
      <c r="F16" s="4"/>
      <c r="H16" s="15"/>
      <c r="M16" s="36"/>
    </row>
    <row r="17" spans="1:13" hidden="1" x14ac:dyDescent="0.25">
      <c r="A17" s="31" t="s">
        <v>61</v>
      </c>
      <c r="B17" s="10">
        <f>+'[2]Energy Efficiency LED light'!C24:C24</f>
        <v>0</v>
      </c>
      <c r="C17" s="23">
        <f>+'[2]Energy Efficiency LED light'!D24:D24</f>
        <v>0</v>
      </c>
      <c r="D17" s="25">
        <f>+'[2]Energy Efficiency LED light'!E24:E24</f>
        <v>0</v>
      </c>
      <c r="E17" s="25">
        <f>+'[2]Energy Efficiency LED light'!F24:F24</f>
        <v>0</v>
      </c>
      <c r="F17" s="23">
        <f>+'[2]Energy Efficiency LED light'!G24:G24</f>
        <v>0</v>
      </c>
      <c r="G17" s="25">
        <f>+'[2]Energy Efficiency LED light'!H24:H24</f>
        <v>0</v>
      </c>
      <c r="H17" s="25">
        <f>+'[2]Energy Efficiency LED light'!L24</f>
        <v>0</v>
      </c>
      <c r="I17" s="23">
        <f>+'[2]Energy Efficiency LED light'!J24:J24</f>
        <v>0</v>
      </c>
      <c r="J17" s="23">
        <f>+'[2]Energy Efficiency LED light'!K24:K24</f>
        <v>0</v>
      </c>
      <c r="K17" s="23"/>
      <c r="L17" s="25">
        <f>+'[2]Energy Efficiency LED light'!M24:M24</f>
        <v>0</v>
      </c>
      <c r="M17" s="56">
        <f>SUM(B17:L17)</f>
        <v>0</v>
      </c>
    </row>
    <row r="18" spans="1:13" x14ac:dyDescent="0.25">
      <c r="A18" s="31" t="s">
        <v>52</v>
      </c>
      <c r="B18" s="19">
        <f>[2]MIG!C23</f>
        <v>0</v>
      </c>
      <c r="C18" s="19">
        <f>[2]MIG!D23</f>
        <v>0</v>
      </c>
      <c r="D18" s="19">
        <f>[2]MIG!E23</f>
        <v>33810000</v>
      </c>
      <c r="E18" s="19">
        <f>[2]MIG!F23</f>
        <v>0</v>
      </c>
      <c r="F18" s="19">
        <f>[2]MIG!G23</f>
        <v>0</v>
      </c>
      <c r="G18" s="19">
        <f>[2]MIG!H23</f>
        <v>0</v>
      </c>
      <c r="H18" s="19">
        <f>[2]MIG!I23</f>
        <v>0</v>
      </c>
      <c r="I18" s="19">
        <f>[2]MIG!J23</f>
        <v>0</v>
      </c>
      <c r="J18" s="19">
        <f>[2]MIG!K23</f>
        <v>-33810000</v>
      </c>
      <c r="K18" s="19">
        <f>[2]MIG!L23</f>
        <v>0</v>
      </c>
      <c r="L18" s="19">
        <v>0</v>
      </c>
      <c r="M18" s="56">
        <f>SUM(B18:L18)</f>
        <v>0</v>
      </c>
    </row>
    <row r="19" spans="1:13" x14ac:dyDescent="0.25">
      <c r="A19" s="31" t="s">
        <v>75</v>
      </c>
      <c r="B19" s="21">
        <f>[2]INEG!C23</f>
        <v>0</v>
      </c>
      <c r="C19" s="21">
        <f>[2]INEG!D23</f>
        <v>0</v>
      </c>
      <c r="D19" s="21">
        <f>[2]INEG!E23</f>
        <v>5000000</v>
      </c>
      <c r="E19" s="21">
        <f>[2]INEG!F23</f>
        <v>0</v>
      </c>
      <c r="F19" s="21">
        <f>[2]INEG!G23</f>
        <v>0</v>
      </c>
      <c r="G19" s="21">
        <f>[2]INEG!H23</f>
        <v>0</v>
      </c>
      <c r="H19" s="21">
        <f>[2]INEG!I23</f>
        <v>0</v>
      </c>
      <c r="I19" s="21">
        <f>[2]INEG!J23</f>
        <v>0</v>
      </c>
      <c r="J19" s="21">
        <f>[2]INEG!K23</f>
        <v>-5000000</v>
      </c>
      <c r="K19" s="21">
        <f>[2]INEG!L23</f>
        <v>0</v>
      </c>
      <c r="L19" s="21">
        <f>[2]INEG!M23</f>
        <v>0</v>
      </c>
      <c r="M19" s="59">
        <f>SUM(B19:L19)</f>
        <v>0</v>
      </c>
    </row>
    <row r="20" spans="1:13" x14ac:dyDescent="0.25">
      <c r="A20" s="31"/>
      <c r="D20" s="5">
        <v>0</v>
      </c>
      <c r="M20" s="40"/>
    </row>
    <row r="21" spans="1:13" x14ac:dyDescent="0.25">
      <c r="A21" s="33" t="s">
        <v>25</v>
      </c>
      <c r="B21" s="86">
        <f>B23+B52</f>
        <v>42362120.93</v>
      </c>
      <c r="C21" s="86">
        <f>C23+C52</f>
        <v>0</v>
      </c>
      <c r="D21" s="86">
        <f>SUM(D23+D52)</f>
        <v>21820325.649999999</v>
      </c>
      <c r="E21" s="86">
        <f t="shared" ref="E21:J21" si="4">SUM(E23,E52)</f>
        <v>70669386.959999993</v>
      </c>
      <c r="F21" s="86">
        <f t="shared" si="4"/>
        <v>0</v>
      </c>
      <c r="G21" s="86">
        <f t="shared" si="4"/>
        <v>0</v>
      </c>
      <c r="H21" s="86">
        <f t="shared" si="4"/>
        <v>0</v>
      </c>
      <c r="I21" s="86">
        <f t="shared" si="4"/>
        <v>-17115580.251999997</v>
      </c>
      <c r="J21" s="86">
        <f t="shared" si="4"/>
        <v>-100372727.83000001</v>
      </c>
      <c r="K21" s="86"/>
      <c r="L21" s="86">
        <f>SUM(L23,L52)</f>
        <v>0</v>
      </c>
      <c r="M21" s="28">
        <f>SUM(M23,M52)</f>
        <v>17363525.459999982</v>
      </c>
    </row>
    <row r="22" spans="1:13" x14ac:dyDescent="0.25">
      <c r="A22" s="34"/>
      <c r="M22" s="40"/>
    </row>
    <row r="23" spans="1:13" x14ac:dyDescent="0.25">
      <c r="A23" s="34" t="s">
        <v>53</v>
      </c>
      <c r="B23" s="4">
        <f t="shared" ref="B23:I23" si="5">B25+B39</f>
        <v>7755405.0700000003</v>
      </c>
      <c r="C23" s="4">
        <f t="shared" si="5"/>
        <v>0</v>
      </c>
      <c r="D23" s="4">
        <f t="shared" si="5"/>
        <v>18120325.649999999</v>
      </c>
      <c r="E23" s="4">
        <f t="shared" si="5"/>
        <v>-414000</v>
      </c>
      <c r="F23" s="15">
        <f t="shared" si="5"/>
        <v>0</v>
      </c>
      <c r="G23" s="4">
        <f t="shared" si="5"/>
        <v>0</v>
      </c>
      <c r="H23" s="4">
        <f t="shared" si="5"/>
        <v>0</v>
      </c>
      <c r="I23" s="4">
        <f t="shared" si="5"/>
        <v>-17115580.251999997</v>
      </c>
      <c r="J23" s="4">
        <f>SUM(J26:J50)</f>
        <v>0</v>
      </c>
      <c r="L23" s="4">
        <f>L25+L39</f>
        <v>0</v>
      </c>
      <c r="M23" s="36">
        <f>M25+M39</f>
        <v>8346150.4699999997</v>
      </c>
    </row>
    <row r="24" spans="1:13" x14ac:dyDescent="0.25">
      <c r="A24" s="34"/>
      <c r="B24" s="16"/>
      <c r="C24" s="16"/>
      <c r="D24" s="14"/>
      <c r="E24" s="16"/>
      <c r="F24" s="14"/>
      <c r="G24" s="14"/>
      <c r="H24" s="16"/>
      <c r="I24" s="19"/>
      <c r="J24" s="16"/>
      <c r="K24" s="16"/>
      <c r="L24" s="19"/>
      <c r="M24" s="16"/>
    </row>
    <row r="25" spans="1:13" x14ac:dyDescent="0.25">
      <c r="A25" s="37" t="s">
        <v>44</v>
      </c>
      <c r="B25" s="13">
        <f t="shared" ref="B25:G25" si="6">SUM(B26:B36)</f>
        <v>820953.98</v>
      </c>
      <c r="C25" s="13">
        <f t="shared" si="6"/>
        <v>0</v>
      </c>
      <c r="D25" s="60">
        <f>SUM(D26:D37)</f>
        <v>11729000</v>
      </c>
      <c r="E25" s="13">
        <f t="shared" si="6"/>
        <v>-414000</v>
      </c>
      <c r="F25" s="18">
        <f t="shared" si="6"/>
        <v>0</v>
      </c>
      <c r="G25" s="18">
        <f t="shared" si="6"/>
        <v>0</v>
      </c>
      <c r="H25" s="20">
        <f>SUM(H26:H38)</f>
        <v>0</v>
      </c>
      <c r="I25" s="20">
        <f>SUM(I26:I38)</f>
        <v>-10726614.511999996</v>
      </c>
      <c r="J25" s="11">
        <f>SUM(J26:J38)</f>
        <v>0</v>
      </c>
      <c r="K25" s="11"/>
      <c r="L25" s="20">
        <f>SUM(L26:L38)</f>
        <v>0</v>
      </c>
      <c r="M25" s="11">
        <f>SUM(M26:M38)</f>
        <v>1409339.47</v>
      </c>
    </row>
    <row r="26" spans="1:13" x14ac:dyDescent="0.25">
      <c r="A26" s="31" t="s">
        <v>54</v>
      </c>
      <c r="B26" s="23">
        <f>+'[2]Library Service Conditional '!C24</f>
        <v>0</v>
      </c>
      <c r="C26" s="23">
        <f>+'[2]Library Service Conditional '!D24</f>
        <v>0</v>
      </c>
      <c r="D26" s="61">
        <f>+'[2]Library Service Conditional '!E24</f>
        <v>9017000</v>
      </c>
      <c r="E26" s="23">
        <f>+'[2]Library Service Conditional '!F24</f>
        <v>0</v>
      </c>
      <c r="F26" s="23">
        <f>+'[2]Library Service Conditional '!G24</f>
        <v>0</v>
      </c>
      <c r="G26" s="61">
        <f>+'[2]Library Service Conditional '!H24</f>
        <v>0</v>
      </c>
      <c r="H26" s="23">
        <f>+'[2]Library Service Conditional '!I24</f>
        <v>0</v>
      </c>
      <c r="I26" s="23">
        <f>+'[2]Library Service Conditional '!J24</f>
        <v>-9017000.0019999985</v>
      </c>
      <c r="J26" s="23">
        <f>+'[2]Library Service Conditional '!K24</f>
        <v>0</v>
      </c>
      <c r="K26" s="61"/>
      <c r="L26" s="25">
        <v>0</v>
      </c>
      <c r="M26" s="12">
        <v>0</v>
      </c>
    </row>
    <row r="27" spans="1:13" x14ac:dyDescent="0.25">
      <c r="A27" s="31" t="s">
        <v>55</v>
      </c>
      <c r="B27" s="12">
        <f>+ '[2]Proclaimed Roads'!C27</f>
        <v>0</v>
      </c>
      <c r="C27" s="12">
        <f>+ '[2]Proclaimed Roads'!D27</f>
        <v>0</v>
      </c>
      <c r="D27" s="62">
        <f>+ '[2]Proclaimed Roads'!E27</f>
        <v>150000</v>
      </c>
      <c r="E27" s="10">
        <f>+ '[2]Proclaimed Roads'!F27</f>
        <v>0</v>
      </c>
      <c r="F27" s="12">
        <f>+ '[2]Proclaimed Roads'!G27</f>
        <v>0</v>
      </c>
      <c r="G27" s="5">
        <f>+ '[2]Proclaimed Roads'!H27</f>
        <v>0</v>
      </c>
      <c r="H27" s="10">
        <f>+ '[2]Proclaimed Roads'!I27</f>
        <v>0</v>
      </c>
      <c r="I27" s="10">
        <f>+ '[2]Proclaimed Roads'!J27</f>
        <v>-150000</v>
      </c>
      <c r="J27" s="12">
        <f>+ '[2]Proclaimed Roads'!K27</f>
        <v>0</v>
      </c>
      <c r="K27" s="5"/>
      <c r="L27" s="10">
        <f>+ '[2]Proclaimed Roads'!M27</f>
        <v>0</v>
      </c>
      <c r="M27" s="12">
        <f t="shared" ref="M27:M37" si="7">SUM(B27:L27)</f>
        <v>0</v>
      </c>
    </row>
    <row r="28" spans="1:13" x14ac:dyDescent="0.25">
      <c r="A28" s="31" t="s">
        <v>46</v>
      </c>
      <c r="B28" s="12">
        <f>+'[2]CDW Grant '!C28</f>
        <v>0</v>
      </c>
      <c r="C28" s="12">
        <f>+'[2]CDW Grant '!D28</f>
        <v>0</v>
      </c>
      <c r="D28" s="62">
        <f>+'[2]CDW Grant '!E28</f>
        <v>0</v>
      </c>
      <c r="E28" s="10">
        <f>+'[2]CDW Grant '!F28</f>
        <v>0</v>
      </c>
      <c r="F28" s="12">
        <f>+'[2]CDW Grant '!G28</f>
        <v>0</v>
      </c>
      <c r="G28" s="5">
        <f>+'[2]CDW Grant '!H28</f>
        <v>0</v>
      </c>
      <c r="H28" s="10">
        <f>+'[2]CDW Grant '!I28</f>
        <v>0</v>
      </c>
      <c r="I28" s="10">
        <f>+'[2]CDW Grant '!J28</f>
        <v>0</v>
      </c>
      <c r="J28" s="12">
        <f>+'[2]CDW Grant '!K28</f>
        <v>0</v>
      </c>
      <c r="K28" s="5"/>
      <c r="L28" s="10">
        <v>0</v>
      </c>
      <c r="M28" s="12">
        <f t="shared" si="7"/>
        <v>0</v>
      </c>
    </row>
    <row r="29" spans="1:13" x14ac:dyDescent="0.25">
      <c r="A29" s="31" t="s">
        <v>56</v>
      </c>
      <c r="B29" s="12">
        <f>'[2]Fin Man Capacity Building Gran '!C28</f>
        <v>240000</v>
      </c>
      <c r="C29" s="12">
        <f>'[2]Fin Man Capacity Building Gran '!D28</f>
        <v>0</v>
      </c>
      <c r="D29" s="12">
        <f>'[2]Fin Man Capacity Building Gran '!E28</f>
        <v>360000</v>
      </c>
      <c r="E29" s="12">
        <f>'[2]Fin Man Capacity Building Gran '!F28</f>
        <v>0</v>
      </c>
      <c r="F29" s="12">
        <f>'[2]Fin Man Capacity Building Gran '!G28</f>
        <v>0</v>
      </c>
      <c r="G29" s="12">
        <f>'[2]Fin Man Capacity Building Gran '!H28</f>
        <v>0</v>
      </c>
      <c r="H29" s="12">
        <f>'[2]Fin Man Capacity Building Gran '!I28</f>
        <v>0</v>
      </c>
      <c r="I29" s="12">
        <f>'[2]Fin Man Capacity Building Gran '!J28</f>
        <v>-240000</v>
      </c>
      <c r="J29" s="12">
        <f>'[2]Fin Man Capacity Building Gran '!K28</f>
        <v>0</v>
      </c>
      <c r="K29" s="12">
        <f>'[2]Fin Man Capacity Building Gran '!L28</f>
        <v>0</v>
      </c>
      <c r="L29" s="10">
        <f>'[2]Fin Man Capacity Building Gran '!M28</f>
        <v>0</v>
      </c>
      <c r="M29" s="12">
        <f t="shared" si="7"/>
        <v>360000</v>
      </c>
    </row>
    <row r="30" spans="1:13" x14ac:dyDescent="0.25">
      <c r="A30" s="31" t="s">
        <v>65</v>
      </c>
      <c r="B30" s="12">
        <f>'[2]FMSG-MCM'!C29</f>
        <v>44153.94</v>
      </c>
      <c r="C30" s="12">
        <f>'[2]FMSG-MCM'!D29</f>
        <v>0</v>
      </c>
      <c r="D30" s="5">
        <f>'[2]FMSG-MCM'!E29</f>
        <v>0</v>
      </c>
      <c r="E30" s="10">
        <f>'[2]FMSG-MCM'!F29</f>
        <v>0</v>
      </c>
      <c r="F30" s="10">
        <f>'[2]FMSG-MCM'!G29</f>
        <v>0</v>
      </c>
      <c r="G30" s="10">
        <f>'[2]FMSG-MCM'!H29</f>
        <v>0</v>
      </c>
      <c r="H30" s="10">
        <f>'[2]FMSG-MCM'!I29</f>
        <v>0</v>
      </c>
      <c r="I30" s="10">
        <f>'[2]FMSG-MCM'!J29</f>
        <v>-44153.94</v>
      </c>
      <c r="J30" s="10">
        <f>'[2]FMSG-MCM'!K29</f>
        <v>0</v>
      </c>
      <c r="K30" s="10">
        <f>'[2]FMSG-MCM'!L29</f>
        <v>0</v>
      </c>
      <c r="L30" s="10">
        <f>'[2]FMSG-MCM'!M29</f>
        <v>0</v>
      </c>
      <c r="M30" s="12">
        <f t="shared" si="7"/>
        <v>0</v>
      </c>
    </row>
    <row r="31" spans="1:13" hidden="1" x14ac:dyDescent="0.25">
      <c r="A31" s="31" t="s">
        <v>66</v>
      </c>
      <c r="B31" s="12">
        <v>0</v>
      </c>
      <c r="C31" s="12">
        <f>'[2]FMSG-Risk and Anti Fraud Projec'!D26</f>
        <v>0</v>
      </c>
      <c r="D31" s="5">
        <f>'[2]FMSG-Risk and Anti Fraud Projec'!E26</f>
        <v>0</v>
      </c>
      <c r="E31" s="10">
        <f>'[2]FMSG-Risk and Anti Fraud Projec'!F26</f>
        <v>0</v>
      </c>
      <c r="F31" s="10">
        <f>'[2]FMSG-Risk and Anti Fraud Projec'!G26</f>
        <v>0</v>
      </c>
      <c r="G31" s="10">
        <f>'[2]FMSG-Risk and Anti Fraud Projec'!H26</f>
        <v>0</v>
      </c>
      <c r="H31" s="10">
        <f>'[2]FMSG-Risk and Anti Fraud Projec'!I26</f>
        <v>0</v>
      </c>
      <c r="I31" s="10">
        <f>'[2]FMSG-Risk and Anti Fraud Projec'!J26</f>
        <v>0</v>
      </c>
      <c r="J31" s="10">
        <f>'[2]FMSG-Risk and Anti Fraud Projec'!K26</f>
        <v>0</v>
      </c>
      <c r="K31" s="10">
        <f>'[2]FMSG-Risk and Anti Fraud Projec'!L26</f>
        <v>0</v>
      </c>
      <c r="L31" s="10">
        <f>'[2]FMSG-Risk and Anti Fraud Projec'!M26</f>
        <v>0</v>
      </c>
      <c r="M31" s="12">
        <f t="shared" si="7"/>
        <v>0</v>
      </c>
    </row>
    <row r="32" spans="1:13" x14ac:dyDescent="0.25">
      <c r="A32" s="31" t="s">
        <v>67</v>
      </c>
      <c r="B32" s="12">
        <f>'[2]FMSG-mSCOA'!C29</f>
        <v>0</v>
      </c>
      <c r="C32" s="12">
        <f>'[2]FMSG-mSCOA'!D29</f>
        <v>0</v>
      </c>
      <c r="D32" s="5">
        <f>'[2]FMSG-mSCOA'!E29</f>
        <v>280000</v>
      </c>
      <c r="E32" s="10">
        <f>'[2]FMSG-mSCOA'!F29</f>
        <v>0</v>
      </c>
      <c r="F32" s="10">
        <f>'[2]FMSG-mSCOA'!G29</f>
        <v>0</v>
      </c>
      <c r="G32" s="10">
        <f>'[2]FMSG-mSCOA'!H29</f>
        <v>0</v>
      </c>
      <c r="H32" s="10">
        <f>+'[2]FMSG-mSCOA'!L29</f>
        <v>0</v>
      </c>
      <c r="I32" s="10">
        <f>'[2]FMSG-mSCOA'!J29</f>
        <v>-240260.52999999997</v>
      </c>
      <c r="J32" s="10">
        <f>'[2]FMSG-mSCOA'!K29</f>
        <v>0</v>
      </c>
      <c r="K32" s="10">
        <f>'[2]FMSG-mSCOA'!L29</f>
        <v>0</v>
      </c>
      <c r="L32" s="10">
        <f>'[2]FMSG-mSCOA'!M29</f>
        <v>0</v>
      </c>
      <c r="M32" s="12">
        <f t="shared" si="7"/>
        <v>39739.47000000003</v>
      </c>
    </row>
    <row r="33" spans="1:13" x14ac:dyDescent="0.25">
      <c r="A33" s="31" t="s">
        <v>88</v>
      </c>
      <c r="B33" s="12">
        <f>'[2]FMSG-Revenue'!C29</f>
        <v>0</v>
      </c>
      <c r="C33" s="12">
        <f>'[2]FMSG-Revenue'!D29</f>
        <v>0</v>
      </c>
      <c r="D33" s="12">
        <f>'[2]FMSG-Revenue'!E29</f>
        <v>1000000</v>
      </c>
      <c r="E33" s="12">
        <f>'[2]FMSG-Revenue'!F29</f>
        <v>0</v>
      </c>
      <c r="F33" s="12">
        <f>'[2]FMSG-Revenue'!G29</f>
        <v>0</v>
      </c>
      <c r="G33" s="12">
        <f>'[2]FMSG-Revenue'!H29</f>
        <v>0</v>
      </c>
      <c r="H33" s="12">
        <f>'[2]FMSG-Revenue'!I29</f>
        <v>0</v>
      </c>
      <c r="I33" s="12">
        <f>'[2]FMSG-Revenue'!J29</f>
        <v>0</v>
      </c>
      <c r="J33" s="12">
        <f>'[2]FMSG-Revenue'!K29</f>
        <v>0</v>
      </c>
      <c r="K33" s="12">
        <f>'[2]FMSG-Revenue'!L29</f>
        <v>0</v>
      </c>
      <c r="L33" s="10">
        <f>'[2]FMSG-Revenue'!M29</f>
        <v>0</v>
      </c>
      <c r="M33" s="12">
        <f t="shared" si="7"/>
        <v>1000000</v>
      </c>
    </row>
    <row r="34" spans="1:13" x14ac:dyDescent="0.25">
      <c r="A34" s="31" t="s">
        <v>68</v>
      </c>
      <c r="B34" s="12">
        <f>'[2]Thusong Centre'!C28</f>
        <v>0</v>
      </c>
      <c r="C34" s="12">
        <f>'[2]Thusong Centre'!D28</f>
        <v>0</v>
      </c>
      <c r="D34" s="5">
        <f>'[2]Thusong Centre'!E28</f>
        <v>100000</v>
      </c>
      <c r="E34" s="10">
        <f>'[2]Thusong Centre'!F28</f>
        <v>0</v>
      </c>
      <c r="F34" s="10">
        <f>'[2]Thusong Centre'!G28</f>
        <v>0</v>
      </c>
      <c r="G34" s="10">
        <f>'[2]Thusong Centre'!H28</f>
        <v>0</v>
      </c>
      <c r="H34" s="10">
        <f>'[2]Thusong Centre'!I28</f>
        <v>0</v>
      </c>
      <c r="I34" s="10">
        <f>'[2]Thusong Centre'!J28</f>
        <v>-100000</v>
      </c>
      <c r="J34" s="10">
        <f>'[2]Thusong Centre'!K28</f>
        <v>0</v>
      </c>
      <c r="K34" s="10">
        <f>'[2]Thusong Centre'!L28</f>
        <v>0</v>
      </c>
      <c r="L34" s="10">
        <v>0</v>
      </c>
      <c r="M34" s="12">
        <f t="shared" si="7"/>
        <v>0</v>
      </c>
    </row>
    <row r="35" spans="1:13" x14ac:dyDescent="0.25">
      <c r="A35" s="31" t="s">
        <v>57</v>
      </c>
      <c r="B35" s="12">
        <f>'[2]RSEP Projects'!C29</f>
        <v>510000</v>
      </c>
      <c r="C35" s="12">
        <f>'[2]RSEP Projects'!D29</f>
        <v>0</v>
      </c>
      <c r="D35" s="5">
        <f>'[2]RSEP Projects'!E29</f>
        <v>0</v>
      </c>
      <c r="E35" s="10">
        <f>'[2]RSEP Projects'!F29</f>
        <v>-414000</v>
      </c>
      <c r="F35" s="10">
        <f>'[2]RSEP Projects'!G29</f>
        <v>0</v>
      </c>
      <c r="G35" s="10">
        <f>'[2]RSEP Projects'!H29</f>
        <v>0</v>
      </c>
      <c r="H35" s="10">
        <f>'[2]RSEP Projects'!I29</f>
        <v>0</v>
      </c>
      <c r="I35" s="10">
        <f>'[2]RSEP Projects'!J29</f>
        <v>-86400</v>
      </c>
      <c r="J35" s="10">
        <f>'[2]RSEP Projects'!K29</f>
        <v>0</v>
      </c>
      <c r="K35" s="10">
        <f>'[2]RSEP Projects'!L29</f>
        <v>0</v>
      </c>
      <c r="L35" s="10">
        <f>'[2]RSEP Projects'!M29</f>
        <v>0</v>
      </c>
      <c r="M35" s="12">
        <f t="shared" si="7"/>
        <v>9600</v>
      </c>
    </row>
    <row r="36" spans="1:13" x14ac:dyDescent="0.25">
      <c r="A36" s="31" t="s">
        <v>69</v>
      </c>
      <c r="B36" s="12">
        <f>'[2]Local Government Graduate Inter'!C29</f>
        <v>26800.04</v>
      </c>
      <c r="C36" s="12">
        <f>'[2]Local Government Graduate Inter'!D29</f>
        <v>0</v>
      </c>
      <c r="D36" s="12">
        <f>'[2]Local Government Graduate Inter'!E29</f>
        <v>72000</v>
      </c>
      <c r="E36" s="12">
        <f>'[2]Local Government Graduate Inter'!F29</f>
        <v>0</v>
      </c>
      <c r="F36" s="12">
        <f>'[2]Local Government Graduate Inter'!G29</f>
        <v>0</v>
      </c>
      <c r="G36" s="12">
        <f>'[2]Local Government Graduate Inter'!H29</f>
        <v>0</v>
      </c>
      <c r="H36" s="12">
        <f>'[2]Local Government Graduate Inter'!I29</f>
        <v>0</v>
      </c>
      <c r="I36" s="12">
        <f>'[2]Local Government Graduate Inter'!J29</f>
        <v>-98800.040000000008</v>
      </c>
      <c r="J36" s="12">
        <f>'[2]Local Government Graduate Inter'!K29</f>
        <v>0</v>
      </c>
      <c r="K36" s="12">
        <f>'[2]Local Government Graduate Inter'!L29</f>
        <v>0</v>
      </c>
      <c r="L36" s="10">
        <v>0</v>
      </c>
      <c r="M36" s="12">
        <f t="shared" si="7"/>
        <v>0</v>
      </c>
    </row>
    <row r="37" spans="1:13" x14ac:dyDescent="0.25">
      <c r="A37" s="31" t="s">
        <v>89</v>
      </c>
      <c r="B37" s="63">
        <f>'[2]Municipal Service Delivery '!C28</f>
        <v>0</v>
      </c>
      <c r="C37" s="63">
        <f>'[2]Municipal Service Delivery '!D28</f>
        <v>0</v>
      </c>
      <c r="D37" s="63">
        <f>'[2]Municipal Service Delivery '!E28</f>
        <v>750000</v>
      </c>
      <c r="E37" s="63">
        <f>'[2]Municipal Service Delivery '!F28</f>
        <v>0</v>
      </c>
      <c r="F37" s="63">
        <f>'[2]Municipal Service Delivery '!G28</f>
        <v>0</v>
      </c>
      <c r="G37" s="63">
        <f>'[2]Municipal Service Delivery '!H28</f>
        <v>0</v>
      </c>
      <c r="H37" s="63">
        <f>'[2]Municipal Service Delivery '!I28</f>
        <v>0</v>
      </c>
      <c r="I37" s="63">
        <f>'[2]Municipal Service Delivery '!J28</f>
        <v>-750000</v>
      </c>
      <c r="J37" s="63">
        <f>'[2]Municipal Service Delivery '!K28</f>
        <v>0</v>
      </c>
      <c r="K37" s="63">
        <f>'[2]Municipal Service Delivery '!L28</f>
        <v>0</v>
      </c>
      <c r="L37" s="58">
        <f>'[2]Municipal Service Delivery '!M28</f>
        <v>0</v>
      </c>
      <c r="M37" s="63">
        <f t="shared" si="7"/>
        <v>0</v>
      </c>
    </row>
    <row r="38" spans="1:13" x14ac:dyDescent="0.25">
      <c r="A38" s="31"/>
      <c r="B38" s="5"/>
      <c r="G38" s="5"/>
      <c r="I38" s="5"/>
      <c r="M38" s="40"/>
    </row>
    <row r="39" spans="1:13" x14ac:dyDescent="0.25">
      <c r="A39" s="37" t="s">
        <v>45</v>
      </c>
      <c r="B39" s="5">
        <f t="shared" ref="B39:J39" si="8">SUM(B40:B50)</f>
        <v>6934451.0899999999</v>
      </c>
      <c r="C39" s="5">
        <f t="shared" si="8"/>
        <v>0</v>
      </c>
      <c r="D39" s="5">
        <f t="shared" si="8"/>
        <v>6391325.6500000004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-6388965.7400000002</v>
      </c>
      <c r="J39" s="5">
        <f t="shared" si="8"/>
        <v>0</v>
      </c>
      <c r="L39" s="4">
        <f>SUM(L40:L50)</f>
        <v>0</v>
      </c>
      <c r="M39" s="36">
        <f>SUM(M40:M50)</f>
        <v>6936811</v>
      </c>
    </row>
    <row r="40" spans="1:13" x14ac:dyDescent="0.25">
      <c r="A40" s="64" t="s">
        <v>58</v>
      </c>
      <c r="B40" s="23">
        <v>0</v>
      </c>
      <c r="C40" s="23"/>
      <c r="D40" s="23"/>
      <c r="E40" s="23"/>
      <c r="F40" s="61"/>
      <c r="G40" s="19"/>
      <c r="H40" s="16"/>
      <c r="I40" s="16"/>
      <c r="J40" s="16"/>
      <c r="K40" s="16"/>
      <c r="L40" s="14">
        <v>0</v>
      </c>
      <c r="M40" s="65">
        <f t="shared" ref="M40:M45" si="9">SUM(B40:L40)</f>
        <v>0</v>
      </c>
    </row>
    <row r="41" spans="1:13" x14ac:dyDescent="0.25">
      <c r="A41" s="31" t="s">
        <v>47</v>
      </c>
      <c r="B41" s="12">
        <f>+'[2]Long Term Financial Strategy'!D26</f>
        <v>0</v>
      </c>
      <c r="C41" s="12">
        <f>+'[2]Long Term Financial Strategy'!E26</f>
        <v>0</v>
      </c>
      <c r="D41" s="12">
        <f>+'[2]Long Term Financial Strategy'!F26</f>
        <v>0</v>
      </c>
      <c r="E41" s="12"/>
      <c r="F41" s="62"/>
      <c r="G41" s="20">
        <v>0</v>
      </c>
      <c r="H41" s="13"/>
      <c r="I41" s="13">
        <v>0</v>
      </c>
      <c r="J41" s="13">
        <f>+'[2]Long Term Financial Strategy'!K26</f>
        <v>0</v>
      </c>
      <c r="K41" s="13"/>
      <c r="L41" s="18">
        <v>0</v>
      </c>
      <c r="M41" s="40">
        <f>SUM(B41:L41)</f>
        <v>0</v>
      </c>
    </row>
    <row r="42" spans="1:13" x14ac:dyDescent="0.25">
      <c r="A42" s="31" t="s">
        <v>39</v>
      </c>
      <c r="B42" s="12">
        <f>+'[2]Zwelethemba 242 Erven'!C24</f>
        <v>767968.49</v>
      </c>
      <c r="C42" s="12">
        <f>+'[2]Zwelethemba 242 Erven'!D24</f>
        <v>0</v>
      </c>
      <c r="D42" s="12">
        <f>+'[2]Zwelethemba 242 Erven'!E24</f>
        <v>0</v>
      </c>
      <c r="E42" s="12">
        <f>+'[2]Zwelethemba 242 Erven'!F24</f>
        <v>0</v>
      </c>
      <c r="F42" s="12">
        <f>+'[2]Zwelethemba 242 Erven'!G24</f>
        <v>0</v>
      </c>
      <c r="G42" s="12">
        <f>+'[2]Zwelethemba 242 Erven'!H24</f>
        <v>0</v>
      </c>
      <c r="H42" s="12">
        <f>+'[2]Zwelethemba 242 Erven'!I24</f>
        <v>0</v>
      </c>
      <c r="I42" s="12">
        <f>+'[2]Zwelethemba 242 Erven'!J24</f>
        <v>0</v>
      </c>
      <c r="J42" s="12">
        <f>+'[2]Zwelethemba 242 Erven'!K24</f>
        <v>0</v>
      </c>
      <c r="K42" s="13"/>
      <c r="L42" s="4">
        <v>0</v>
      </c>
      <c r="M42" s="57">
        <f t="shared" si="9"/>
        <v>767968.49</v>
      </c>
    </row>
    <row r="43" spans="1:13" x14ac:dyDescent="0.25">
      <c r="A43" s="31" t="s">
        <v>37</v>
      </c>
      <c r="B43" s="12">
        <f>+'[2]Top Stru. UISP De Doorns'!C24</f>
        <v>0</v>
      </c>
      <c r="C43" s="12">
        <f>+'[2]Top Stru. UISP De Doorns'!D24</f>
        <v>0</v>
      </c>
      <c r="D43" s="12">
        <f>+'[2]Top Stru. UISP De Doorns'!E24</f>
        <v>0</v>
      </c>
      <c r="E43" s="12">
        <f>+'[2]Top Stru. UISP De Doorns'!F24</f>
        <v>0</v>
      </c>
      <c r="F43" s="12">
        <f>+'[2]Top Stru. UISP De Doorns'!G24</f>
        <v>0</v>
      </c>
      <c r="G43" s="12">
        <f>+'[2]Top Stru. UISP De Doorns'!H24</f>
        <v>0</v>
      </c>
      <c r="H43" s="12">
        <f>+'[2]Top Stru. UISP De Doorns'!I24</f>
        <v>0</v>
      </c>
      <c r="I43" s="12">
        <f>+'[2]Top Stru. UISP De Doorns'!J24</f>
        <v>0</v>
      </c>
      <c r="J43" s="12">
        <f>+'[2]Top Stru. UISP De Doorns'!K24</f>
        <v>0</v>
      </c>
      <c r="K43" s="13"/>
      <c r="L43" s="4">
        <v>0</v>
      </c>
      <c r="M43" s="57">
        <f t="shared" si="9"/>
        <v>0</v>
      </c>
    </row>
    <row r="44" spans="1:13" x14ac:dyDescent="0.25">
      <c r="A44" s="31" t="s">
        <v>40</v>
      </c>
      <c r="B44" s="12">
        <f>+'[2]De Doorns 1400 PLS'!C25</f>
        <v>259510.69</v>
      </c>
      <c r="C44" s="12">
        <f>+'[2]De Doorns 1400 PLS'!D25</f>
        <v>0</v>
      </c>
      <c r="D44" s="12">
        <f>+'[2]De Doorns 1400 PLS'!E25</f>
        <v>0</v>
      </c>
      <c r="E44" s="12">
        <f>+'[2]De Doorns 1400 PLS'!F25</f>
        <v>0</v>
      </c>
      <c r="F44" s="12">
        <f>+'[2]De Doorns 1400 PLS'!G25</f>
        <v>0</v>
      </c>
      <c r="G44" s="12">
        <f>+'[2]De Doorns 1400 PLS'!H25</f>
        <v>0</v>
      </c>
      <c r="H44" s="12">
        <f>+'[2]De Doorns 1400 PLS'!I25</f>
        <v>0</v>
      </c>
      <c r="I44" s="12">
        <f>+'[2]De Doorns 1400 PLS'!J25</f>
        <v>0</v>
      </c>
      <c r="J44" s="12">
        <f>+'[2]De Doorns 1400 PLS'!K25</f>
        <v>0</v>
      </c>
      <c r="K44" s="13"/>
      <c r="L44" s="4">
        <v>0</v>
      </c>
      <c r="M44" s="57">
        <f t="shared" si="9"/>
        <v>259510.69</v>
      </c>
    </row>
    <row r="45" spans="1:13" ht="21" customHeight="1" x14ac:dyDescent="0.25">
      <c r="A45" s="31" t="s">
        <v>76</v>
      </c>
      <c r="B45" s="12">
        <f>+'[2]Avian Park 439 Houses'!C24</f>
        <v>2039797.06</v>
      </c>
      <c r="C45" s="12">
        <f>+'[2]Avian Park 439 Houses'!D24</f>
        <v>0</v>
      </c>
      <c r="D45" s="12">
        <f>+'[2]Avian Park 439 Houses'!E24</f>
        <v>0</v>
      </c>
      <c r="E45" s="12">
        <f>+'[2]Avian Park 439 Houses'!F24</f>
        <v>0</v>
      </c>
      <c r="F45" s="12">
        <f>+'[2]Avian Park 439 Houses'!G24</f>
        <v>0</v>
      </c>
      <c r="G45" s="12">
        <f>+'[2]Avian Park 439 Houses'!H24</f>
        <v>0</v>
      </c>
      <c r="H45" s="12">
        <f>+'[2]Avian Park 439 Houses'!I24</f>
        <v>0</v>
      </c>
      <c r="I45" s="12">
        <f>+'[2]Avian Park 439 Houses'!J24</f>
        <v>0</v>
      </c>
      <c r="J45" s="12">
        <f>+'[2]Avian Park 439 Houses'!K24</f>
        <v>0</v>
      </c>
      <c r="K45" s="13"/>
      <c r="L45" s="62">
        <v>0</v>
      </c>
      <c r="M45" s="57">
        <f t="shared" si="9"/>
        <v>2039797.06</v>
      </c>
    </row>
    <row r="46" spans="1:13" x14ac:dyDescent="0.25">
      <c r="A46" s="31" t="s">
        <v>48</v>
      </c>
      <c r="B46" s="12">
        <f>+'[2]Rawsonville Denova'!C25</f>
        <v>367174.85</v>
      </c>
      <c r="C46" s="12">
        <f>+'[2]Rawsonville Denova'!D25</f>
        <v>0</v>
      </c>
      <c r="D46" s="12">
        <f>+'[2]Rawsonville Denova'!E25</f>
        <v>0</v>
      </c>
      <c r="E46" s="12">
        <f>+'[2]Rawsonville Denova'!F25</f>
        <v>0</v>
      </c>
      <c r="F46" s="12">
        <f>+'[2]Rawsonville Denova'!G25</f>
        <v>0</v>
      </c>
      <c r="G46" s="12">
        <f>+'[2]Rawsonville Denova'!H25</f>
        <v>0</v>
      </c>
      <c r="H46" s="12">
        <f>+'[2]Rawsonville Denova'!I25</f>
        <v>0</v>
      </c>
      <c r="I46" s="12">
        <f>+'[2]Rawsonville Denova'!J25</f>
        <v>-367174.85</v>
      </c>
      <c r="J46" s="12">
        <f>+'[2]Rawsonville Denova'!K25</f>
        <v>0</v>
      </c>
      <c r="K46" s="13"/>
      <c r="L46" s="4">
        <v>0</v>
      </c>
      <c r="M46" s="57">
        <f>SUM(B46:L46)</f>
        <v>0</v>
      </c>
    </row>
    <row r="47" spans="1:13" x14ac:dyDescent="0.25">
      <c r="A47" s="31" t="s">
        <v>59</v>
      </c>
      <c r="B47" s="12">
        <v>0</v>
      </c>
      <c r="C47" s="12">
        <f>+'[2]Sunnyside Orchard De Doorns'!D25</f>
        <v>0</v>
      </c>
      <c r="D47" s="12">
        <f>+'[2]Sunnyside Orchard De Doorns'!E25</f>
        <v>2059325.65</v>
      </c>
      <c r="E47" s="12">
        <f>+'[2]Sunnyside Orchard De Doorns'!F25</f>
        <v>0</v>
      </c>
      <c r="F47" s="12">
        <f>+'[2]Sunnyside Orchard De Doorns'!G25</f>
        <v>0</v>
      </c>
      <c r="G47" s="12">
        <f>+'[2]Sunnyside Orchard De Doorns'!H25</f>
        <v>0</v>
      </c>
      <c r="H47" s="12">
        <f>+'[2]Sunnyside Orchard De Doorns'!I25</f>
        <v>0</v>
      </c>
      <c r="I47" s="12">
        <f>+'[2]Sunnyside Orchard De Doorns'!J25</f>
        <v>-2059325.65</v>
      </c>
      <c r="J47" s="12">
        <f>+'[2]Sunnyside Orchard De Doorns'!K25</f>
        <v>0</v>
      </c>
      <c r="K47" s="13"/>
      <c r="L47" s="12">
        <v>0</v>
      </c>
      <c r="M47" s="57">
        <f>SUM(B47:L47)</f>
        <v>0</v>
      </c>
    </row>
    <row r="48" spans="1:13" x14ac:dyDescent="0.25">
      <c r="A48" s="31" t="s">
        <v>60</v>
      </c>
      <c r="B48" s="12">
        <f>'[2]Avian Park 205 Houses'!C25</f>
        <v>0</v>
      </c>
      <c r="C48" s="12">
        <v>0</v>
      </c>
      <c r="D48" s="12">
        <f>'[2]Avian Park 205 Houses'!E25</f>
        <v>2550000</v>
      </c>
      <c r="E48" s="12">
        <f>'[2]Avian Park 205 Houses'!F25</f>
        <v>0</v>
      </c>
      <c r="F48" s="12">
        <f>'[2]Avian Park 205 Houses'!G25</f>
        <v>0</v>
      </c>
      <c r="G48" s="12">
        <f>'[2]Avian Park 205 Houses'!H25</f>
        <v>0</v>
      </c>
      <c r="H48" s="12">
        <f>'[2]Avian Park 205 Houses'!I25</f>
        <v>0</v>
      </c>
      <c r="I48" s="12">
        <f>'[2]Avian Park 205 Houses'!J25</f>
        <v>-2550000</v>
      </c>
      <c r="J48" s="12">
        <f>'[2]Avian Park 205 Houses'!K25</f>
        <v>0</v>
      </c>
      <c r="K48" s="12">
        <f>'[2]Avian Park 205 Houses'!L25</f>
        <v>0</v>
      </c>
      <c r="L48" s="12">
        <f>'[2]Avian Park 205 Houses'!M25</f>
        <v>0</v>
      </c>
      <c r="M48" s="57">
        <f>SUM(B48:L48)</f>
        <v>0</v>
      </c>
    </row>
    <row r="49" spans="1:13" x14ac:dyDescent="0.25">
      <c r="A49" s="35" t="s">
        <v>72</v>
      </c>
      <c r="B49" s="62">
        <f>'[2]Title Deeds'!C29</f>
        <v>3500000</v>
      </c>
      <c r="C49" s="12">
        <f>'[2]Title Deeds'!D29</f>
        <v>0</v>
      </c>
      <c r="D49" s="12">
        <f>'[2]Title Deeds'!E29</f>
        <v>1782000</v>
      </c>
      <c r="E49" s="12">
        <f>'[2]Title Deeds'!F29</f>
        <v>0</v>
      </c>
      <c r="F49" s="12">
        <f>'[2]Title Deeds'!G29</f>
        <v>0</v>
      </c>
      <c r="G49" s="12">
        <f>'[2]Title Deeds'!H29</f>
        <v>0</v>
      </c>
      <c r="H49" s="12">
        <f>'[2]Title Deeds'!I29</f>
        <v>0</v>
      </c>
      <c r="I49" s="12">
        <f>'[2]Title Deeds'!J29</f>
        <v>-1412465.24</v>
      </c>
      <c r="J49" s="12">
        <f>'[2]Title Deeds'!K29</f>
        <v>0</v>
      </c>
      <c r="K49" s="5">
        <f>'[2]Title Deeds'!L29</f>
        <v>0</v>
      </c>
      <c r="L49" s="62">
        <f>'[2]Title Deeds'!M29</f>
        <v>0</v>
      </c>
      <c r="M49" s="57">
        <f>'[2]Title Deeds'!N29</f>
        <v>3869534.76</v>
      </c>
    </row>
    <row r="50" spans="1:13" x14ac:dyDescent="0.25">
      <c r="A50" s="31" t="s">
        <v>77</v>
      </c>
      <c r="B50" s="63">
        <f>[2]Transhex!C25</f>
        <v>0</v>
      </c>
      <c r="C50" s="63">
        <f>[2]Transhex!D25</f>
        <v>0</v>
      </c>
      <c r="D50" s="63">
        <f>[2]Transhex!E25</f>
        <v>0</v>
      </c>
      <c r="E50" s="63">
        <f>[2]Transhex!F25</f>
        <v>0</v>
      </c>
      <c r="F50" s="63">
        <f>[2]Transhex!G25</f>
        <v>0</v>
      </c>
      <c r="G50" s="63">
        <f>[2]Transhex!H25</f>
        <v>0</v>
      </c>
      <c r="H50" s="63">
        <f>[2]Transhex!I25</f>
        <v>0</v>
      </c>
      <c r="I50" s="63">
        <f>[2]Transhex!J25</f>
        <v>0</v>
      </c>
      <c r="J50" s="63">
        <f>[2]Transhex!K25</f>
        <v>0</v>
      </c>
      <c r="K50" s="63">
        <f>[2]Transhex!L25</f>
        <v>0</v>
      </c>
      <c r="L50" s="63">
        <f>[2]Transhex!M25</f>
        <v>0</v>
      </c>
      <c r="M50" s="59">
        <f>[2]Transhex!N25</f>
        <v>0</v>
      </c>
    </row>
    <row r="51" spans="1:13" ht="21" customHeight="1" x14ac:dyDescent="0.25">
      <c r="A51" s="31"/>
      <c r="M51" s="40"/>
    </row>
    <row r="52" spans="1:13" x14ac:dyDescent="0.25">
      <c r="A52" s="34" t="s">
        <v>24</v>
      </c>
      <c r="B52" s="4">
        <f t="shared" ref="B52:M52" si="10">B54+B59</f>
        <v>34606715.859999999</v>
      </c>
      <c r="C52" s="4">
        <f t="shared" si="10"/>
        <v>0</v>
      </c>
      <c r="D52" s="4">
        <f t="shared" si="10"/>
        <v>3700000</v>
      </c>
      <c r="E52" s="4">
        <f t="shared" si="10"/>
        <v>71083386.959999993</v>
      </c>
      <c r="F52" s="4">
        <f t="shared" si="10"/>
        <v>0</v>
      </c>
      <c r="G52" s="4">
        <f t="shared" si="10"/>
        <v>0</v>
      </c>
      <c r="H52" s="4">
        <f t="shared" si="10"/>
        <v>0</v>
      </c>
      <c r="I52" s="4">
        <f t="shared" si="10"/>
        <v>0</v>
      </c>
      <c r="J52" s="4">
        <f t="shared" si="10"/>
        <v>-100372727.83000001</v>
      </c>
      <c r="K52" s="4">
        <f t="shared" si="10"/>
        <v>0</v>
      </c>
      <c r="L52" s="4">
        <f t="shared" si="10"/>
        <v>0</v>
      </c>
      <c r="M52" s="36">
        <f t="shared" si="10"/>
        <v>9017374.9899999835</v>
      </c>
    </row>
    <row r="53" spans="1:13" x14ac:dyDescent="0.25">
      <c r="A53" s="31"/>
      <c r="M53" s="40"/>
    </row>
    <row r="54" spans="1:13" x14ac:dyDescent="0.25">
      <c r="A54" s="34" t="s">
        <v>3</v>
      </c>
      <c r="B54" s="4">
        <f t="shared" ref="B54:M54" si="11">SUM(B55:B57)</f>
        <v>7113419.4199999999</v>
      </c>
      <c r="C54" s="4">
        <f t="shared" si="11"/>
        <v>0</v>
      </c>
      <c r="D54" s="4">
        <f t="shared" si="11"/>
        <v>3700000</v>
      </c>
      <c r="E54" s="4">
        <f t="shared" si="11"/>
        <v>414000</v>
      </c>
      <c r="F54" s="4">
        <f t="shared" si="11"/>
        <v>0</v>
      </c>
      <c r="G54" s="4">
        <f t="shared" si="11"/>
        <v>0</v>
      </c>
      <c r="H54" s="15">
        <f t="shared" si="11"/>
        <v>0</v>
      </c>
      <c r="I54" s="4">
        <f t="shared" si="11"/>
        <v>0</v>
      </c>
      <c r="J54" s="4">
        <f t="shared" si="11"/>
        <v>-8312219.4000000004</v>
      </c>
      <c r="K54" s="15">
        <f t="shared" si="11"/>
        <v>0</v>
      </c>
      <c r="L54" s="4">
        <f t="shared" si="11"/>
        <v>0</v>
      </c>
      <c r="M54" s="36">
        <f t="shared" si="11"/>
        <v>2915200.0199999996</v>
      </c>
    </row>
    <row r="55" spans="1:13" x14ac:dyDescent="0.25">
      <c r="A55" s="31" t="s">
        <v>54</v>
      </c>
      <c r="B55" s="23">
        <f>+'[2] Libraries - Capital'!C21</f>
        <v>4115001.42</v>
      </c>
      <c r="C55" s="61">
        <f>+'[2] Libraries - Capital'!D21</f>
        <v>0</v>
      </c>
      <c r="D55" s="61">
        <f>+'[2] Libraries - Capital'!E21</f>
        <v>500000</v>
      </c>
      <c r="E55" s="61"/>
      <c r="F55" s="61"/>
      <c r="G55" s="14">
        <v>0</v>
      </c>
      <c r="I55" s="16"/>
      <c r="J55" s="16">
        <f>+'[2] Libraries - Capital'!K21</f>
        <v>-4615001.42</v>
      </c>
      <c r="L55" s="19">
        <v>0</v>
      </c>
      <c r="M55" s="56">
        <f>SUM(B55:L55)</f>
        <v>0</v>
      </c>
    </row>
    <row r="56" spans="1:13" x14ac:dyDescent="0.25">
      <c r="A56" s="31" t="s">
        <v>49</v>
      </c>
      <c r="B56" s="12">
        <f>[2]RSEP!C24</f>
        <v>1498418</v>
      </c>
      <c r="C56" s="12">
        <f>+[2]RSEP!D24</f>
        <v>0</v>
      </c>
      <c r="D56" s="12">
        <f>+[2]RSEP!E24</f>
        <v>3200000</v>
      </c>
      <c r="E56" s="12">
        <f>+[2]RSEP!F24</f>
        <v>414000</v>
      </c>
      <c r="F56" s="12">
        <f>+[2]RSEP!G24</f>
        <v>0</v>
      </c>
      <c r="G56" s="12">
        <f>+[2]RSEP!H24</f>
        <v>0</v>
      </c>
      <c r="H56" s="12">
        <f>+[2]RSEP!I24</f>
        <v>0</v>
      </c>
      <c r="I56" s="12">
        <f>+[2]RSEP!J24</f>
        <v>0</v>
      </c>
      <c r="J56" s="12">
        <f>+[2]RSEP!K24</f>
        <v>-2200698.9900000002</v>
      </c>
      <c r="K56" s="12">
        <f>+[2]RSEP!L24</f>
        <v>0</v>
      </c>
      <c r="L56" s="10">
        <f>+[2]RSEP!M24</f>
        <v>0</v>
      </c>
      <c r="M56" s="57">
        <f>SUM(B56:L56)</f>
        <v>2911719.01</v>
      </c>
    </row>
    <row r="57" spans="1:13" ht="21.75" customHeight="1" x14ac:dyDescent="0.25">
      <c r="A57" s="31" t="s">
        <v>70</v>
      </c>
      <c r="B57" s="12">
        <f>'[2]PAWC Fire Services Capacity Bui'!C25</f>
        <v>1500000</v>
      </c>
      <c r="C57" s="12">
        <f>'[2]PAWC Fire Services Capacity Bui'!D25</f>
        <v>0</v>
      </c>
      <c r="D57" s="12">
        <f>'[2]PAWC Fire Services Capacity Bui'!E25</f>
        <v>0</v>
      </c>
      <c r="E57" s="12">
        <f>'[2]PAWC Fire Services Capacity Bui'!F25</f>
        <v>0</v>
      </c>
      <c r="F57" s="12">
        <f>'[2]PAWC Fire Services Capacity Bui'!G25</f>
        <v>0</v>
      </c>
      <c r="G57" s="12">
        <f>'[2]PAWC Fire Services Capacity Bui'!H25</f>
        <v>0</v>
      </c>
      <c r="H57" s="12">
        <f>'[2]PAWC Fire Services Capacity Bui'!I25</f>
        <v>0</v>
      </c>
      <c r="I57" s="12">
        <f>'[2]PAWC Fire Services Capacity Bui'!J25</f>
        <v>0</v>
      </c>
      <c r="J57" s="12">
        <f>'[2]PAWC Fire Services Capacity Bui'!K25</f>
        <v>-1496518.99</v>
      </c>
      <c r="K57" s="12">
        <f>'[2]PAWC Fire Services Capacity Bui'!L25</f>
        <v>0</v>
      </c>
      <c r="L57" s="10">
        <f>'[2]PAWC Fire Services Capacity Bui'!M25</f>
        <v>0</v>
      </c>
      <c r="M57" s="59">
        <f>SUM(B57:L57)</f>
        <v>3481.0100000000093</v>
      </c>
    </row>
    <row r="58" spans="1:13" ht="21.75" customHeight="1" x14ac:dyDescent="0.25">
      <c r="A58" s="3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40"/>
    </row>
    <row r="59" spans="1:13" ht="21.75" customHeight="1" x14ac:dyDescent="0.25">
      <c r="A59" s="34" t="s">
        <v>63</v>
      </c>
      <c r="B59" s="66">
        <f t="shared" ref="B59:M59" si="12">SUM(B60:B63)</f>
        <v>27493296.440000001</v>
      </c>
      <c r="C59" s="66">
        <f t="shared" si="12"/>
        <v>0</v>
      </c>
      <c r="D59" s="66">
        <f t="shared" si="12"/>
        <v>0</v>
      </c>
      <c r="E59" s="66">
        <f t="shared" si="12"/>
        <v>70669386.959999993</v>
      </c>
      <c r="F59" s="66">
        <f t="shared" si="12"/>
        <v>0</v>
      </c>
      <c r="G59" s="66">
        <f t="shared" si="12"/>
        <v>0</v>
      </c>
      <c r="H59" s="66">
        <f t="shared" si="12"/>
        <v>0</v>
      </c>
      <c r="I59" s="66">
        <f t="shared" si="12"/>
        <v>0</v>
      </c>
      <c r="J59" s="66">
        <f t="shared" si="12"/>
        <v>-92060508.430000007</v>
      </c>
      <c r="K59" s="66">
        <f t="shared" si="12"/>
        <v>0</v>
      </c>
      <c r="L59" s="66">
        <f t="shared" si="12"/>
        <v>0</v>
      </c>
      <c r="M59" s="67">
        <f t="shared" si="12"/>
        <v>6102174.9699999839</v>
      </c>
    </row>
    <row r="60" spans="1:13" x14ac:dyDescent="0.25">
      <c r="A60" s="31" t="s">
        <v>62</v>
      </c>
      <c r="B60" s="12">
        <v>0</v>
      </c>
      <c r="C60" s="12">
        <f>+'[2]Sunnyside Orchard-109 Erven'!D25</f>
        <v>0</v>
      </c>
      <c r="D60" s="12">
        <f>+'[2]Sunnyside Orchard-109 Erven'!E25</f>
        <v>0</v>
      </c>
      <c r="E60" s="62"/>
      <c r="F60" s="62"/>
      <c r="G60" s="18"/>
      <c r="I60" s="13"/>
      <c r="J60" s="13">
        <f>+'[2]Sunnyside Orchard-109 Erven'!K25</f>
        <v>0</v>
      </c>
      <c r="L60" s="13">
        <v>0</v>
      </c>
      <c r="M60" s="40">
        <f>SUM(B60:L60)</f>
        <v>0</v>
      </c>
    </row>
    <row r="61" spans="1:13" ht="21.75" customHeight="1" x14ac:dyDescent="0.25">
      <c r="A61" s="31" t="s">
        <v>78</v>
      </c>
      <c r="B61" s="12">
        <f>'[2]Touwsrivier '!C25</f>
        <v>0</v>
      </c>
      <c r="C61" s="12">
        <v>0</v>
      </c>
      <c r="D61" s="12">
        <f>'[2]Touwsrivier '!E25</f>
        <v>0</v>
      </c>
      <c r="E61" s="12">
        <f>'[2]Touwsrivier '!F25</f>
        <v>0</v>
      </c>
      <c r="F61" s="12">
        <f>'[2]Touwsrivier '!G25</f>
        <v>0</v>
      </c>
      <c r="G61" s="12">
        <f>'[2]Touwsrivier '!H25</f>
        <v>0</v>
      </c>
      <c r="H61" s="12">
        <f>'[2]Touwsrivier '!I25</f>
        <v>0</v>
      </c>
      <c r="I61" s="12">
        <f>'[2]Touwsrivier '!J25</f>
        <v>0</v>
      </c>
      <c r="J61" s="12">
        <f>'[2]Touwsrivier '!K25</f>
        <v>0</v>
      </c>
      <c r="K61" s="12">
        <f>'[2]Touwsrivier '!L25</f>
        <v>0</v>
      </c>
      <c r="L61" s="12"/>
      <c r="M61" s="40">
        <f>SUM(B61:L61)</f>
        <v>0</v>
      </c>
    </row>
    <row r="62" spans="1:13" ht="21.75" customHeight="1" x14ac:dyDescent="0.25">
      <c r="A62" s="31" t="s">
        <v>79</v>
      </c>
      <c r="B62" s="12">
        <f>+'[2]De Doorns Suid van N1'!C25</f>
        <v>0</v>
      </c>
      <c r="C62" s="12">
        <f>+'[2]De Doorns Suid van N1'!D25</f>
        <v>0</v>
      </c>
      <c r="D62" s="12">
        <f>+'[2]De Doorns Suid van N1'!E25</f>
        <v>0</v>
      </c>
      <c r="E62" s="12">
        <f>+'[2]De Doorns Suid van N1'!F25</f>
        <v>0</v>
      </c>
      <c r="F62" s="12">
        <f>+'[2]De Doorns Suid van N1'!G25</f>
        <v>0</v>
      </c>
      <c r="G62" s="12">
        <f>+'[2]De Doorns Suid van N1'!H25</f>
        <v>0</v>
      </c>
      <c r="H62" s="12">
        <f>+'[2]De Doorns Suid van N1'!I25</f>
        <v>0</v>
      </c>
      <c r="I62" s="12">
        <f>+'[2]De Doorns Suid van N1'!J25</f>
        <v>0</v>
      </c>
      <c r="J62" s="12">
        <f>+'[2]De Doorns Suid van N1'!K25</f>
        <v>0</v>
      </c>
      <c r="K62" s="12">
        <f>+'[2]De Doorns Suid van N1'!L25</f>
        <v>0</v>
      </c>
      <c r="L62" s="12">
        <v>0</v>
      </c>
      <c r="M62" s="40">
        <f>SUM(B62:L62)</f>
        <v>0</v>
      </c>
    </row>
    <row r="63" spans="1:13" x14ac:dyDescent="0.25">
      <c r="A63" s="31" t="s">
        <v>80</v>
      </c>
      <c r="B63" s="63">
        <f>'[2]Housing Transhex'!C23</f>
        <v>27493296.440000001</v>
      </c>
      <c r="C63" s="63">
        <f>'[2]Housing Transhex'!D23</f>
        <v>0</v>
      </c>
      <c r="D63" s="63">
        <f>'[2]Housing Transhex'!E23</f>
        <v>0</v>
      </c>
      <c r="E63" s="66">
        <f>'[2]Housing Transhex'!F23</f>
        <v>70669386.959999993</v>
      </c>
      <c r="F63" s="63">
        <f>'[2]Housing Transhex'!G23</f>
        <v>0</v>
      </c>
      <c r="G63" s="63">
        <f>'[2]Housing Transhex'!H23</f>
        <v>0</v>
      </c>
      <c r="H63" s="66">
        <f>'[2]Housing Transhex'!I23</f>
        <v>0</v>
      </c>
      <c r="I63" s="63">
        <f>'[2]Housing Transhex'!J23</f>
        <v>0</v>
      </c>
      <c r="J63" s="63">
        <f>'[2]Housing Transhex'!K23</f>
        <v>-92060508.430000007</v>
      </c>
      <c r="K63" s="66">
        <f>'[2]Housing Transhex'!L23</f>
        <v>0</v>
      </c>
      <c r="L63" s="63">
        <v>0</v>
      </c>
      <c r="M63" s="59">
        <f>SUM(B63:L63)</f>
        <v>6102174.9699999839</v>
      </c>
    </row>
    <row r="64" spans="1:13" x14ac:dyDescent="0.25">
      <c r="A64" s="31"/>
      <c r="M64" s="40"/>
    </row>
    <row r="65" spans="1:13" x14ac:dyDescent="0.25">
      <c r="A65" s="39" t="s">
        <v>30</v>
      </c>
      <c r="B65" s="86">
        <f t="shared" ref="B65:M65" si="13">B67+B70</f>
        <v>0</v>
      </c>
      <c r="C65" s="86">
        <f t="shared" si="13"/>
        <v>0</v>
      </c>
      <c r="D65" s="86">
        <f t="shared" si="13"/>
        <v>500000</v>
      </c>
      <c r="E65" s="86">
        <f t="shared" si="13"/>
        <v>0</v>
      </c>
      <c r="F65" s="86">
        <f t="shared" si="13"/>
        <v>0</v>
      </c>
      <c r="G65" s="86">
        <f t="shared" si="13"/>
        <v>0</v>
      </c>
      <c r="H65" s="86">
        <f t="shared" si="13"/>
        <v>0</v>
      </c>
      <c r="I65" s="86">
        <f t="shared" si="13"/>
        <v>-500000</v>
      </c>
      <c r="J65" s="86">
        <f t="shared" si="13"/>
        <v>0</v>
      </c>
      <c r="K65" s="86">
        <f t="shared" si="13"/>
        <v>0</v>
      </c>
      <c r="L65" s="86">
        <f t="shared" si="13"/>
        <v>0</v>
      </c>
      <c r="M65" s="28">
        <f t="shared" si="13"/>
        <v>0</v>
      </c>
    </row>
    <row r="66" spans="1:13" x14ac:dyDescent="0.25">
      <c r="A66" s="34"/>
      <c r="M66" s="40"/>
    </row>
    <row r="67" spans="1:13" x14ac:dyDescent="0.25">
      <c r="A67" s="34" t="s">
        <v>21</v>
      </c>
      <c r="B67" s="4">
        <f t="shared" ref="B67:M67" si="14">SUM(B68:B68)</f>
        <v>0</v>
      </c>
      <c r="C67" s="4">
        <f t="shared" si="14"/>
        <v>0</v>
      </c>
      <c r="D67" s="4">
        <f t="shared" si="14"/>
        <v>500000</v>
      </c>
      <c r="E67" s="4">
        <f t="shared" si="14"/>
        <v>0</v>
      </c>
      <c r="F67" s="4">
        <f t="shared" si="14"/>
        <v>0</v>
      </c>
      <c r="G67" s="4">
        <f t="shared" si="14"/>
        <v>0</v>
      </c>
      <c r="H67" s="4">
        <f t="shared" si="14"/>
        <v>0</v>
      </c>
      <c r="I67" s="4">
        <f t="shared" si="14"/>
        <v>-500000</v>
      </c>
      <c r="J67" s="4">
        <f t="shared" si="14"/>
        <v>0</v>
      </c>
      <c r="K67" s="4">
        <f t="shared" si="14"/>
        <v>0</v>
      </c>
      <c r="L67" s="4">
        <f t="shared" si="14"/>
        <v>0</v>
      </c>
      <c r="M67" s="36">
        <f t="shared" si="14"/>
        <v>0</v>
      </c>
    </row>
    <row r="68" spans="1:13" x14ac:dyDescent="0.25">
      <c r="A68" s="31"/>
      <c r="B68" s="22">
        <f>+'[2]Cape Winelands District Mun'!C29</f>
        <v>0</v>
      </c>
      <c r="C68" s="22">
        <f>+'[2]Cape Winelands District Mun'!D29</f>
        <v>0</v>
      </c>
      <c r="D68" s="22">
        <f>+'[2]Cape Winelands District Mun'!E29</f>
        <v>500000</v>
      </c>
      <c r="E68" s="22">
        <f>+'[2]Cape Winelands District Mun'!F29</f>
        <v>0</v>
      </c>
      <c r="F68" s="22">
        <f>+'[2]Cape Winelands District Mun'!G29</f>
        <v>0</v>
      </c>
      <c r="G68" s="22">
        <f>+'[2]Cape Winelands District Mun'!H29</f>
        <v>0</v>
      </c>
      <c r="H68" s="22">
        <f>+'[2]Cape Winelands District Mun'!I29</f>
        <v>0</v>
      </c>
      <c r="I68" s="22">
        <f>+'[2]Cape Winelands District Mun'!J29</f>
        <v>-500000</v>
      </c>
      <c r="J68" s="22">
        <f>+'[2]Cape Winelands District Mun'!K29</f>
        <v>0</v>
      </c>
      <c r="K68" s="22">
        <f>+'[2]Cape Winelands District Mun'!L29</f>
        <v>0</v>
      </c>
      <c r="L68" s="22">
        <f>+'[2]Cape Winelands District Mun'!M29</f>
        <v>0</v>
      </c>
      <c r="M68" s="22">
        <f>+'[2]Cape Winelands District Mun'!N29</f>
        <v>0</v>
      </c>
    </row>
    <row r="69" spans="1:13" x14ac:dyDescent="0.25">
      <c r="A69" s="31"/>
      <c r="I69" s="4">
        <v>0</v>
      </c>
      <c r="M69" s="40"/>
    </row>
    <row r="70" spans="1:13" x14ac:dyDescent="0.25">
      <c r="A70" s="34" t="s">
        <v>24</v>
      </c>
      <c r="B70" s="4">
        <f t="shared" ref="B70:M70" si="15">SUM(B71:B71)</f>
        <v>0</v>
      </c>
      <c r="C70" s="4">
        <f t="shared" si="15"/>
        <v>0</v>
      </c>
      <c r="D70" s="4">
        <f t="shared" si="15"/>
        <v>0</v>
      </c>
      <c r="E70" s="4">
        <f t="shared" si="15"/>
        <v>0</v>
      </c>
      <c r="F70" s="4">
        <f t="shared" si="15"/>
        <v>0</v>
      </c>
      <c r="G70" s="4">
        <f t="shared" si="15"/>
        <v>0</v>
      </c>
      <c r="H70" s="4">
        <f t="shared" si="15"/>
        <v>0</v>
      </c>
      <c r="I70" s="4">
        <f t="shared" si="15"/>
        <v>0</v>
      </c>
      <c r="J70" s="4">
        <f t="shared" si="15"/>
        <v>0</v>
      </c>
      <c r="K70" s="4">
        <f t="shared" si="15"/>
        <v>0</v>
      </c>
      <c r="L70" s="4">
        <f t="shared" si="15"/>
        <v>0</v>
      </c>
      <c r="M70" s="36">
        <f t="shared" si="15"/>
        <v>0</v>
      </c>
    </row>
    <row r="71" spans="1:13" x14ac:dyDescent="0.25">
      <c r="A71" s="31"/>
      <c r="B71" s="68">
        <v>0</v>
      </c>
      <c r="C71" s="22"/>
      <c r="D71" s="22"/>
      <c r="E71" s="22"/>
      <c r="F71" s="70"/>
      <c r="G71" s="71">
        <v>0</v>
      </c>
      <c r="H71" s="71"/>
      <c r="I71" s="72"/>
      <c r="J71" s="71"/>
      <c r="K71" s="73"/>
      <c r="L71" s="71">
        <v>0</v>
      </c>
      <c r="M71" s="69">
        <f>SUM(B71:L71)</f>
        <v>0</v>
      </c>
    </row>
    <row r="72" spans="1:13" x14ac:dyDescent="0.25">
      <c r="A72" s="31"/>
      <c r="M72" s="40"/>
    </row>
    <row r="73" spans="1:13" x14ac:dyDescent="0.25">
      <c r="A73" s="31"/>
      <c r="M73" s="40"/>
    </row>
    <row r="74" spans="1:13" s="1" customFormat="1" x14ac:dyDescent="0.25">
      <c r="A74" s="34" t="s">
        <v>31</v>
      </c>
      <c r="B74" s="86">
        <f t="shared" ref="B74:M74" si="16">SUM(B76:B79)</f>
        <v>1518294.1300000001</v>
      </c>
      <c r="C74" s="86">
        <f t="shared" si="16"/>
        <v>-422643</v>
      </c>
      <c r="D74" s="86">
        <f t="shared" si="16"/>
        <v>0</v>
      </c>
      <c r="E74" s="86">
        <f t="shared" si="16"/>
        <v>0</v>
      </c>
      <c r="F74" s="86">
        <f t="shared" si="16"/>
        <v>0</v>
      </c>
      <c r="G74" s="86">
        <f t="shared" si="16"/>
        <v>0</v>
      </c>
      <c r="H74" s="86">
        <f t="shared" si="16"/>
        <v>0</v>
      </c>
      <c r="I74" s="86">
        <f t="shared" si="16"/>
        <v>0</v>
      </c>
      <c r="J74" s="86">
        <f t="shared" si="16"/>
        <v>0</v>
      </c>
      <c r="K74" s="86">
        <f t="shared" si="16"/>
        <v>0</v>
      </c>
      <c r="L74" s="86">
        <f t="shared" si="16"/>
        <v>422643</v>
      </c>
      <c r="M74" s="28">
        <f t="shared" si="16"/>
        <v>1518294.1300000001</v>
      </c>
    </row>
    <row r="75" spans="1:13" hidden="1" x14ac:dyDescent="0.25">
      <c r="A75" s="31"/>
      <c r="K75" s="15"/>
      <c r="M75" s="40"/>
    </row>
    <row r="76" spans="1:13" x14ac:dyDescent="0.25">
      <c r="A76" s="31" t="s">
        <v>32</v>
      </c>
      <c r="B76" s="23">
        <f>+'[2]58 Houses SAMWU'!C24</f>
        <v>44824.54</v>
      </c>
      <c r="C76" s="23">
        <f>+'[2]58 Houses SAMWU'!D24</f>
        <v>0</v>
      </c>
      <c r="D76" s="23">
        <f>+'[2]58 Houses SAMWU'!E24</f>
        <v>0</v>
      </c>
      <c r="E76" s="23"/>
      <c r="F76" s="23"/>
      <c r="G76" s="14">
        <v>0</v>
      </c>
      <c r="H76" s="19"/>
      <c r="I76" s="19">
        <f>+'[2]58 Houses SAMWU'!J24</f>
        <v>0</v>
      </c>
      <c r="J76" s="19">
        <f>+'[1]58 Houses Staff'!K30</f>
        <v>0</v>
      </c>
      <c r="K76" s="13"/>
      <c r="L76" s="16">
        <v>0</v>
      </c>
      <c r="M76" s="65">
        <f>SUM(B76:L76)</f>
        <v>44824.54</v>
      </c>
    </row>
    <row r="77" spans="1:13" x14ac:dyDescent="0.25">
      <c r="A77" s="31" t="s">
        <v>33</v>
      </c>
      <c r="B77" s="12">
        <f>+'[2]350 Houses Avian Park'!C26</f>
        <v>0</v>
      </c>
      <c r="C77" s="12">
        <f>+'[2]350 Houses Avian Park'!D26</f>
        <v>-422643</v>
      </c>
      <c r="D77" s="12">
        <f>+'[2]350 Houses Avian Park'!E26</f>
        <v>0</v>
      </c>
      <c r="E77" s="12">
        <f>+'[2]350 Houses Avian Park'!F26</f>
        <v>0</v>
      </c>
      <c r="F77" s="12">
        <f>+'[2]350 Houses Avian Park'!G26</f>
        <v>0</v>
      </c>
      <c r="G77" s="18">
        <v>0</v>
      </c>
      <c r="H77" s="20">
        <v>0</v>
      </c>
      <c r="I77" s="20">
        <f>+'[2]350 Houses Avian Park'!J26</f>
        <v>0</v>
      </c>
      <c r="J77" s="20">
        <f>+'[1]350 Housus Aviaanpark'!K30</f>
        <v>0</v>
      </c>
      <c r="K77" s="13"/>
      <c r="L77" s="13">
        <v>422643</v>
      </c>
      <c r="M77" s="40">
        <f>SUM(B77:L77)</f>
        <v>0</v>
      </c>
    </row>
    <row r="78" spans="1:13" x14ac:dyDescent="0.25">
      <c r="A78" s="31" t="s">
        <v>42</v>
      </c>
      <c r="B78" s="12">
        <f>+'[2]1800 Zwelethemba Hous Capt (A+B'!C25</f>
        <v>1449005.3</v>
      </c>
      <c r="C78" s="12">
        <f>+'[2]1800 Zwelethemba Hous Capt (A+B'!D25</f>
        <v>0</v>
      </c>
      <c r="D78" s="12">
        <f>+'[2]1800 Zwelethemba Hous Capt (A+B'!E25</f>
        <v>0</v>
      </c>
      <c r="E78" s="12">
        <f>+'[2]1800 Zwelethemba Hous Capt (A+B'!F25</f>
        <v>0</v>
      </c>
      <c r="F78" s="12"/>
      <c r="G78" s="18">
        <v>0</v>
      </c>
      <c r="I78" s="20">
        <f>+'[2]1800 Zwel Housing (A+B)'!J89</f>
        <v>0</v>
      </c>
      <c r="J78" s="20">
        <f>+'[2]1800 Zwel Housing (A+B)'!K89</f>
        <v>0</v>
      </c>
      <c r="K78" s="13"/>
      <c r="L78" s="13">
        <v>0</v>
      </c>
      <c r="M78" s="40">
        <f>SUM(B78:L78)</f>
        <v>1449005.3</v>
      </c>
    </row>
    <row r="79" spans="1:13" x14ac:dyDescent="0.25">
      <c r="A79" s="31" t="s">
        <v>34</v>
      </c>
      <c r="B79" s="63">
        <f>+'[2]339 Houses'!C26</f>
        <v>24464.29</v>
      </c>
      <c r="C79" s="63">
        <f>+'[2]339 Houses'!D26</f>
        <v>0</v>
      </c>
      <c r="D79" s="63">
        <f>+'[2]339 Houses'!E26</f>
        <v>0</v>
      </c>
      <c r="E79" s="63">
        <f>+'[2]339 Houses'!F26</f>
        <v>0</v>
      </c>
      <c r="F79" s="63">
        <f>+'[2]339 Houses'!G26</f>
        <v>0</v>
      </c>
      <c r="G79" s="63">
        <f>+'[2]339 Houses'!H26</f>
        <v>0</v>
      </c>
      <c r="H79" s="63">
        <f>+'[2]339 Houses'!I26</f>
        <v>0</v>
      </c>
      <c r="I79" s="63">
        <f>+'[2]339 Houses'!J26</f>
        <v>0</v>
      </c>
      <c r="J79" s="63">
        <f>+'[2]339 Houses'!K26</f>
        <v>0</v>
      </c>
      <c r="K79" s="63">
        <f>+'[2]339 Houses'!L26</f>
        <v>0</v>
      </c>
      <c r="L79" s="63">
        <f>+'[2]339 Houses'!M26</f>
        <v>0</v>
      </c>
      <c r="M79" s="59">
        <f>+'[2]339 Houses'!N26</f>
        <v>24464.29</v>
      </c>
    </row>
    <row r="80" spans="1:13" x14ac:dyDescent="0.25">
      <c r="A80" s="31"/>
      <c r="B80" s="5"/>
      <c r="M80" s="40"/>
    </row>
    <row r="81" spans="1:13" x14ac:dyDescent="0.25">
      <c r="A81" s="31" t="s">
        <v>81</v>
      </c>
      <c r="B81" s="74">
        <f>SUM(B82:B84)</f>
        <v>2991282.5300000003</v>
      </c>
      <c r="C81" s="74">
        <f t="shared" ref="C81:M81" si="17">SUM(C82:C84)</f>
        <v>0</v>
      </c>
      <c r="D81" s="74">
        <f t="shared" si="17"/>
        <v>0</v>
      </c>
      <c r="E81" s="74">
        <f t="shared" si="17"/>
        <v>0</v>
      </c>
      <c r="F81" s="74">
        <f t="shared" si="17"/>
        <v>0</v>
      </c>
      <c r="G81" s="74">
        <f t="shared" si="17"/>
        <v>0</v>
      </c>
      <c r="H81" s="74">
        <f t="shared" si="17"/>
        <v>0</v>
      </c>
      <c r="I81" s="74">
        <f t="shared" si="17"/>
        <v>0</v>
      </c>
      <c r="J81" s="74">
        <f t="shared" si="17"/>
        <v>0</v>
      </c>
      <c r="K81" s="74">
        <f t="shared" si="17"/>
        <v>0</v>
      </c>
      <c r="L81" s="74">
        <f t="shared" si="17"/>
        <v>0</v>
      </c>
      <c r="M81" s="75">
        <f t="shared" si="17"/>
        <v>2991282.5300000003</v>
      </c>
    </row>
    <row r="82" spans="1:13" x14ac:dyDescent="0.25">
      <c r="A82" s="31" t="s">
        <v>28</v>
      </c>
      <c r="B82" s="23">
        <f>+'[2]708 Avian Park'!C28</f>
        <v>466875.79</v>
      </c>
      <c r="C82" s="23">
        <f>+'[2]708 Avian Park'!D28</f>
        <v>0</v>
      </c>
      <c r="D82" s="23">
        <f>+'[2]708 Avian Park'!E28</f>
        <v>0</v>
      </c>
      <c r="E82" s="23">
        <f>+'[2]708 Avian Park'!F28</f>
        <v>0</v>
      </c>
      <c r="F82" s="23">
        <f>+'[2]708 Avian Park'!G28</f>
        <v>0</v>
      </c>
      <c r="G82" s="23">
        <f>+'[2]708 Avian Park'!H28</f>
        <v>0</v>
      </c>
      <c r="H82" s="23">
        <f>+'[2]708 Avian Park'!I28</f>
        <v>0</v>
      </c>
      <c r="I82" s="23">
        <f>+'[2]708 Avian Park'!J28</f>
        <v>0</v>
      </c>
      <c r="J82" s="23">
        <f>+'[2]708 Avian Park'!K28</f>
        <v>0</v>
      </c>
      <c r="K82" s="16"/>
      <c r="L82" s="76">
        <v>0</v>
      </c>
      <c r="M82" s="56">
        <f>SUM(B82:L82)</f>
        <v>466875.79</v>
      </c>
    </row>
    <row r="83" spans="1:13" x14ac:dyDescent="0.25">
      <c r="A83" s="31" t="s">
        <v>29</v>
      </c>
      <c r="B83" s="12">
        <f>+'[2]331 PHP Zwelethemba(old mand)'!C24</f>
        <v>2524406.7400000002</v>
      </c>
      <c r="C83" s="12">
        <f>+'[2]331 PHP Zwelethemba(old mand)'!D24</f>
        <v>0</v>
      </c>
      <c r="D83" s="12">
        <f>+'[2]331 PHP Zwelethemba(old mand)'!E24</f>
        <v>0</v>
      </c>
      <c r="E83" s="12">
        <f>+'[2]331 PHP Zwelethemba(old mand)'!F24</f>
        <v>0</v>
      </c>
      <c r="F83" s="12">
        <f>+'[2]331 PHP Zwelethemba(old mand)'!G24</f>
        <v>0</v>
      </c>
      <c r="G83" s="12">
        <f>+'[2]331 PHP Zwelethemba(old mand)'!H24</f>
        <v>0</v>
      </c>
      <c r="H83" s="12">
        <f>+'[2]331 PHP Zwelethemba(old mand)'!I24</f>
        <v>0</v>
      </c>
      <c r="I83" s="12">
        <f>+'[2]331 PHP Zwelethemba(old mand)'!J24</f>
        <v>0</v>
      </c>
      <c r="J83" s="12">
        <f>+'[2]331 PHP Zwelethemba(old mand)'!K24</f>
        <v>0</v>
      </c>
      <c r="K83" s="13"/>
      <c r="L83" s="4">
        <v>0</v>
      </c>
      <c r="M83" s="57">
        <f>SUM(B83:L83)</f>
        <v>2524406.7400000002</v>
      </c>
    </row>
    <row r="84" spans="1:13" x14ac:dyDescent="0.25">
      <c r="A84" s="31"/>
      <c r="B84" s="63">
        <v>0</v>
      </c>
      <c r="C84" s="63">
        <v>0</v>
      </c>
      <c r="D84" s="63">
        <f>+'[2]339 Houses'!E26</f>
        <v>0</v>
      </c>
      <c r="E84" s="63"/>
      <c r="F84" s="63"/>
      <c r="G84" s="60">
        <v>0</v>
      </c>
      <c r="H84" s="21">
        <v>0</v>
      </c>
      <c r="I84" s="21">
        <f>+'[2]339 Houses'!J26</f>
        <v>0</v>
      </c>
      <c r="J84" s="21">
        <v>0</v>
      </c>
      <c r="K84" s="11"/>
      <c r="L84" s="11">
        <v>0</v>
      </c>
      <c r="M84" s="67">
        <f>SUM(B84:L84)</f>
        <v>0</v>
      </c>
    </row>
    <row r="85" spans="1:13" x14ac:dyDescent="0.25">
      <c r="A85" s="31"/>
      <c r="M85" s="40"/>
    </row>
    <row r="86" spans="1:13" x14ac:dyDescent="0.25">
      <c r="A86" s="34" t="s">
        <v>50</v>
      </c>
      <c r="B86" s="86">
        <f t="shared" ref="B86:H86" si="18">B88+B94</f>
        <v>600606.99</v>
      </c>
      <c r="C86" s="86">
        <f t="shared" si="18"/>
        <v>0</v>
      </c>
      <c r="D86" s="86">
        <f t="shared" si="18"/>
        <v>1392638.95</v>
      </c>
      <c r="E86" s="86">
        <f t="shared" si="18"/>
        <v>0</v>
      </c>
      <c r="F86" s="86">
        <f t="shared" si="18"/>
        <v>0</v>
      </c>
      <c r="G86" s="86">
        <f t="shared" si="18"/>
        <v>0</v>
      </c>
      <c r="H86" s="86">
        <f t="shared" si="18"/>
        <v>-43623.01</v>
      </c>
      <c r="I86" s="86">
        <f>SUM(I88+I94)</f>
        <v>-1131421.44</v>
      </c>
      <c r="J86" s="86">
        <f>SUM(J88+J94)</f>
        <v>0</v>
      </c>
      <c r="K86" s="86">
        <f>SUM(K88)</f>
        <v>0</v>
      </c>
      <c r="L86" s="86">
        <f>SUM(L88+L94)</f>
        <v>0</v>
      </c>
      <c r="M86" s="28">
        <f>SUM(M88+M94)</f>
        <v>818201.49</v>
      </c>
    </row>
    <row r="87" spans="1:13" x14ac:dyDescent="0.25">
      <c r="A87" s="31"/>
      <c r="M87" s="40"/>
    </row>
    <row r="88" spans="1:13" x14ac:dyDescent="0.25">
      <c r="A88" s="34" t="s">
        <v>21</v>
      </c>
      <c r="B88" s="4">
        <f t="shared" ref="B88:M88" si="19">SUM(B89:B92)</f>
        <v>600606.99</v>
      </c>
      <c r="C88" s="4">
        <f t="shared" si="19"/>
        <v>0</v>
      </c>
      <c r="D88" s="4">
        <f t="shared" si="19"/>
        <v>1392638.95</v>
      </c>
      <c r="E88" s="4">
        <f t="shared" si="19"/>
        <v>0</v>
      </c>
      <c r="F88" s="4">
        <f t="shared" si="19"/>
        <v>0</v>
      </c>
      <c r="G88" s="4">
        <f t="shared" si="19"/>
        <v>0</v>
      </c>
      <c r="H88" s="4">
        <f t="shared" si="19"/>
        <v>-43623.01</v>
      </c>
      <c r="I88" s="4">
        <f t="shared" si="19"/>
        <v>-1131421.44</v>
      </c>
      <c r="J88" s="4">
        <f t="shared" si="19"/>
        <v>0</v>
      </c>
      <c r="K88" s="4">
        <f t="shared" si="19"/>
        <v>0</v>
      </c>
      <c r="L88" s="4">
        <f t="shared" si="19"/>
        <v>0</v>
      </c>
      <c r="M88" s="36">
        <f t="shared" si="19"/>
        <v>818201.49</v>
      </c>
    </row>
    <row r="89" spans="1:13" x14ac:dyDescent="0.25">
      <c r="A89" s="31" t="s">
        <v>43</v>
      </c>
      <c r="B89" s="23">
        <f>+'[2]Learnership SETA'!C28</f>
        <v>0</v>
      </c>
      <c r="C89" s="23">
        <f>+'[2]Learnership SETA'!D28</f>
        <v>0</v>
      </c>
      <c r="D89" s="23">
        <f>+'[2]Learnership SETA'!E28</f>
        <v>0</v>
      </c>
      <c r="E89" s="24">
        <f>+'[2]Learnership SETA'!F28</f>
        <v>0</v>
      </c>
      <c r="F89" s="23">
        <f>+'[2]Learnership SETA'!G28</f>
        <v>0</v>
      </c>
      <c r="G89" s="23">
        <f>+'[2]Learnership SETA'!H28</f>
        <v>0</v>
      </c>
      <c r="H89" s="24">
        <f>+'[2]Learnership SETA'!I28</f>
        <v>0</v>
      </c>
      <c r="I89" s="23">
        <f>+'[2]Learnership SETA'!J28</f>
        <v>0</v>
      </c>
      <c r="J89" s="23">
        <f>+'[2]Learnership SETA'!K28</f>
        <v>0</v>
      </c>
      <c r="K89" s="76"/>
      <c r="L89" s="25">
        <v>0</v>
      </c>
      <c r="M89" s="56">
        <f>SUM(B89:L89)</f>
        <v>0</v>
      </c>
    </row>
    <row r="90" spans="1:13" x14ac:dyDescent="0.25">
      <c r="A90" s="31" t="s">
        <v>26</v>
      </c>
      <c r="B90" s="12">
        <f>+[2]LGWSETA!C28</f>
        <v>95827.19</v>
      </c>
      <c r="C90" s="12">
        <f>+[2]LGWSETA!D28</f>
        <v>0</v>
      </c>
      <c r="D90" s="12">
        <f>+[2]LGWSETA!E28</f>
        <v>638556.62</v>
      </c>
      <c r="E90" s="5">
        <f>+[2]LGWSETA!F28</f>
        <v>0</v>
      </c>
      <c r="F90" s="12">
        <f>+[2]LGWSETA!G28</f>
        <v>0</v>
      </c>
      <c r="G90" s="12">
        <f>+[2]LGWSETA!H28</f>
        <v>0</v>
      </c>
      <c r="H90" s="5">
        <f>+[2]LGWSETA!I28</f>
        <v>0</v>
      </c>
      <c r="I90" s="12">
        <f>+[2]LGWSETA!J28</f>
        <v>0</v>
      </c>
      <c r="J90" s="12">
        <f>+[2]LGWSETA!K28</f>
        <v>0</v>
      </c>
      <c r="L90" s="10">
        <v>0</v>
      </c>
      <c r="M90" s="57">
        <f>SUM(B90:L90)</f>
        <v>734383.81</v>
      </c>
    </row>
    <row r="91" spans="1:13" x14ac:dyDescent="0.25">
      <c r="A91" s="31" t="s">
        <v>27</v>
      </c>
      <c r="B91" s="12">
        <f>+'[2]Work for Water '!C27</f>
        <v>504779.8</v>
      </c>
      <c r="C91" s="12">
        <f>+'[2]Work for Water '!D27</f>
        <v>0</v>
      </c>
      <c r="D91" s="12">
        <f>+'[2]Work for Water '!E27</f>
        <v>754082.33</v>
      </c>
      <c r="E91" s="5">
        <f>+'[2]Work for Water '!F27</f>
        <v>0</v>
      </c>
      <c r="F91" s="12">
        <f>+'[2]Work for Water '!G27</f>
        <v>0</v>
      </c>
      <c r="G91" s="12">
        <f>+'[2]Work for Water '!H27</f>
        <v>0</v>
      </c>
      <c r="H91" s="5">
        <f>+'[2]Work for Water '!I27</f>
        <v>-43623.01</v>
      </c>
      <c r="I91" s="12">
        <f>+'[2]Work for Water '!J27</f>
        <v>-1131421.44</v>
      </c>
      <c r="J91" s="12">
        <f>+'[2]Work for Water '!K27</f>
        <v>0</v>
      </c>
      <c r="L91" s="10">
        <v>0</v>
      </c>
      <c r="M91" s="57">
        <f>SUM(B91:L91)</f>
        <v>83817.679999999935</v>
      </c>
    </row>
    <row r="92" spans="1:13" x14ac:dyDescent="0.25">
      <c r="A92" s="31" t="s">
        <v>64</v>
      </c>
      <c r="B92" s="63">
        <f>'[2]Fire Services Urban Search'!C29</f>
        <v>0</v>
      </c>
      <c r="C92" s="63">
        <f>'[2]Fire Services Urban Search'!D29</f>
        <v>0</v>
      </c>
      <c r="D92" s="63">
        <f>'[2]Fire Services Urban Search'!E29</f>
        <v>0</v>
      </c>
      <c r="E92" s="63">
        <f>'[2]Fire Services Urban Search'!F29</f>
        <v>0</v>
      </c>
      <c r="F92" s="63">
        <f>'[2]Fire Services Urban Search'!G29</f>
        <v>0</v>
      </c>
      <c r="G92" s="63">
        <f>'[2]Fire Services Urban Search'!H29</f>
        <v>0</v>
      </c>
      <c r="H92" s="63">
        <f>'[2]Fire Services Urban Search'!I29</f>
        <v>0</v>
      </c>
      <c r="I92" s="63">
        <f>'[2]Fire Services Urban Search'!J29</f>
        <v>0</v>
      </c>
      <c r="J92" s="63">
        <f>'[2]Fire Services Urban Search'!K29</f>
        <v>0</v>
      </c>
      <c r="K92" s="63">
        <f>'[2]Fire Services Urban Search'!L29</f>
        <v>0</v>
      </c>
      <c r="L92" s="58">
        <f>'[2]Fire Services Urban Search'!M29</f>
        <v>0</v>
      </c>
      <c r="M92" s="59">
        <f>SUM(B92:L92)</f>
        <v>0</v>
      </c>
    </row>
    <row r="93" spans="1:13" x14ac:dyDescent="0.25">
      <c r="A93" s="31"/>
      <c r="C93" s="4"/>
      <c r="D93" s="4"/>
      <c r="E93" s="4"/>
      <c r="F93" s="4"/>
      <c r="M93" s="40"/>
    </row>
    <row r="94" spans="1:13" x14ac:dyDescent="0.25">
      <c r="A94" s="34" t="s">
        <v>24</v>
      </c>
      <c r="B94" s="4">
        <f>SUM(B95:B95)</f>
        <v>0</v>
      </c>
      <c r="C94" s="4">
        <f>SUM(C95:C95)</f>
        <v>0</v>
      </c>
      <c r="D94" s="4">
        <f>SUM(D95:D95)</f>
        <v>0</v>
      </c>
      <c r="E94" s="4">
        <f>SUM(E95:E95)</f>
        <v>0</v>
      </c>
      <c r="F94" s="4">
        <f>SUM(F95:F95)</f>
        <v>0</v>
      </c>
      <c r="I94" s="4">
        <f>SUM(I95:I95)</f>
        <v>0</v>
      </c>
      <c r="J94" s="4">
        <f>SUM(J95:J95)</f>
        <v>0</v>
      </c>
      <c r="L94" s="74">
        <f>SUM(L95:L95)</f>
        <v>0</v>
      </c>
      <c r="M94" s="75">
        <f>SUM(M95:M95)</f>
        <v>0</v>
      </c>
    </row>
    <row r="95" spans="1:13" x14ac:dyDescent="0.25">
      <c r="A95" s="31"/>
      <c r="B95" s="71">
        <f>+'[2]Donation Nat Lottery-Zwel Sport'!C25</f>
        <v>0</v>
      </c>
      <c r="C95" s="71">
        <f>+'[2]Donation Nat Lottery-Zwel Sport'!D25</f>
        <v>0</v>
      </c>
      <c r="D95" s="71">
        <f>+'[2]Donation Nat Lottery-Zwel Sport'!E25</f>
        <v>0</v>
      </c>
      <c r="E95" s="77"/>
      <c r="F95" s="77"/>
      <c r="G95" s="71"/>
      <c r="H95" s="71"/>
      <c r="I95" s="72">
        <f>+'[2]Donation Nat Lottery-Zwel Sport'!J25</f>
        <v>0</v>
      </c>
      <c r="J95" s="71">
        <f>+'[2]Donation Nat Lottery-Zwel Sport'!K25</f>
        <v>0</v>
      </c>
      <c r="K95" s="73"/>
      <c r="L95" s="71">
        <v>0</v>
      </c>
      <c r="M95" s="78">
        <f>SUM(B95:L95)</f>
        <v>0</v>
      </c>
    </row>
    <row r="96" spans="1:13" x14ac:dyDescent="0.25">
      <c r="A96" s="31"/>
      <c r="M96" s="40"/>
    </row>
    <row r="97" spans="1:13" s="1" customFormat="1" x14ac:dyDescent="0.25">
      <c r="A97" s="34" t="s">
        <v>35</v>
      </c>
      <c r="B97" s="74">
        <f t="shared" ref="B97:M97" si="20">SUM(B98:B98)</f>
        <v>0</v>
      </c>
      <c r="C97" s="74">
        <f t="shared" si="20"/>
        <v>0</v>
      </c>
      <c r="D97" s="74">
        <f t="shared" si="20"/>
        <v>0</v>
      </c>
      <c r="E97" s="74">
        <f t="shared" si="20"/>
        <v>0</v>
      </c>
      <c r="F97" s="74">
        <f t="shared" si="20"/>
        <v>0</v>
      </c>
      <c r="G97" s="74">
        <f t="shared" si="20"/>
        <v>0</v>
      </c>
      <c r="H97" s="74">
        <f t="shared" si="20"/>
        <v>0</v>
      </c>
      <c r="I97" s="74">
        <f t="shared" si="20"/>
        <v>0</v>
      </c>
      <c r="J97" s="74">
        <f t="shared" si="20"/>
        <v>0</v>
      </c>
      <c r="K97" s="79">
        <f t="shared" si="20"/>
        <v>0</v>
      </c>
      <c r="L97" s="74">
        <f t="shared" si="20"/>
        <v>0</v>
      </c>
      <c r="M97" s="75">
        <f t="shared" si="20"/>
        <v>0</v>
      </c>
    </row>
    <row r="98" spans="1:13" x14ac:dyDescent="0.25">
      <c r="A98" s="31"/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15"/>
      <c r="L98" s="71">
        <v>0</v>
      </c>
      <c r="M98" s="69">
        <f>SUM(B98:L98)</f>
        <v>0</v>
      </c>
    </row>
    <row r="99" spans="1:13" x14ac:dyDescent="0.25">
      <c r="A99" s="31"/>
      <c r="M99" s="40"/>
    </row>
    <row r="100" spans="1:13" s="1" customFormat="1" ht="18.75" thickBot="1" x14ac:dyDescent="0.3">
      <c r="A100" s="34"/>
      <c r="B100" s="17">
        <f t="shared" ref="B100:M100" si="21">SUM(B97,B86,B74,B65,B21,B7,B81)</f>
        <v>47472304.579999998</v>
      </c>
      <c r="C100" s="17">
        <f t="shared" si="21"/>
        <v>-422643</v>
      </c>
      <c r="D100" s="17">
        <f t="shared" si="21"/>
        <v>176115964.60000002</v>
      </c>
      <c r="E100" s="17">
        <f t="shared" si="21"/>
        <v>70669386.959999993</v>
      </c>
      <c r="F100" s="17">
        <f t="shared" si="21"/>
        <v>0</v>
      </c>
      <c r="G100" s="17">
        <f t="shared" si="21"/>
        <v>0</v>
      </c>
      <c r="H100" s="17">
        <f t="shared" si="21"/>
        <v>-43623.01</v>
      </c>
      <c r="I100" s="17">
        <f t="shared" si="21"/>
        <v>-131778961.632</v>
      </c>
      <c r="J100" s="17">
        <f t="shared" si="21"/>
        <v>-139182727.83000001</v>
      </c>
      <c r="K100" s="17">
        <f t="shared" si="21"/>
        <v>0</v>
      </c>
      <c r="L100" s="17">
        <f t="shared" si="21"/>
        <v>422643</v>
      </c>
      <c r="M100" s="41">
        <f t="shared" si="21"/>
        <v>23252343.669999983</v>
      </c>
    </row>
    <row r="101" spans="1:13" s="1" customFormat="1" ht="19.5" thickTop="1" thickBot="1" x14ac:dyDescent="0.3">
      <c r="A101" s="34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28"/>
    </row>
    <row r="102" spans="1:13" s="1" customFormat="1" ht="18.75" thickBot="1" x14ac:dyDescent="0.3">
      <c r="A102" s="34"/>
      <c r="D102" s="80">
        <f>D100+E100+F100+G100</f>
        <v>246785351.56</v>
      </c>
      <c r="F102" s="86"/>
      <c r="G102" s="74"/>
      <c r="H102" s="75"/>
      <c r="I102" s="81">
        <f>I100+J100</f>
        <v>-270961689.46200001</v>
      </c>
      <c r="J102" s="74"/>
      <c r="K102" s="74"/>
      <c r="L102" s="74"/>
      <c r="M102" s="28">
        <v>0</v>
      </c>
    </row>
    <row r="103" spans="1:13" s="1" customFormat="1" ht="18.75" thickBot="1" x14ac:dyDescent="0.3">
      <c r="A103" s="34"/>
      <c r="B103" s="86"/>
      <c r="C103" s="86"/>
      <c r="D103" s="86"/>
      <c r="E103" s="86"/>
      <c r="F103" s="86"/>
      <c r="G103" s="86"/>
      <c r="H103" s="86"/>
      <c r="I103" s="86"/>
      <c r="J103" s="86"/>
      <c r="K103" s="87" t="s">
        <v>71</v>
      </c>
      <c r="L103" s="87"/>
      <c r="M103" s="42">
        <f>SUM(M100:M102)</f>
        <v>23252343.669999983</v>
      </c>
    </row>
    <row r="104" spans="1:13" s="1" customFormat="1" x14ac:dyDescent="0.25">
      <c r="A104" s="82"/>
      <c r="B104" s="26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43"/>
    </row>
    <row r="105" spans="1:13" s="1" customFormat="1" ht="21.75" customHeight="1" x14ac:dyDescent="0.55000000000000004">
      <c r="A105" s="34"/>
      <c r="B105" s="86"/>
      <c r="C105" s="2"/>
      <c r="D105" s="86"/>
      <c r="E105" s="86"/>
      <c r="F105" s="86"/>
      <c r="G105" s="86"/>
      <c r="H105" s="86"/>
      <c r="I105" s="86"/>
      <c r="J105" s="86"/>
      <c r="K105" s="2"/>
      <c r="L105" s="86"/>
      <c r="M105" s="28"/>
    </row>
    <row r="106" spans="1:13" s="1" customFormat="1" ht="21.75" customHeight="1" x14ac:dyDescent="0.25">
      <c r="A106" s="34"/>
      <c r="B106" s="86"/>
      <c r="C106" s="86"/>
      <c r="D106" s="86"/>
      <c r="E106" s="86"/>
      <c r="F106" s="86"/>
      <c r="G106" s="86"/>
      <c r="H106" s="86"/>
      <c r="I106" s="86"/>
      <c r="J106" s="87"/>
      <c r="K106" s="87"/>
      <c r="L106" s="83" t="s">
        <v>36</v>
      </c>
      <c r="M106" s="44"/>
    </row>
    <row r="107" spans="1:13" s="1" customFormat="1" ht="21.75" customHeight="1" x14ac:dyDescent="0.55000000000000004">
      <c r="A107" s="34"/>
      <c r="B107" s="86"/>
      <c r="C107" s="2"/>
      <c r="D107" s="86"/>
      <c r="E107" s="86"/>
      <c r="F107" s="86"/>
      <c r="G107" s="86"/>
      <c r="H107" s="86"/>
      <c r="I107" s="86"/>
      <c r="J107" s="86"/>
      <c r="K107" s="2"/>
      <c r="L107" s="84" t="s">
        <v>83</v>
      </c>
      <c r="M107" s="45">
        <v>133605964.59999999</v>
      </c>
    </row>
    <row r="108" spans="1:13" s="1" customFormat="1" ht="21.75" customHeight="1" x14ac:dyDescent="0.55000000000000004">
      <c r="A108" s="34"/>
      <c r="B108" s="86"/>
      <c r="C108" s="2"/>
      <c r="D108" s="86"/>
      <c r="E108" s="86"/>
      <c r="F108" s="86"/>
      <c r="G108" s="86"/>
      <c r="H108" s="86"/>
      <c r="I108" s="86"/>
      <c r="J108" s="86"/>
      <c r="K108" s="2"/>
      <c r="L108" s="84" t="s">
        <v>82</v>
      </c>
      <c r="M108" s="45">
        <v>42510000</v>
      </c>
    </row>
    <row r="109" spans="1:13" s="1" customFormat="1" ht="21.75" customHeight="1" x14ac:dyDescent="0.55000000000000004">
      <c r="A109" s="34"/>
      <c r="B109" s="86"/>
      <c r="C109" s="2"/>
      <c r="D109" s="86"/>
      <c r="E109" s="86"/>
      <c r="F109" s="86"/>
      <c r="G109" s="86"/>
      <c r="H109" s="86"/>
      <c r="I109" s="86"/>
      <c r="J109" s="86"/>
      <c r="K109" s="2"/>
      <c r="L109" s="84" t="s">
        <v>86</v>
      </c>
      <c r="M109" s="45">
        <v>0</v>
      </c>
    </row>
    <row r="110" spans="1:13" s="1" customFormat="1" ht="21.75" customHeight="1" x14ac:dyDescent="0.25">
      <c r="A110" s="34"/>
      <c r="D110" s="86"/>
      <c r="E110" s="86"/>
      <c r="F110" s="86"/>
      <c r="G110" s="86"/>
      <c r="H110" s="86"/>
      <c r="I110" s="74"/>
      <c r="J110" s="87"/>
      <c r="K110" s="87"/>
      <c r="L110" s="84" t="s">
        <v>87</v>
      </c>
      <c r="M110" s="45">
        <v>0</v>
      </c>
    </row>
    <row r="111" spans="1:13" s="1" customFormat="1" ht="21.75" customHeight="1" x14ac:dyDescent="0.55000000000000004">
      <c r="A111" s="34"/>
      <c r="B111" s="86"/>
      <c r="C111" s="86"/>
      <c r="D111" s="86"/>
      <c r="E111" s="86"/>
      <c r="F111" s="86"/>
      <c r="G111" s="86"/>
      <c r="H111" s="86"/>
      <c r="I111" s="86"/>
      <c r="J111" s="86"/>
      <c r="K111" s="2"/>
      <c r="L111" s="85" t="s">
        <v>38</v>
      </c>
      <c r="M111" s="45">
        <v>0</v>
      </c>
    </row>
    <row r="112" spans="1:13" s="1" customFormat="1" ht="21.75" customHeight="1" x14ac:dyDescent="0.55000000000000004">
      <c r="A112" s="34"/>
      <c r="B112" s="86"/>
      <c r="C112" s="86"/>
      <c r="D112" s="86"/>
      <c r="E112" s="86"/>
      <c r="F112" s="86"/>
      <c r="G112" s="86"/>
      <c r="H112" s="86"/>
      <c r="I112" s="86"/>
      <c r="J112" s="86"/>
      <c r="K112" s="2"/>
      <c r="L112" s="85" t="s">
        <v>84</v>
      </c>
      <c r="M112" s="45">
        <v>0</v>
      </c>
    </row>
    <row r="113" spans="1:13" s="1" customFormat="1" ht="21.75" customHeight="1" x14ac:dyDescent="0.55000000000000004">
      <c r="A113" s="34"/>
      <c r="B113" s="86"/>
      <c r="C113" s="86"/>
      <c r="D113" s="86"/>
      <c r="E113" s="86"/>
      <c r="F113" s="86"/>
      <c r="G113" s="86"/>
      <c r="H113" s="86"/>
      <c r="I113" s="86"/>
      <c r="J113" s="86"/>
      <c r="K113" s="2"/>
      <c r="L113" s="3" t="s">
        <v>85</v>
      </c>
      <c r="M113" s="45">
        <v>70669386.959999993</v>
      </c>
    </row>
    <row r="114" spans="1:13" s="1" customFormat="1" ht="21.75" customHeight="1" x14ac:dyDescent="0.55000000000000004">
      <c r="A114" s="34"/>
      <c r="B114" s="86"/>
      <c r="C114" s="86"/>
      <c r="D114" s="86"/>
      <c r="E114" s="86"/>
      <c r="F114" s="86"/>
      <c r="G114" s="86"/>
      <c r="H114" s="86"/>
      <c r="I114" s="86"/>
      <c r="J114" s="86"/>
      <c r="K114" s="2"/>
      <c r="L114" s="85"/>
      <c r="M114" s="46">
        <f>SUM(M107:M113)</f>
        <v>246785351.56</v>
      </c>
    </row>
    <row r="115" spans="1:13" s="1" customFormat="1" ht="21.75" customHeight="1" x14ac:dyDescent="0.55000000000000004">
      <c r="A115" s="34"/>
      <c r="B115" s="47"/>
      <c r="C115" s="48"/>
      <c r="D115" s="2"/>
      <c r="E115" s="86"/>
      <c r="F115" s="86"/>
      <c r="G115" s="86"/>
      <c r="H115" s="86"/>
      <c r="I115" s="86"/>
      <c r="J115" s="86"/>
      <c r="K115" s="2"/>
      <c r="L115" s="2"/>
      <c r="M115" s="28"/>
    </row>
  </sheetData>
  <mergeCells count="6">
    <mergeCell ref="J110:K110"/>
    <mergeCell ref="I1:J1"/>
    <mergeCell ref="K3:K5"/>
    <mergeCell ref="A2:L2"/>
    <mergeCell ref="K103:L103"/>
    <mergeCell ref="J106:K106"/>
  </mergeCells>
  <phoneticPr fontId="0" type="noConversion"/>
  <pageMargins left="0.15748031496062992" right="0.15748031496062992" top="0.51181102362204722" bottom="0.51181102362204722" header="0.51181102362204722" footer="0.51181102362204722"/>
  <pageSetup scale="37" orientation="landscape" r:id="rId1"/>
  <headerFooter alignWithMargins="0"/>
  <rowBreaks count="2" manualBreakCount="2">
    <brk id="53" max="16383" man="1"/>
    <brk id="10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rcahill</dc:creator>
  <cp:lastModifiedBy>Rene Cahill</cp:lastModifiedBy>
  <cp:lastPrinted>2017-06-08T14:05:31Z</cp:lastPrinted>
  <dcterms:created xsi:type="dcterms:W3CDTF">2009-09-10T13:52:04Z</dcterms:created>
  <dcterms:modified xsi:type="dcterms:W3CDTF">2019-07-10T09:49:32Z</dcterms:modified>
</cp:coreProperties>
</file>