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8_{EBEC4C90-CBA5-48EF-AE35-62945FCDD889}" xr6:coauthVersionLast="43" xr6:coauthVersionMax="43" xr10:uidLastSave="{00000000-0000-0000-0000-000000000000}"/>
  <bookViews>
    <workbookView xWindow="-120" yWindow="-120" windowWidth="24240" windowHeight="13140" xr2:uid="{F12AC640-5F6A-477A-8D1C-683D620CFDCF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Equivalents'!$A$1:$AC$44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X59" i="1" l="1"/>
  <c r="BV59" i="1"/>
  <c r="BT59" i="1"/>
  <c r="BP57" i="1"/>
  <c r="BE50" i="1"/>
  <c r="BC50" i="1"/>
  <c r="BA50" i="1"/>
  <c r="AY50" i="1"/>
  <c r="AW50" i="1"/>
  <c r="AU50" i="1"/>
  <c r="AS50" i="1"/>
  <c r="Z49" i="1"/>
  <c r="Z50" i="1" s="1"/>
  <c r="Z47" i="1"/>
  <c r="CN34" i="1"/>
  <c r="CF34" i="1"/>
  <c r="CF60" i="1" s="1"/>
  <c r="CF62" i="1" s="1"/>
  <c r="BX34" i="1"/>
  <c r="BP34" i="1"/>
  <c r="BH34" i="1"/>
  <c r="AZ34" i="1"/>
  <c r="AR34" i="1"/>
  <c r="AJ34" i="1"/>
  <c r="AB34" i="1"/>
  <c r="T34" i="1"/>
  <c r="L34" i="1"/>
  <c r="D34" i="1"/>
  <c r="BT32" i="1"/>
  <c r="BP32" i="1"/>
  <c r="CT30" i="1"/>
  <c r="CT34" i="1" s="1"/>
  <c r="CR30" i="1"/>
  <c r="CR34" i="1" s="1"/>
  <c r="CP30" i="1"/>
  <c r="CP34" i="1" s="1"/>
  <c r="CN30" i="1"/>
  <c r="CL30" i="1"/>
  <c r="CL34" i="1" s="1"/>
  <c r="CJ30" i="1"/>
  <c r="CJ34" i="1" s="1"/>
  <c r="CH30" i="1"/>
  <c r="CH34" i="1" s="1"/>
  <c r="CF30" i="1"/>
  <c r="CD30" i="1"/>
  <c r="CD34" i="1" s="1"/>
  <c r="CB30" i="1"/>
  <c r="CB34" i="1" s="1"/>
  <c r="BZ30" i="1"/>
  <c r="BZ34" i="1" s="1"/>
  <c r="BX30" i="1"/>
  <c r="BV30" i="1"/>
  <c r="BV34" i="1" s="1"/>
  <c r="BT30" i="1"/>
  <c r="BT34" i="1" s="1"/>
  <c r="BR30" i="1"/>
  <c r="BR34" i="1" s="1"/>
  <c r="BP30" i="1"/>
  <c r="BN30" i="1"/>
  <c r="BN34" i="1" s="1"/>
  <c r="BL30" i="1"/>
  <c r="BL34" i="1" s="1"/>
  <c r="BJ30" i="1"/>
  <c r="BJ34" i="1" s="1"/>
  <c r="BH30" i="1"/>
  <c r="BF30" i="1"/>
  <c r="BF34" i="1" s="1"/>
  <c r="BD30" i="1"/>
  <c r="BD34" i="1" s="1"/>
  <c r="BB30" i="1"/>
  <c r="BB34" i="1" s="1"/>
  <c r="AZ30" i="1"/>
  <c r="AX30" i="1"/>
  <c r="AX34" i="1" s="1"/>
  <c r="AV30" i="1"/>
  <c r="AV34" i="1" s="1"/>
  <c r="AT30" i="1"/>
  <c r="AT34" i="1" s="1"/>
  <c r="AR30" i="1"/>
  <c r="AP30" i="1"/>
  <c r="AP34" i="1" s="1"/>
  <c r="AN30" i="1"/>
  <c r="AN34" i="1" s="1"/>
  <c r="AL30" i="1"/>
  <c r="AL34" i="1" s="1"/>
  <c r="AJ30" i="1"/>
  <c r="AH30" i="1"/>
  <c r="AH34" i="1" s="1"/>
  <c r="AF30" i="1"/>
  <c r="AF34" i="1" s="1"/>
  <c r="AD30" i="1"/>
  <c r="AD34" i="1" s="1"/>
  <c r="AB30" i="1"/>
  <c r="Z30" i="1"/>
  <c r="Z34" i="1" s="1"/>
  <c r="X30" i="1"/>
  <c r="X34" i="1" s="1"/>
  <c r="V30" i="1"/>
  <c r="V34" i="1" s="1"/>
  <c r="T30" i="1"/>
  <c r="R30" i="1"/>
  <c r="R34" i="1" s="1"/>
  <c r="P30" i="1"/>
  <c r="P34" i="1" s="1"/>
  <c r="N30" i="1"/>
  <c r="N34" i="1" s="1"/>
  <c r="L30" i="1"/>
  <c r="J30" i="1"/>
  <c r="J34" i="1" s="1"/>
  <c r="H30" i="1"/>
  <c r="H34" i="1" s="1"/>
  <c r="F30" i="1"/>
  <c r="F34" i="1" s="1"/>
  <c r="D30" i="1"/>
  <c r="B30" i="1"/>
  <c r="B34" i="1" s="1"/>
  <c r="CT24" i="1"/>
  <c r="CR24" i="1"/>
  <c r="CP24" i="1"/>
  <c r="CN24" i="1"/>
  <c r="CL24" i="1"/>
  <c r="CJ24" i="1"/>
  <c r="CH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B24" i="1"/>
  <c r="CU18" i="1"/>
  <c r="CS18" i="1"/>
  <c r="CQ18" i="1"/>
  <c r="CO18" i="1"/>
  <c r="CM18" i="1"/>
  <c r="CK18" i="1"/>
  <c r="CI18" i="1"/>
  <c r="CG18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CT15" i="1"/>
  <c r="CU15" i="1" s="1"/>
  <c r="CR15" i="1"/>
  <c r="CS15" i="1" s="1"/>
  <c r="CP15" i="1"/>
  <c r="CQ15" i="1" s="1"/>
  <c r="CN15" i="1"/>
  <c r="CO15" i="1" s="1"/>
  <c r="CL15" i="1"/>
  <c r="CM15" i="1" s="1"/>
  <c r="CJ15" i="1"/>
  <c r="CK15" i="1" s="1"/>
  <c r="CH15" i="1"/>
  <c r="CI15" i="1" s="1"/>
  <c r="CF15" i="1"/>
  <c r="CG15" i="1" s="1"/>
  <c r="CD15" i="1"/>
  <c r="CE15" i="1" s="1"/>
  <c r="CB15" i="1"/>
  <c r="CC15" i="1" s="1"/>
  <c r="BZ15" i="1"/>
  <c r="CA15" i="1" s="1"/>
  <c r="BX15" i="1"/>
  <c r="BY15" i="1" s="1"/>
  <c r="BV15" i="1"/>
  <c r="BW15" i="1" s="1"/>
  <c r="BT15" i="1"/>
  <c r="BU15" i="1" s="1"/>
  <c r="BR15" i="1"/>
  <c r="BS15" i="1" s="1"/>
  <c r="BP15" i="1"/>
  <c r="BQ15" i="1" s="1"/>
  <c r="BN15" i="1"/>
  <c r="BO15" i="1" s="1"/>
  <c r="BL15" i="1"/>
  <c r="BM15" i="1" s="1"/>
  <c r="BJ15" i="1"/>
  <c r="BK15" i="1" s="1"/>
  <c r="BH15" i="1"/>
  <c r="BI15" i="1" s="1"/>
  <c r="BF15" i="1"/>
  <c r="BG15" i="1" s="1"/>
  <c r="BD15" i="1"/>
  <c r="BE15" i="1" s="1"/>
  <c r="BB15" i="1"/>
  <c r="BC15" i="1" s="1"/>
  <c r="AZ15" i="1"/>
  <c r="BA15" i="1" s="1"/>
  <c r="AX15" i="1"/>
  <c r="AY15" i="1" s="1"/>
  <c r="AV15" i="1"/>
  <c r="AW15" i="1" s="1"/>
  <c r="AT15" i="1"/>
  <c r="AU15" i="1" s="1"/>
  <c r="AR15" i="1"/>
  <c r="AS15" i="1" s="1"/>
  <c r="AP15" i="1"/>
  <c r="AQ15" i="1" s="1"/>
  <c r="AN15" i="1"/>
  <c r="AO15" i="1" s="1"/>
  <c r="AL15" i="1"/>
  <c r="AM15" i="1" s="1"/>
  <c r="AJ15" i="1"/>
  <c r="AK15" i="1" s="1"/>
  <c r="AH15" i="1"/>
  <c r="AI15" i="1" s="1"/>
  <c r="AF15" i="1"/>
  <c r="AG15" i="1" s="1"/>
  <c r="AD15" i="1"/>
  <c r="AE15" i="1" s="1"/>
  <c r="AB15" i="1"/>
  <c r="AC15" i="1" s="1"/>
  <c r="AA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CU14" i="1"/>
  <c r="CT14" i="1"/>
  <c r="CS14" i="1"/>
  <c r="CR14" i="1"/>
  <c r="CQ14" i="1"/>
  <c r="CO14" i="1"/>
  <c r="CM14" i="1"/>
  <c r="CK14" i="1"/>
  <c r="CI14" i="1"/>
  <c r="CH14" i="1"/>
  <c r="CG14" i="1"/>
  <c r="CE14" i="1"/>
  <c r="CC14" i="1"/>
  <c r="CB14" i="1"/>
  <c r="CA14" i="1"/>
  <c r="BX14" i="1"/>
  <c r="BY14" i="1" s="1"/>
  <c r="BV14" i="1"/>
  <c r="BW14" i="1" s="1"/>
  <c r="BT14" i="1"/>
  <c r="BU14" i="1" s="1"/>
  <c r="BS14" i="1"/>
  <c r="BQ14" i="1"/>
  <c r="BO14" i="1"/>
  <c r="BM14" i="1"/>
  <c r="BJ14" i="1"/>
  <c r="BK14" i="1" s="1"/>
  <c r="BH14" i="1"/>
  <c r="BI14" i="1" s="1"/>
  <c r="BF14" i="1"/>
  <c r="BG14" i="1" s="1"/>
  <c r="BE14" i="1"/>
  <c r="BB14" i="1"/>
  <c r="BC14" i="1" s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CT13" i="1"/>
  <c r="CU13" i="1" s="1"/>
  <c r="CS13" i="1"/>
  <c r="CR13" i="1"/>
  <c r="CP13" i="1"/>
  <c r="CQ13" i="1" s="1"/>
  <c r="CO13" i="1"/>
  <c r="CN13" i="1"/>
  <c r="CL13" i="1"/>
  <c r="CM13" i="1" s="1"/>
  <c r="CK13" i="1"/>
  <c r="CJ13" i="1"/>
  <c r="CH13" i="1"/>
  <c r="CI13" i="1" s="1"/>
  <c r="CG13" i="1"/>
  <c r="CF13" i="1"/>
  <c r="CD13" i="1"/>
  <c r="CE13" i="1" s="1"/>
  <c r="CC13" i="1"/>
  <c r="CB13" i="1"/>
  <c r="BZ13" i="1"/>
  <c r="CA13" i="1" s="1"/>
  <c r="BY13" i="1"/>
  <c r="BX13" i="1"/>
  <c r="BV13" i="1"/>
  <c r="BW13" i="1" s="1"/>
  <c r="BU13" i="1"/>
  <c r="BT13" i="1"/>
  <c r="BR13" i="1"/>
  <c r="BS13" i="1" s="1"/>
  <c r="BQ13" i="1"/>
  <c r="BP13" i="1"/>
  <c r="BN13" i="1"/>
  <c r="BO13" i="1" s="1"/>
  <c r="BM13" i="1"/>
  <c r="BL13" i="1"/>
  <c r="BJ13" i="1"/>
  <c r="BK13" i="1" s="1"/>
  <c r="BI13" i="1"/>
  <c r="BH13" i="1"/>
  <c r="BF13" i="1"/>
  <c r="BG13" i="1" s="1"/>
  <c r="BE13" i="1"/>
  <c r="BD13" i="1"/>
  <c r="BB13" i="1"/>
  <c r="BC13" i="1" s="1"/>
  <c r="BA13" i="1"/>
  <c r="AZ13" i="1"/>
  <c r="AX13" i="1"/>
  <c r="AY13" i="1" s="1"/>
  <c r="AW13" i="1"/>
  <c r="AV13" i="1"/>
  <c r="AT13" i="1"/>
  <c r="AU13" i="1" s="1"/>
  <c r="AS13" i="1"/>
  <c r="AR13" i="1"/>
  <c r="AP13" i="1"/>
  <c r="AQ13" i="1" s="1"/>
  <c r="AO13" i="1"/>
  <c r="AN13" i="1"/>
  <c r="AL13" i="1"/>
  <c r="AM13" i="1" s="1"/>
  <c r="AK13" i="1"/>
  <c r="AJ13" i="1"/>
  <c r="AH13" i="1"/>
  <c r="AI13" i="1" s="1"/>
  <c r="AG13" i="1"/>
  <c r="AF13" i="1"/>
  <c r="AD13" i="1"/>
  <c r="AE13" i="1" s="1"/>
  <c r="AC13" i="1"/>
  <c r="AB13" i="1"/>
  <c r="Z13" i="1"/>
  <c r="AA13" i="1" s="1"/>
  <c r="Y13" i="1"/>
  <c r="X13" i="1"/>
  <c r="V13" i="1"/>
  <c r="W13" i="1" s="1"/>
  <c r="U13" i="1"/>
  <c r="T13" i="1"/>
  <c r="R13" i="1"/>
  <c r="S13" i="1" s="1"/>
  <c r="Q13" i="1"/>
  <c r="P13" i="1"/>
  <c r="N13" i="1"/>
  <c r="O13" i="1" s="1"/>
  <c r="M13" i="1"/>
  <c r="L13" i="1"/>
  <c r="J13" i="1"/>
  <c r="K13" i="1" s="1"/>
  <c r="I13" i="1"/>
  <c r="H13" i="1"/>
  <c r="F13" i="1"/>
  <c r="G13" i="1" s="1"/>
  <c r="E13" i="1"/>
  <c r="D13" i="1"/>
  <c r="B13" i="1"/>
  <c r="C13" i="1" s="1"/>
  <c r="CU12" i="1"/>
  <c r="CT12" i="1"/>
  <c r="CR12" i="1"/>
  <c r="CS12" i="1" s="1"/>
  <c r="CQ12" i="1"/>
  <c r="CP12" i="1"/>
  <c r="CN12" i="1"/>
  <c r="CO12" i="1" s="1"/>
  <c r="CM12" i="1"/>
  <c r="CL12" i="1"/>
  <c r="CJ12" i="1"/>
  <c r="CK12" i="1" s="1"/>
  <c r="CI12" i="1"/>
  <c r="CH12" i="1"/>
  <c r="CF12" i="1"/>
  <c r="CG12" i="1" s="1"/>
  <c r="CE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D12" i="1"/>
  <c r="BE12" i="1" s="1"/>
  <c r="BC12" i="1"/>
  <c r="BB12" i="1"/>
  <c r="AZ12" i="1"/>
  <c r="BA12" i="1" s="1"/>
  <c r="AY12" i="1"/>
  <c r="AX12" i="1"/>
  <c r="AV12" i="1"/>
  <c r="AW12" i="1" s="1"/>
  <c r="AT12" i="1"/>
  <c r="AU12" i="1" s="1"/>
  <c r="AR12" i="1"/>
  <c r="AS12" i="1" s="1"/>
  <c r="AP12" i="1"/>
  <c r="AQ12" i="1" s="1"/>
  <c r="AN12" i="1"/>
  <c r="AO12" i="1" s="1"/>
  <c r="AL12" i="1"/>
  <c r="AM12" i="1" s="1"/>
  <c r="AJ12" i="1"/>
  <c r="AK12" i="1" s="1"/>
  <c r="AH12" i="1"/>
  <c r="AI12" i="1" s="1"/>
  <c r="AF12" i="1"/>
  <c r="AG12" i="1" s="1"/>
  <c r="AD12" i="1"/>
  <c r="AE12" i="1" s="1"/>
  <c r="AB12" i="1"/>
  <c r="AC12" i="1" s="1"/>
  <c r="Z12" i="1"/>
  <c r="AA12" i="1" s="1"/>
  <c r="X12" i="1"/>
  <c r="Y12" i="1" s="1"/>
  <c r="V12" i="1"/>
  <c r="W12" i="1" s="1"/>
  <c r="T12" i="1"/>
  <c r="U12" i="1" s="1"/>
  <c r="R12" i="1"/>
  <c r="S12" i="1" s="1"/>
  <c r="P12" i="1"/>
  <c r="Q12" i="1" s="1"/>
  <c r="N12" i="1"/>
  <c r="O12" i="1" s="1"/>
  <c r="L12" i="1"/>
  <c r="M12" i="1" s="1"/>
  <c r="J12" i="1"/>
  <c r="K12" i="1" s="1"/>
  <c r="H12" i="1"/>
  <c r="I12" i="1" s="1"/>
  <c r="F12" i="1"/>
  <c r="G12" i="1" s="1"/>
  <c r="D12" i="1"/>
  <c r="E12" i="1" s="1"/>
  <c r="B12" i="1"/>
  <c r="C12" i="1" s="1"/>
  <c r="CT11" i="1"/>
  <c r="CU11" i="1" s="1"/>
  <c r="CR11" i="1"/>
  <c r="CS11" i="1" s="1"/>
  <c r="CP11" i="1"/>
  <c r="CQ11" i="1" s="1"/>
  <c r="CN11" i="1"/>
  <c r="CO11" i="1" s="1"/>
  <c r="CL11" i="1"/>
  <c r="CM11" i="1" s="1"/>
  <c r="CJ11" i="1"/>
  <c r="CK11" i="1" s="1"/>
  <c r="CH11" i="1"/>
  <c r="CI11" i="1" s="1"/>
  <c r="CF11" i="1"/>
  <c r="CG11" i="1" s="1"/>
  <c r="CE11" i="1"/>
  <c r="CB11" i="1"/>
  <c r="CC11" i="1" s="1"/>
  <c r="CA11" i="1"/>
  <c r="BZ11" i="1"/>
  <c r="BX11" i="1"/>
  <c r="BY11" i="1" s="1"/>
  <c r="BW11" i="1"/>
  <c r="BV11" i="1"/>
  <c r="BT11" i="1"/>
  <c r="BU11" i="1" s="1"/>
  <c r="BS11" i="1"/>
  <c r="BR11" i="1"/>
  <c r="BP11" i="1"/>
  <c r="BQ11" i="1" s="1"/>
  <c r="BO11" i="1"/>
  <c r="BN11" i="1"/>
  <c r="BL11" i="1"/>
  <c r="BM11" i="1" s="1"/>
  <c r="BK11" i="1"/>
  <c r="BJ11" i="1"/>
  <c r="BH11" i="1"/>
  <c r="BI11" i="1" s="1"/>
  <c r="BG11" i="1"/>
  <c r="BF11" i="1"/>
  <c r="BD11" i="1"/>
  <c r="BE11" i="1" s="1"/>
  <c r="BC11" i="1"/>
  <c r="BB11" i="1"/>
  <c r="AZ11" i="1"/>
  <c r="BA11" i="1" s="1"/>
  <c r="AY11" i="1"/>
  <c r="AX11" i="1"/>
  <c r="AV11" i="1"/>
  <c r="AW11" i="1" s="1"/>
  <c r="AU11" i="1"/>
  <c r="AT11" i="1"/>
  <c r="AR11" i="1"/>
  <c r="AS11" i="1" s="1"/>
  <c r="AQ11" i="1"/>
  <c r="AP11" i="1"/>
  <c r="AN11" i="1"/>
  <c r="AO11" i="1" s="1"/>
  <c r="AM11" i="1"/>
  <c r="AL11" i="1"/>
  <c r="AJ11" i="1"/>
  <c r="AK11" i="1" s="1"/>
  <c r="AI11" i="1"/>
  <c r="AH11" i="1"/>
  <c r="AF11" i="1"/>
  <c r="AG11" i="1" s="1"/>
  <c r="AE11" i="1"/>
  <c r="AD11" i="1"/>
  <c r="AB11" i="1"/>
  <c r="AC11" i="1" s="1"/>
  <c r="AA11" i="1"/>
  <c r="Z11" i="1"/>
  <c r="X11" i="1"/>
  <c r="Y11" i="1" s="1"/>
  <c r="W11" i="1"/>
  <c r="V11" i="1"/>
  <c r="U11" i="1"/>
  <c r="R11" i="1"/>
  <c r="S11" i="1" s="1"/>
  <c r="Q11" i="1"/>
  <c r="P11" i="1"/>
  <c r="N11" i="1"/>
  <c r="O11" i="1" s="1"/>
  <c r="M11" i="1"/>
  <c r="L11" i="1"/>
  <c r="J11" i="1"/>
  <c r="K11" i="1" s="1"/>
  <c r="I11" i="1"/>
  <c r="H11" i="1"/>
  <c r="F11" i="1"/>
  <c r="G11" i="1" s="1"/>
  <c r="E11" i="1"/>
  <c r="D11" i="1"/>
  <c r="B11" i="1"/>
  <c r="C11" i="1" s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X10" i="1"/>
  <c r="BV10" i="1"/>
  <c r="BW10" i="1" s="1"/>
  <c r="BU10" i="1"/>
  <c r="BT10" i="1"/>
  <c r="BR10" i="1"/>
  <c r="BS10" i="1" s="1"/>
  <c r="BQ10" i="1"/>
  <c r="BO10" i="1"/>
  <c r="BM10" i="1"/>
  <c r="BK10" i="1"/>
  <c r="BI10" i="1"/>
  <c r="BH10" i="1"/>
  <c r="BF10" i="1"/>
  <c r="BG10" i="1" s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L10" i="1"/>
  <c r="M10" i="1" s="1"/>
  <c r="K10" i="1"/>
  <c r="J10" i="1"/>
  <c r="I10" i="1"/>
  <c r="G10" i="1"/>
  <c r="E10" i="1"/>
  <c r="C10" i="1"/>
  <c r="CT8" i="1"/>
  <c r="CU8" i="1" s="1"/>
  <c r="CS8" i="1"/>
  <c r="CR8" i="1"/>
  <c r="CP8" i="1"/>
  <c r="CQ8" i="1" s="1"/>
  <c r="CO8" i="1"/>
  <c r="CN8" i="1"/>
  <c r="CL8" i="1"/>
  <c r="CM8" i="1" s="1"/>
  <c r="CK8" i="1"/>
  <c r="CJ8" i="1"/>
  <c r="CH8" i="1"/>
  <c r="CI8" i="1" s="1"/>
  <c r="CG8" i="1"/>
  <c r="CF8" i="1"/>
  <c r="CE8" i="1"/>
  <c r="CB8" i="1"/>
  <c r="CC8" i="1" s="1"/>
  <c r="CA8" i="1"/>
  <c r="BZ8" i="1"/>
  <c r="BX8" i="1"/>
  <c r="BY8" i="1" s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V8" i="1"/>
  <c r="W8" i="1" s="1"/>
  <c r="U8" i="1"/>
  <c r="T8" i="1"/>
  <c r="R8" i="1"/>
  <c r="S8" i="1" s="1"/>
  <c r="Q8" i="1"/>
  <c r="P8" i="1"/>
  <c r="N8" i="1"/>
  <c r="O8" i="1" s="1"/>
  <c r="M8" i="1"/>
  <c r="L8" i="1"/>
  <c r="J8" i="1"/>
  <c r="K8" i="1" s="1"/>
  <c r="I8" i="1"/>
  <c r="H8" i="1"/>
  <c r="F8" i="1"/>
  <c r="G8" i="1" s="1"/>
  <c r="D8" i="1"/>
  <c r="E8" i="1" s="1"/>
  <c r="B8" i="1"/>
  <c r="C8" i="1" s="1"/>
  <c r="CT7" i="1"/>
  <c r="CU7" i="1" s="1"/>
  <c r="CR7" i="1"/>
  <c r="CS7" i="1" s="1"/>
  <c r="CP7" i="1"/>
  <c r="CQ7" i="1" s="1"/>
  <c r="CN7" i="1"/>
  <c r="CO7" i="1" s="1"/>
  <c r="CL7" i="1"/>
  <c r="CM7" i="1" s="1"/>
  <c r="CJ7" i="1"/>
  <c r="CK7" i="1" s="1"/>
  <c r="CH7" i="1"/>
  <c r="CI7" i="1" s="1"/>
  <c r="CF7" i="1"/>
  <c r="CG7" i="1" s="1"/>
  <c r="CD7" i="1"/>
  <c r="CE7" i="1" s="1"/>
  <c r="CB7" i="1"/>
  <c r="CC7" i="1" s="1"/>
  <c r="BZ7" i="1"/>
  <c r="CA7" i="1" s="1"/>
  <c r="BX7" i="1"/>
  <c r="BY7" i="1" s="1"/>
  <c r="BV7" i="1"/>
  <c r="BW7" i="1" s="1"/>
  <c r="BT7" i="1"/>
  <c r="BU7" i="1" s="1"/>
  <c r="BR7" i="1"/>
  <c r="BS7" i="1" s="1"/>
  <c r="BP7" i="1"/>
  <c r="BQ7" i="1" s="1"/>
  <c r="BN7" i="1"/>
  <c r="BO7" i="1" s="1"/>
  <c r="BL7" i="1"/>
  <c r="BM7" i="1" s="1"/>
  <c r="BJ7" i="1"/>
  <c r="BK7" i="1" s="1"/>
  <c r="BH7" i="1"/>
  <c r="BI7" i="1" s="1"/>
  <c r="BF7" i="1"/>
  <c r="BG7" i="1" s="1"/>
  <c r="BD7" i="1"/>
  <c r="BE7" i="1" s="1"/>
  <c r="BB7" i="1"/>
  <c r="AZ7" i="1"/>
  <c r="BA7" i="1" s="1"/>
  <c r="AX7" i="1"/>
  <c r="AY7" i="1" s="1"/>
  <c r="AV7" i="1"/>
  <c r="AW7" i="1" s="1"/>
  <c r="AT7" i="1"/>
  <c r="AU7" i="1" s="1"/>
  <c r="AR7" i="1"/>
  <c r="AS7" i="1" s="1"/>
  <c r="AP7" i="1"/>
  <c r="AQ7" i="1" s="1"/>
  <c r="AN7" i="1"/>
  <c r="AO7" i="1" s="1"/>
  <c r="AL7" i="1"/>
  <c r="AM7" i="1" s="1"/>
  <c r="AJ7" i="1"/>
  <c r="AK7" i="1" s="1"/>
  <c r="AH7" i="1"/>
  <c r="AI7" i="1" s="1"/>
  <c r="AF7" i="1"/>
  <c r="AG7" i="1" s="1"/>
  <c r="AD7" i="1"/>
  <c r="AE7" i="1" s="1"/>
  <c r="AB7" i="1"/>
  <c r="AC7" i="1" s="1"/>
  <c r="AA7" i="1"/>
  <c r="X7" i="1"/>
  <c r="Y7" i="1" s="1"/>
  <c r="W7" i="1"/>
  <c r="V7" i="1"/>
  <c r="T7" i="1"/>
  <c r="U7" i="1" s="1"/>
  <c r="S7" i="1"/>
  <c r="R7" i="1"/>
  <c r="P7" i="1"/>
  <c r="Q7" i="1" s="1"/>
  <c r="O7" i="1"/>
  <c r="N7" i="1"/>
  <c r="L7" i="1"/>
  <c r="M7" i="1" s="1"/>
  <c r="K7" i="1"/>
  <c r="J7" i="1"/>
  <c r="H7" i="1"/>
  <c r="I7" i="1" s="1"/>
  <c r="G7" i="1"/>
  <c r="F7" i="1"/>
  <c r="D7" i="1"/>
  <c r="E7" i="1" s="1"/>
  <c r="C7" i="1"/>
  <c r="B7" i="1"/>
  <c r="CT6" i="1"/>
  <c r="CT19" i="1" s="1"/>
  <c r="CS6" i="1"/>
  <c r="CR6" i="1"/>
  <c r="CP6" i="1"/>
  <c r="CP19" i="1" s="1"/>
  <c r="CP61" i="1" s="1"/>
  <c r="CO6" i="1"/>
  <c r="CN6" i="1"/>
  <c r="CL6" i="1"/>
  <c r="CL19" i="1" s="1"/>
  <c r="CL61" i="1" s="1"/>
  <c r="CK6" i="1"/>
  <c r="CJ6" i="1"/>
  <c r="CH6" i="1"/>
  <c r="CH19" i="1" s="1"/>
  <c r="CG6" i="1"/>
  <c r="CF6" i="1"/>
  <c r="CD6" i="1"/>
  <c r="CD19" i="1" s="1"/>
  <c r="CC6" i="1"/>
  <c r="CB6" i="1"/>
  <c r="BZ6" i="1"/>
  <c r="BZ19" i="1" s="1"/>
  <c r="BY6" i="1"/>
  <c r="BX6" i="1"/>
  <c r="BV6" i="1"/>
  <c r="BW6" i="1" s="1"/>
  <c r="BW19" i="1" s="1"/>
  <c r="BU6" i="1"/>
  <c r="BT6" i="1"/>
  <c r="BR6" i="1"/>
  <c r="BR19" i="1" s="1"/>
  <c r="BQ6" i="1"/>
  <c r="BP6" i="1"/>
  <c r="BN6" i="1"/>
  <c r="BN19" i="1" s="1"/>
  <c r="BM6" i="1"/>
  <c r="BL6" i="1"/>
  <c r="BJ6" i="1"/>
  <c r="BJ19" i="1" s="1"/>
  <c r="BI6" i="1"/>
  <c r="BH6" i="1"/>
  <c r="BF6" i="1"/>
  <c r="BF19" i="1" s="1"/>
  <c r="BE6" i="1"/>
  <c r="BD6" i="1"/>
  <c r="BC6" i="1"/>
  <c r="BA6" i="1"/>
  <c r="AZ6" i="1"/>
  <c r="AZ19" i="1" s="1"/>
  <c r="AY6" i="1"/>
  <c r="AX6" i="1"/>
  <c r="AW6" i="1"/>
  <c r="AV6" i="1"/>
  <c r="AV19" i="1" s="1"/>
  <c r="AU6" i="1"/>
  <c r="AT6" i="1"/>
  <c r="AS6" i="1"/>
  <c r="AR6" i="1"/>
  <c r="AR19" i="1" s="1"/>
  <c r="AQ6" i="1"/>
  <c r="AP6" i="1"/>
  <c r="AO6" i="1"/>
  <c r="AN6" i="1"/>
  <c r="AN19" i="1" s="1"/>
  <c r="AN50" i="1" s="1"/>
  <c r="AM6" i="1"/>
  <c r="AL6" i="1"/>
  <c r="AJ6" i="1"/>
  <c r="AJ19" i="1" s="1"/>
  <c r="AJ50" i="1" s="1"/>
  <c r="AI6" i="1"/>
  <c r="AH6" i="1"/>
  <c r="AF6" i="1"/>
  <c r="AF19" i="1" s="1"/>
  <c r="AF50" i="1" s="1"/>
  <c r="AE6" i="1"/>
  <c r="AD6" i="1"/>
  <c r="AB6" i="1"/>
  <c r="AB19" i="1" s="1"/>
  <c r="AA6" i="1"/>
  <c r="X6" i="1"/>
  <c r="X19" i="1" s="1"/>
  <c r="W6" i="1"/>
  <c r="V6" i="1"/>
  <c r="T6" i="1"/>
  <c r="T19" i="1" s="1"/>
  <c r="S6" i="1"/>
  <c r="R6" i="1"/>
  <c r="P6" i="1"/>
  <c r="P19" i="1" s="1"/>
  <c r="O6" i="1"/>
  <c r="N6" i="1"/>
  <c r="L6" i="1"/>
  <c r="L19" i="1" s="1"/>
  <c r="K6" i="1"/>
  <c r="J6" i="1"/>
  <c r="H6" i="1"/>
  <c r="H19" i="1" s="1"/>
  <c r="G6" i="1"/>
  <c r="F6" i="1"/>
  <c r="D6" i="1"/>
  <c r="D19" i="1" s="1"/>
  <c r="C6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  <c r="E6" i="1" l="1"/>
  <c r="E19" i="1" s="1"/>
  <c r="E20" i="1" s="1"/>
  <c r="I6" i="1"/>
  <c r="I19" i="1" s="1"/>
  <c r="I20" i="1" s="1"/>
  <c r="M6" i="1"/>
  <c r="M19" i="1" s="1"/>
  <c r="M20" i="1" s="1"/>
  <c r="Q6" i="1"/>
  <c r="Q19" i="1" s="1"/>
  <c r="Q20" i="1" s="1"/>
  <c r="U6" i="1"/>
  <c r="U19" i="1" s="1"/>
  <c r="U20" i="1" s="1"/>
  <c r="Y6" i="1"/>
  <c r="Y19" i="1" s="1"/>
  <c r="Y20" i="1" s="1"/>
  <c r="AD19" i="1"/>
  <c r="AD50" i="1" s="1"/>
  <c r="AH19" i="1"/>
  <c r="AH50" i="1" s="1"/>
  <c r="AL19" i="1"/>
  <c r="AL50" i="1" s="1"/>
  <c r="AP19" i="1"/>
  <c r="AT19" i="1"/>
  <c r="AX19" i="1"/>
  <c r="AX36" i="1" s="1"/>
  <c r="BG6" i="1"/>
  <c r="BG19" i="1" s="1"/>
  <c r="BG20" i="1" s="1"/>
  <c r="BK6" i="1"/>
  <c r="BK19" i="1" s="1"/>
  <c r="BK20" i="1" s="1"/>
  <c r="BO6" i="1"/>
  <c r="BO19" i="1" s="1"/>
  <c r="BO20" i="1" s="1"/>
  <c r="BS6" i="1"/>
  <c r="BS19" i="1" s="1"/>
  <c r="BS20" i="1" s="1"/>
  <c r="CA6" i="1"/>
  <c r="CA19" i="1" s="1"/>
  <c r="CA20" i="1" s="1"/>
  <c r="CE6" i="1"/>
  <c r="CE19" i="1" s="1"/>
  <c r="CE20" i="1" s="1"/>
  <c r="CI6" i="1"/>
  <c r="CI19" i="1" s="1"/>
  <c r="CI20" i="1" s="1"/>
  <c r="CM6" i="1"/>
  <c r="CM19" i="1" s="1"/>
  <c r="CM20" i="1" s="1"/>
  <c r="CQ6" i="1"/>
  <c r="CQ19" i="1" s="1"/>
  <c r="CQ20" i="1" s="1"/>
  <c r="CU6" i="1"/>
  <c r="CU19" i="1" s="1"/>
  <c r="CU20" i="1" s="1"/>
  <c r="BB19" i="1"/>
  <c r="AH36" i="1"/>
  <c r="AP36" i="1"/>
  <c r="BF36" i="1"/>
  <c r="BN36" i="1"/>
  <c r="CD36" i="1"/>
  <c r="L36" i="1"/>
  <c r="AR36" i="1"/>
  <c r="F19" i="1"/>
  <c r="J19" i="1"/>
  <c r="J36" i="1" s="1"/>
  <c r="N19" i="1"/>
  <c r="R19" i="1"/>
  <c r="R36" i="1" s="1"/>
  <c r="V19" i="1"/>
  <c r="AA19" i="1"/>
  <c r="AE19" i="1"/>
  <c r="AE20" i="1" s="1"/>
  <c r="AI19" i="1"/>
  <c r="AI20" i="1" s="1"/>
  <c r="AM19" i="1"/>
  <c r="AM20" i="1" s="1"/>
  <c r="AQ19" i="1"/>
  <c r="AQ20" i="1" s="1"/>
  <c r="AU19" i="1"/>
  <c r="AU20" i="1" s="1"/>
  <c r="AY19" i="1"/>
  <c r="AY20" i="1" s="1"/>
  <c r="BD19" i="1"/>
  <c r="BH19" i="1"/>
  <c r="BL19" i="1"/>
  <c r="BP19" i="1"/>
  <c r="BT19" i="1"/>
  <c r="BT61" i="1" s="1"/>
  <c r="BX19" i="1"/>
  <c r="BX61" i="1" s="1"/>
  <c r="CB19" i="1"/>
  <c r="CF19" i="1"/>
  <c r="CJ19" i="1"/>
  <c r="CJ60" i="1" s="1"/>
  <c r="CJ62" i="1" s="1"/>
  <c r="CN19" i="1"/>
  <c r="CN61" i="1" s="1"/>
  <c r="CR19" i="1"/>
  <c r="CR61" i="1" s="1"/>
  <c r="B19" i="1"/>
  <c r="B36" i="1" s="1"/>
  <c r="BC7" i="1"/>
  <c r="BC19" i="1" s="1"/>
  <c r="BC20" i="1" s="1"/>
  <c r="Z19" i="1"/>
  <c r="Z36" i="1" s="1"/>
  <c r="T36" i="1"/>
  <c r="AZ36" i="1"/>
  <c r="C19" i="1"/>
  <c r="C20" i="1" s="1"/>
  <c r="G19" i="1"/>
  <c r="G20" i="1" s="1"/>
  <c r="K19" i="1"/>
  <c r="K20" i="1" s="1"/>
  <c r="O19" i="1"/>
  <c r="O20" i="1" s="1"/>
  <c r="S19" i="1"/>
  <c r="S20" i="1" s="1"/>
  <c r="W19" i="1"/>
  <c r="W20" i="1" s="1"/>
  <c r="BE19" i="1"/>
  <c r="BE20" i="1" s="1"/>
  <c r="BI19" i="1"/>
  <c r="BM19" i="1"/>
  <c r="BM20" i="1" s="1"/>
  <c r="BQ19" i="1"/>
  <c r="BQ20" i="1" s="1"/>
  <c r="BU19" i="1"/>
  <c r="BU20" i="1" s="1"/>
  <c r="BY19" i="1"/>
  <c r="CC19" i="1"/>
  <c r="CC20" i="1" s="1"/>
  <c r="CG19" i="1"/>
  <c r="CG20" i="1" s="1"/>
  <c r="CK19" i="1"/>
  <c r="CK20" i="1" s="1"/>
  <c r="CO19" i="1"/>
  <c r="CS19" i="1"/>
  <c r="CS20" i="1" s="1"/>
  <c r="F36" i="1"/>
  <c r="N36" i="1"/>
  <c r="V36" i="1"/>
  <c r="AD36" i="1"/>
  <c r="AL36" i="1"/>
  <c r="AT36" i="1"/>
  <c r="BB36" i="1"/>
  <c r="BJ36" i="1"/>
  <c r="BR36" i="1"/>
  <c r="BZ36" i="1"/>
  <c r="CH36" i="1"/>
  <c r="CH60" i="1"/>
  <c r="CH62" i="1" s="1"/>
  <c r="AB36" i="1"/>
  <c r="BH36" i="1"/>
  <c r="AC6" i="1"/>
  <c r="AC19" i="1" s="1"/>
  <c r="AC20" i="1" s="1"/>
  <c r="AG6" i="1"/>
  <c r="AG19" i="1" s="1"/>
  <c r="AG20" i="1" s="1"/>
  <c r="AK6" i="1"/>
  <c r="AK19" i="1" s="1"/>
  <c r="AK20" i="1" s="1"/>
  <c r="AO19" i="1"/>
  <c r="AO20" i="1" s="1"/>
  <c r="AS19" i="1"/>
  <c r="AS20" i="1" s="1"/>
  <c r="AW19" i="1"/>
  <c r="AW20" i="1" s="1"/>
  <c r="BA19" i="1"/>
  <c r="BA20" i="1" s="1"/>
  <c r="BV19" i="1"/>
  <c r="BV61" i="1" s="1"/>
  <c r="H36" i="1"/>
  <c r="P36" i="1"/>
  <c r="X36" i="1"/>
  <c r="AF36" i="1"/>
  <c r="AN36" i="1"/>
  <c r="AV36" i="1"/>
  <c r="BD36" i="1"/>
  <c r="BL36" i="1"/>
  <c r="BT36" i="1"/>
  <c r="CB36" i="1"/>
  <c r="CJ36" i="1"/>
  <c r="D36" i="1"/>
  <c r="AJ36" i="1"/>
  <c r="BP36" i="1"/>
  <c r="CF36" i="1"/>
  <c r="CO20" i="1" l="1"/>
  <c r="BY20" i="1"/>
  <c r="BI20" i="1"/>
  <c r="BX36" i="1"/>
  <c r="BV36" i="1"/>
  <c r="AA20" i="1"/>
  <c r="BW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C9881CF9-2940-4FC8-86D6-6D9B31EE06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08C62502-51D6-467F-8B50-C0EFD633FF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6816C839-D57C-4C5F-BC19-038CBF2157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2B845D47-5332-4383-82EC-8DB9D2EE3E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705A82F7-FFE8-4280-A1E5-5F543A6168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06BEC5A9-0211-4B2B-8815-F751DC89C3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A8AC16AD-35B2-4B7A-930A-9BAEDD9E4B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62870D75-AF14-4ADA-BB66-4A94C92C64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A39ADC62-5C0C-4E19-A480-0067F8046C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61F94BD3-F0C5-477C-9FAF-4EC05D908C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6E97A3C5-A970-41F2-ADF8-DDE0F4AB64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9FA762BB-0BC1-401C-ABE9-BF30585FFE6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CC63848A-AEAB-46DB-9842-45FDA2BDCA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B94A9F17-61DE-4A13-93C7-2423254102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82355895-DDE5-49F2-884E-441ECE62BE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86240533-9732-4B12-9971-6DF1C0098B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44310895-F273-472E-B37A-CE91720292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9E39FF7D-EA24-42D0-B719-9E6F9197A0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DEC787CE-A7E8-49DE-8AEB-0E8062A32AD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4CA82301-C4C0-4E60-8AEB-A1290F42B59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A2D9A060-8573-43C4-84DD-D82C004BB49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24FF1B33-7678-4151-8E7E-840BC10DFB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832BD262-6169-437D-B562-FD3CFB9780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43F4D34E-EC21-4C6C-B709-495C896735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9693FDA5-0D66-4A7B-9CB1-6B8C8F058C3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73156F22-1E26-4416-AD75-D08217FD34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D4557ACF-2E15-427A-9465-A55B7A10BC7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9103E158-854C-4DF3-AA6D-6CEF907A2C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9F6C35B0-E142-409C-8E32-58FB52BC62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E51DC24F-97FC-42EE-8111-232742FFDCB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98BAE67F-6AD6-4B00-BF18-A86D13AF7C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0A4AA872-9672-4364-9CB6-7A4DE6AEDF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BB86CE24-59D0-4565-AE79-BC685AA754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06089248-FC8D-4F47-9E98-463E3B0783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B8ACA93E-5D50-4ED6-94F7-D94800D053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4605E6B5-DBE6-487D-B4F6-053446BD86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3A056E8F-FB41-4897-9B2C-C84B639E2E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306A6CB1-32DE-4427-AB5B-ED05740ED74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Y9" authorId="0" shapeId="0" xr:uid="{214138D1-123A-4137-BFAE-14C987C78A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A9" authorId="0" shapeId="0" xr:uid="{BE832B0C-D3D8-4F82-9913-458608BA57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C9" authorId="0" shapeId="0" xr:uid="{0A9E6142-3121-4E34-AB72-744983610F1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E9" authorId="0" shapeId="0" xr:uid="{468458A3-EA04-476F-A0DD-67B5886744C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G9" authorId="0" shapeId="0" xr:uid="{21AA195C-DC59-4F71-BE2B-CB6545C168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I9" authorId="0" shapeId="0" xr:uid="{6D8F41C6-1305-4BD1-840D-7474F23119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K9" authorId="0" shapeId="0" xr:uid="{033A70B6-C3B9-44A1-89B8-8F8A058CA1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M9" authorId="0" shapeId="0" xr:uid="{231C7074-E253-4FE1-B7CB-3B45312D99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O9" authorId="0" shapeId="0" xr:uid="{2B7D73DE-23CC-43DD-B259-066CCB41E7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Q9" authorId="0" shapeId="0" xr:uid="{BF809495-FF32-4412-ACB4-01B425E3A6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S9" authorId="0" shapeId="0" xr:uid="{30430808-B686-49A6-AD70-4B13E93E7F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U9" authorId="0" shapeId="0" xr:uid="{08CF7699-7438-479A-9C24-3FF1018C093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W9" authorId="0" shapeId="0" xr:uid="{0C0DD6B8-D339-45BB-9754-209F74B785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Y9" authorId="0" shapeId="0" xr:uid="{325AA743-57AE-425E-B8C2-3D5CA07F3E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A9" authorId="0" shapeId="0" xr:uid="{C4E400A8-F122-4374-A167-27D35574F8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C9" authorId="0" shapeId="0" xr:uid="{4BAD4C99-6139-42F2-A49D-CC3A632F2E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E9" authorId="0" shapeId="0" xr:uid="{4FE4DD75-6CAC-4108-9DF3-962DA963DE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G9" authorId="0" shapeId="0" xr:uid="{C63A30C4-C865-489D-9DC4-C30E985593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I9" authorId="0" shapeId="0" xr:uid="{41DECF26-5AF2-4A34-8F1E-F4BC80D6BB1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K9" authorId="0" shapeId="0" xr:uid="{1B362E96-9CB4-4F31-83E5-8EB3CA7D51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M9" authorId="0" shapeId="0" xr:uid="{8E520704-63E6-46C3-A442-ED8BF9D548C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O9" authorId="0" shapeId="0" xr:uid="{6412CC86-705F-479F-9C3C-FBAF98AADB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Q9" authorId="0" shapeId="0" xr:uid="{EF61C8C8-35DD-4246-97C1-DD9C95EB3C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S9" authorId="0" shapeId="0" xr:uid="{6CDA7B9D-1FC1-4ADB-807A-46C387C22C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U9" authorId="0" shapeId="0" xr:uid="{E8066988-8E9B-4640-9FF9-A9DD5951EA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W9" authorId="0" shapeId="0" xr:uid="{8115CAA3-A1D1-4A74-9D11-2014ECE7EB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Y9" authorId="0" shapeId="0" xr:uid="{81E47F12-C4F6-416D-89B2-08AADEA337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A9" authorId="0" shapeId="0" xr:uid="{67A8FB9C-2689-4E4E-9080-C8BB64D327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C9" authorId="0" shapeId="0" xr:uid="{7BC15B39-EEF4-4462-B86C-7736E5BFAF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E9" authorId="0" shapeId="0" xr:uid="{106851E4-46D1-4FDB-B7E5-485EAA3631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G9" authorId="0" shapeId="0" xr:uid="{37ADB175-AE77-4FED-AADC-9F3E1BE3B8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I9" authorId="0" shapeId="0" xr:uid="{93A37CAC-CFCF-463E-AD91-939661BFA2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K9" authorId="0" shapeId="0" xr:uid="{94A53C2B-3EDD-46AB-A932-AE91073F70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M9" authorId="0" shapeId="0" xr:uid="{E5EC0346-1BE3-42F2-B7CE-F314F6EE833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O9" authorId="0" shapeId="0" xr:uid="{FBC32D1C-140A-470A-86B9-B179854224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Q9" authorId="0" shapeId="0" xr:uid="{F94EDCF4-A57C-47CF-92BB-D0ED90A0C4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S9" authorId="0" shapeId="0" xr:uid="{82984068-4189-4916-88E3-6C3757247E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U9" authorId="0" shapeId="0" xr:uid="{B18A14C6-AAB3-432C-9EE1-5F26CBBA1D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10" authorId="1" shapeId="0" xr:uid="{82885DE1-FA34-46EC-9455-BD3D494842DA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10" authorId="1" shapeId="0" xr:uid="{A25D7357-1532-4D6F-8B76-8713E3D939B6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10" authorId="1" shapeId="0" xr:uid="{91BC47E8-8792-42B9-BBB3-ADEDE4F61C6D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10" authorId="0" shapeId="0" xr:uid="{5073F690-30B2-4220-8BA2-952235639F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10" authorId="0" shapeId="0" xr:uid="{F1F30B92-F5E2-4C2B-AD08-E19A391C9A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10" authorId="0" shapeId="0" xr:uid="{BAEF083B-6531-4E2C-9584-82776B45EC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10" authorId="0" shapeId="0" xr:uid="{BEB38BC6-A48A-4658-A141-BEA042C0BB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10" authorId="0" shapeId="0" xr:uid="{A0DD8921-43A4-46F4-AD0F-D15C513C8CA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10" authorId="0" shapeId="0" xr:uid="{875CE541-40A8-436B-AC97-28E4BEBAA0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10" authorId="0" shapeId="0" xr:uid="{8CDBC7F2-953B-43D2-8294-581FDF0425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10" authorId="0" shapeId="0" xr:uid="{ADFB4911-4752-4261-BAB4-7B588CEB85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10" authorId="0" shapeId="0" xr:uid="{86462959-DE7C-454B-AE2B-36D9369DC0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10" authorId="0" shapeId="0" xr:uid="{0AFCB49F-093A-49C3-8A2A-118DCD0A63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10" authorId="0" shapeId="0" xr:uid="{78BC5C04-A686-45BA-B2AB-8E7DA5A508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10" authorId="0" shapeId="0" xr:uid="{38C25230-CD63-4456-8F09-0C3CD661B83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10" authorId="0" shapeId="0" xr:uid="{CB7F27D1-3AC1-45B8-91F2-F32CC410FA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10" authorId="0" shapeId="0" xr:uid="{89371122-7A2D-409F-8FFE-72578CE2AB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10" authorId="0" shapeId="0" xr:uid="{63ED19B5-E89E-4F95-96C6-9D3DE2D1CD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10" authorId="0" shapeId="0" xr:uid="{4F49D4EE-974C-474D-84CA-28E95E4F00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10" authorId="0" shapeId="0" xr:uid="{0B5BE3FB-0887-4888-9A1B-154DCB2479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10" authorId="0" shapeId="0" xr:uid="{0C695ED3-AA50-4728-B5B9-0753BE957C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10" authorId="0" shapeId="0" xr:uid="{22DFDCEB-8247-452C-BC78-89144E93C6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10" authorId="0" shapeId="0" xr:uid="{7280AF83-76E3-4295-AD64-1813A719AF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10" authorId="0" shapeId="0" xr:uid="{CB4884BE-B68C-4E51-9051-29772C56FE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10" authorId="0" shapeId="0" xr:uid="{CFA1384F-0F7A-4FB5-9883-F5AE369A2F6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10" authorId="0" shapeId="0" xr:uid="{B87E3FFC-355F-4243-A6FE-CEBBF8ABF2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10" authorId="0" shapeId="0" xr:uid="{4C2420EA-3828-4134-9ED5-09882740E8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10" authorId="0" shapeId="0" xr:uid="{EEBBA52B-E3F9-4BC8-859D-B72CCC9F82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10" authorId="0" shapeId="0" xr:uid="{2EB226DF-58E6-4221-AE9A-032B562DE6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10" authorId="0" shapeId="0" xr:uid="{02C2123B-0598-4521-85FB-D580305FB3B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10" authorId="0" shapeId="0" xr:uid="{38F345CC-5C4F-4D5A-BD84-C3EFA3E9F6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10" authorId="0" shapeId="0" xr:uid="{5F6FC1D7-0922-49CE-AF1E-FDD64B26E7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10" authorId="0" shapeId="0" xr:uid="{73CDD77C-4062-4FCC-8E26-D65168ED26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10" authorId="0" shapeId="0" xr:uid="{0EA8FEF1-50D0-4102-B707-A2A66779D7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10" authorId="0" shapeId="0" xr:uid="{DB13D760-79D2-4EB9-9DBB-27D9D855AC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10" authorId="0" shapeId="0" xr:uid="{70CEC860-AED4-429C-A7E2-F4BD74B409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10" authorId="0" shapeId="0" xr:uid="{24553D81-DD98-45F2-8C3C-3EEFE20B11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10" authorId="0" shapeId="0" xr:uid="{64CC4E16-C2F8-4321-8D5C-490C1F403B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10" authorId="0" shapeId="0" xr:uid="{DE8B3016-B8C4-4E8F-98D0-9FB1BCEBE0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10" authorId="0" shapeId="0" xr:uid="{72C82272-3F42-4B78-8161-564108F222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10" authorId="0" shapeId="0" xr:uid="{65BDCD7D-0C0F-47E8-84A5-078C68707B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10" authorId="0" shapeId="0" xr:uid="{96291F3D-BEC7-4E81-AD11-B2C43CBABF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10" authorId="0" shapeId="0" xr:uid="{5C1B4B23-671E-425A-8A71-E653EC8F63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10" authorId="0" shapeId="0" xr:uid="{44DFD8F8-2D6A-4FDA-9310-AE511C1B77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10" authorId="0" shapeId="0" xr:uid="{32B9728C-5560-4138-9177-8DCCC80491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10" authorId="0" shapeId="0" xr:uid="{24359CD0-35B5-4B6C-BD5D-C93CE75012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10" authorId="0" shapeId="0" xr:uid="{E487DD7E-65B7-4961-9E20-41E0955B03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10" authorId="0" shapeId="0" xr:uid="{10CA4675-8F84-4547-9C3B-24AF5C67FD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10" authorId="0" shapeId="0" xr:uid="{4AFD973A-88E1-4981-939A-86A2603EF6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18" authorId="2" shapeId="0" xr:uid="{60B7E08C-6DD3-40AA-B0E7-2611BEDF218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8" authorId="2" shapeId="0" xr:uid="{F5EF9FC7-0810-43EC-9E0A-8018A406217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8" authorId="2" shapeId="0" xr:uid="{C30896E2-0D78-4F27-83A4-9749C6F07A7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8" authorId="2" shapeId="0" xr:uid="{3C67526B-5C9C-417D-8B19-38816C02EB3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8" authorId="2" shapeId="0" xr:uid="{1B855FDB-2D47-4A55-A519-F9C8316422C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8" authorId="2" shapeId="0" xr:uid="{0EDEF246-8803-419F-84A6-5D5126C72CD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8" authorId="2" shapeId="0" xr:uid="{A6B30A93-DEFA-478F-A694-02349555A9C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8" authorId="2" shapeId="0" xr:uid="{3D016C29-ADD2-419B-9A80-5EDB0CC26AA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8" authorId="2" shapeId="0" xr:uid="{3DAFF150-E5F7-4BDE-ABB2-D8F19CE4499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8" authorId="2" shapeId="0" xr:uid="{2345C590-7171-461C-A832-7C1BBFAB337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8" authorId="2" shapeId="0" xr:uid="{C8BCEDA4-6D22-4A27-9084-4E1CFBED565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8" authorId="2" shapeId="0" xr:uid="{87EBAD00-3BC0-4F31-8B0C-86CFCB094DA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8" authorId="2" shapeId="0" xr:uid="{7B5B8F2C-AA9E-4A96-A6B3-4A99D49F907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8" authorId="2" shapeId="0" xr:uid="{875A0E65-2D58-41A9-ACAD-3EA321D90BB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8" authorId="2" shapeId="0" xr:uid="{36386DCB-E99D-4806-AD72-121F2D3A485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8" authorId="2" shapeId="0" xr:uid="{6D3FE5EA-DC0F-46EB-AEAC-324505CB49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8" authorId="2" shapeId="0" xr:uid="{425AC27E-88E3-480B-A4A2-D6403C653E8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8" authorId="2" shapeId="0" xr:uid="{A7304055-DC4F-4F13-BECF-66D38D0AAC7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8" authorId="2" shapeId="0" xr:uid="{918B7AA0-391A-4EFB-A915-C35A07EBCD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8" authorId="2" shapeId="0" xr:uid="{9F63BD22-D50B-496C-A690-0836F20A47F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8" authorId="2" shapeId="0" xr:uid="{FE52596A-1FA3-4D3D-A4B1-0B673F9206A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8" authorId="2" shapeId="0" xr:uid="{9F39A835-C406-4D9A-B2E3-B2B800BB7E8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8" authorId="2" shapeId="0" xr:uid="{389BA135-E4EC-453E-98B4-B23B62657D7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8" authorId="2" shapeId="0" xr:uid="{D45AFBF0-5F92-4AAB-A8B9-2262E289C9D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8" authorId="2" shapeId="0" xr:uid="{31B046F8-06B3-4B36-83CE-B343A201053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8" authorId="2" shapeId="0" xr:uid="{3D401F7D-754C-414A-969E-14F7A60C3FB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8" authorId="2" shapeId="0" xr:uid="{F0C9E5BE-D30E-4344-BBDC-712B25A56EA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8" authorId="2" shapeId="0" xr:uid="{F1FB1010-A782-409E-9F5B-9CF7B6E87DE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8" authorId="2" shapeId="0" xr:uid="{FC5A904A-6A36-4F11-94CD-AB092F0BCAC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8" authorId="2" shapeId="0" xr:uid="{4CD29B3D-7690-49DA-9038-6713B170AFB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8" authorId="2" shapeId="0" xr:uid="{C2A4C17E-3237-440A-AAFE-65AA6DCF6CB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8" authorId="2" shapeId="0" xr:uid="{0C6BF84F-D76B-42B7-9201-EA36AEE0A6A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8" authorId="2" shapeId="0" xr:uid="{D1609834-2C5C-46F5-A9C3-1671F7CEC64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8" authorId="2" shapeId="0" xr:uid="{C8F49A60-9E19-4354-A3C0-F0A0306B783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8" authorId="2" shapeId="0" xr:uid="{682CC9B4-AC3F-4116-8C89-7EBB654DF9F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8" authorId="2" shapeId="0" xr:uid="{A24B6625-13A6-46FD-AA29-9DE3B52C133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8" authorId="2" shapeId="0" xr:uid="{F875F0D7-79F6-4B93-B5AD-14DC1ADECD1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8" authorId="2" shapeId="0" xr:uid="{F0988427-FC99-4085-895B-432B0D4B241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8" authorId="2" shapeId="0" xr:uid="{56691E29-1F78-473A-AB3A-26CC999ADF6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8" authorId="2" shapeId="0" xr:uid="{4FD53DC2-4E7B-4A47-BBEB-CB0EFB91938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8" authorId="2" shapeId="0" xr:uid="{045454FE-870A-4A4D-AD4A-B80BDD0F69B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8" authorId="2" shapeId="0" xr:uid="{F8A56C79-485C-48A0-8211-F9F474BC24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8" authorId="2" shapeId="0" xr:uid="{6825DF82-B86E-42D7-A319-89A2F83C6C8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8" authorId="2" shapeId="0" xr:uid="{B9C0EC86-199E-491E-964E-6CA51C3D270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8" authorId="2" shapeId="0" xr:uid="{DA41530A-7C07-4DDC-BC45-26497789067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8" authorId="2" shapeId="0" xr:uid="{BD3EE45D-1878-4C94-8E5D-D31BDADFB81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8" authorId="2" shapeId="0" xr:uid="{720F7C97-6925-40D1-BDC9-A31A52D0AAD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8" authorId="2" shapeId="0" xr:uid="{3826322E-C64D-48DA-82BC-96E8A60C75E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8" authorId="2" shapeId="0" xr:uid="{ADA23EFB-B195-49AB-8102-43782515615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</commentList>
</comments>
</file>

<file path=xl/sharedStrings.xml><?xml version="1.0" encoding="utf-8"?>
<sst xmlns="http://schemas.openxmlformats.org/spreadsheetml/2006/main" count="225" uniqueCount="87">
  <si>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</si>
  <si>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</si>
  <si>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</si>
  <si>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</si>
  <si>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</si>
  <si>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</si>
  <si>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</si>
  <si>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</si>
  <si>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</si>
  <si>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</si>
  <si>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</si>
  <si>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</si>
  <si>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</si>
  <si>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</si>
  <si>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</si>
  <si>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</si>
  <si>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</si>
  <si>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</si>
  <si>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</si>
  <si>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</si>
  <si>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</si>
  <si>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</si>
  <si>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</si>
  <si>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</si>
  <si>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</si>
  <si>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</si>
  <si>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</si>
  <si>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</si>
  <si>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</si>
  <si>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</si>
  <si>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</si>
  <si>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</si>
  <si>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</si>
  <si>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</si>
  <si>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</si>
  <si>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</si>
  <si>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</si>
  <si>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</si>
  <si>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</si>
  <si>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</si>
  <si>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</si>
  <si>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</si>
  <si>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</si>
  <si>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</si>
  <si>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</si>
  <si>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</si>
  <si>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</si>
  <si>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</si>
  <si>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</si>
  <si>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</si>
  <si>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</si>
  <si>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</si>
  <si>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</si>
  <si>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</si>
  <si>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Liability</t>
  </si>
  <si>
    <t>Cash back</t>
  </si>
  <si>
    <t>Unutilized grants</t>
  </si>
  <si>
    <t>Consumer  and Sundry deposits</t>
  </si>
  <si>
    <t>External loans unspent</t>
  </si>
  <si>
    <t>LT loan - cash back</t>
  </si>
  <si>
    <t>EFF Accumulated Depreciation</t>
  </si>
  <si>
    <t>Self Insurance Reserve</t>
  </si>
  <si>
    <t>Capital Replacement reserve</t>
  </si>
  <si>
    <t>Brandwacht Trust</t>
  </si>
  <si>
    <t>Performance Bonus Provison</t>
  </si>
  <si>
    <t>Set aside for retention</t>
  </si>
  <si>
    <t>Set aside for Creditor payments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</si>
  <si>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</si>
  <si>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</si>
  <si>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</si>
  <si>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</si>
  <si>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</si>
  <si>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</si>
  <si>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</si>
  <si>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</si>
  <si>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</si>
  <si>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Cash on hand 3 9020 127 404 00</t>
  </si>
  <si>
    <t>CFO: D McThomas</t>
  </si>
  <si>
    <t>CFO:  R Ontong</t>
  </si>
  <si>
    <t>Date:</t>
  </si>
  <si>
    <t>AFS: current liabilities</t>
  </si>
  <si>
    <t>Less leave total</t>
  </si>
  <si>
    <t>Post medical</t>
  </si>
  <si>
    <t>Plus 20% of leave</t>
  </si>
  <si>
    <t xml:space="preserve">Provision for leave Payment </t>
  </si>
  <si>
    <t xml:space="preserve">Retained surplus (unidentified dep.) </t>
  </si>
  <si>
    <t>8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</si>
</sst>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/>
    </xf>
    <xf numFmtId="14" fontId="5" fillId="0" borderId="5" xfId="1" applyNumberFormat="1" applyFont="1" applyBorder="1" applyAlignment="1">
      <alignment horizontal="center"/>
    </xf>
    <xf numFmtId="14" fontId="5" fillId="2" borderId="4" xfId="1" applyNumberFormat="1" applyFont="1" applyFill="1" applyBorder="1" applyAlignment="1">
      <alignment horizontal="center"/>
    </xf>
    <xf numFmtId="14" fontId="5" fillId="2" borderId="5" xfId="1" applyNumberFormat="1" applyFont="1" applyFill="1" applyBorder="1" applyAlignment="1">
      <alignment horizontal="center"/>
    </xf>
    <xf numFmtId="14" fontId="5" fillId="0" borderId="6" xfId="1" applyNumberFormat="1" applyFont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Border="1" applyAlignment="1">
      <alignment horizontal="right"/>
    </xf>
    <xf numFmtId="3" fontId="7" fillId="0" borderId="10" xfId="1" applyNumberFormat="1" applyFont="1" applyBorder="1" applyAlignment="1">
      <alignment horizontal="right"/>
    </xf>
    <xf numFmtId="0" fontId="3" fillId="3" borderId="0" xfId="0" applyFont="1" applyFill="1"/>
    <xf numFmtId="0" fontId="3" fillId="0" borderId="0" xfId="0" applyFont="1" applyAlignment="1">
      <alignment horizontal="left" vertical="center"/>
    </xf>
    <xf numFmtId="165" fontId="6" fillId="0" borderId="11" xfId="1" applyNumberFormat="1" applyFont="1" applyBorder="1" applyAlignment="1">
      <alignment horizontal="right"/>
    </xf>
    <xf numFmtId="3" fontId="6" fillId="0" borderId="12" xfId="1" applyNumberFormat="1" applyFont="1" applyBorder="1" applyAlignment="1">
      <alignment horizontal="right"/>
    </xf>
    <xf numFmtId="165" fontId="6" fillId="0" borderId="13" xfId="1" applyNumberFormat="1" applyFont="1" applyBorder="1" applyAlignment="1">
      <alignment horizontal="right" vertical="center"/>
    </xf>
    <xf numFmtId="165" fontId="6" fillId="0" borderId="14" xfId="1" applyNumberFormat="1" applyFont="1" applyBorder="1" applyAlignment="1">
      <alignment horizontal="right" vertical="center"/>
    </xf>
    <xf numFmtId="165" fontId="6" fillId="0" borderId="0" xfId="1" applyNumberFormat="1" applyFont="1" applyAlignment="1">
      <alignment horizontal="center"/>
    </xf>
    <xf numFmtId="0" fontId="7" fillId="0" borderId="0" xfId="0" applyFont="1"/>
    <xf numFmtId="164" fontId="7" fillId="0" borderId="0" xfId="1" applyFont="1"/>
    <xf numFmtId="0" fontId="5" fillId="0" borderId="0" xfId="0" applyFont="1"/>
    <xf numFmtId="14" fontId="6" fillId="0" borderId="7" xfId="1" applyNumberFormat="1" applyFont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Border="1"/>
    <xf numFmtId="3" fontId="6" fillId="0" borderId="15" xfId="1" applyNumberFormat="1" applyFont="1" applyBorder="1"/>
    <xf numFmtId="165" fontId="7" fillId="0" borderId="15" xfId="1" applyNumberFormat="1" applyFont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Border="1"/>
    <xf numFmtId="15" fontId="5" fillId="0" borderId="0" xfId="1" applyNumberFormat="1" applyFont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10" fillId="3" borderId="19" xfId="0" applyNumberFormat="1" applyFont="1" applyFill="1" applyBorder="1"/>
    <xf numFmtId="4" fontId="11" fillId="3" borderId="19" xfId="0" applyNumberFormat="1" applyFont="1" applyFill="1" applyBorder="1"/>
    <xf numFmtId="4" fontId="10" fillId="3" borderId="20" xfId="0" applyNumberFormat="1" applyFont="1" applyFill="1" applyBorder="1"/>
    <xf numFmtId="164" fontId="3" fillId="0" borderId="0" xfId="0" applyNumberFormat="1" applyFont="1"/>
    <xf numFmtId="43" fontId="3" fillId="0" borderId="0" xfId="0" applyNumberFormat="1" applyFont="1"/>
    <xf numFmtId="0" fontId="7" fillId="0" borderId="0" xfId="0" applyFont="1" applyFill="1" applyAlignment="1">
      <alignment horizontal="left" vertical="center"/>
    </xf>
    <xf numFmtId="3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165" fontId="7" fillId="0" borderId="9" xfId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vertical="center" shrinkToFit="1"/>
    </xf>
    <xf numFmtId="15" fontId="5" fillId="0" borderId="0" xfId="1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C025_Cash%20and%20Cash%20Equivalents_2019_M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from Nov 2016"/>
      <sheetName val="EFF Summary Nov 2012 till"/>
      <sheetName val="Self insurance 201617"/>
      <sheetName val="Self insurrance from 2011"/>
      <sheetName val="Brandwacht Trust"/>
      <sheetName val="Cappital Replacement"/>
      <sheetName val="Performance bonus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J46">
            <v>63026610.329999998</v>
          </cell>
        </row>
        <row r="57">
          <cell r="J57">
            <v>63026610.329999998</v>
          </cell>
        </row>
        <row r="69">
          <cell r="J69">
            <v>32760572.290000003</v>
          </cell>
        </row>
        <row r="81">
          <cell r="J81">
            <v>28025262.450000003</v>
          </cell>
        </row>
        <row r="93">
          <cell r="J93">
            <v>40269192.760000013</v>
          </cell>
        </row>
        <row r="105">
          <cell r="J105">
            <v>32610687.670000009</v>
          </cell>
        </row>
        <row r="118">
          <cell r="J118">
            <v>32610687.670000009</v>
          </cell>
        </row>
        <row r="130">
          <cell r="J130">
            <v>26289840.900000006</v>
          </cell>
        </row>
        <row r="142">
          <cell r="J142">
            <v>45777590.350000009</v>
          </cell>
        </row>
        <row r="154">
          <cell r="J154">
            <v>41395892.019999996</v>
          </cell>
        </row>
        <row r="165">
          <cell r="J165">
            <v>29240643.129999992</v>
          </cell>
        </row>
        <row r="188">
          <cell r="J188">
            <v>47115881.640000001</v>
          </cell>
        </row>
        <row r="199">
          <cell r="J199">
            <v>45784828.880000003</v>
          </cell>
        </row>
        <row r="211">
          <cell r="J211">
            <v>35809394.840000004</v>
          </cell>
        </row>
        <row r="223">
          <cell r="J223">
            <v>25919014.82</v>
          </cell>
        </row>
        <row r="235">
          <cell r="J235">
            <v>37586171.829999998</v>
          </cell>
        </row>
        <row r="247">
          <cell r="J247">
            <v>56466394.410000004</v>
          </cell>
        </row>
        <row r="259">
          <cell r="J259">
            <v>48624943.389999986</v>
          </cell>
        </row>
        <row r="271">
          <cell r="J271">
            <v>39659803.029999994</v>
          </cell>
        </row>
        <row r="282">
          <cell r="J282">
            <v>64427544.870000005</v>
          </cell>
        </row>
        <row r="294">
          <cell r="J294">
            <v>57949308.950000003</v>
          </cell>
        </row>
        <row r="306">
          <cell r="J306">
            <v>50542303.599999994</v>
          </cell>
        </row>
        <row r="318">
          <cell r="J318">
            <v>32277275.740000002</v>
          </cell>
        </row>
        <row r="330">
          <cell r="J330">
            <v>69989510.210000008</v>
          </cell>
        </row>
        <row r="342">
          <cell r="J342">
            <v>50258306.659999996</v>
          </cell>
        </row>
        <row r="356">
          <cell r="J356">
            <v>33752156.319999993</v>
          </cell>
        </row>
        <row r="369">
          <cell r="J369">
            <v>63062228.799999997</v>
          </cell>
        </row>
        <row r="382">
          <cell r="J382">
            <v>50292045.700000003</v>
          </cell>
        </row>
        <row r="395">
          <cell r="J395">
            <v>41432938.330000013</v>
          </cell>
        </row>
        <row r="407">
          <cell r="J407">
            <v>90576423.259999976</v>
          </cell>
        </row>
        <row r="421">
          <cell r="J421">
            <v>92304004.569999978</v>
          </cell>
        </row>
        <row r="432">
          <cell r="J432">
            <v>69572851.709999979</v>
          </cell>
        </row>
        <row r="443">
          <cell r="J443">
            <v>52903092.760000005</v>
          </cell>
        </row>
        <row r="453">
          <cell r="J453">
            <v>99684999.789999992</v>
          </cell>
        </row>
        <row r="465">
          <cell r="J465">
            <v>90086925.640000001</v>
          </cell>
        </row>
        <row r="478">
          <cell r="J478">
            <v>66180778.719999999</v>
          </cell>
        </row>
        <row r="490">
          <cell r="J490">
            <v>61217317.830000006</v>
          </cell>
        </row>
        <row r="503">
          <cell r="J503">
            <v>45931742.959999993</v>
          </cell>
        </row>
        <row r="515">
          <cell r="J515">
            <v>61868272.440000005</v>
          </cell>
        </row>
        <row r="527">
          <cell r="J527">
            <v>59288913.420000002</v>
          </cell>
        </row>
        <row r="539">
          <cell r="J539">
            <v>49583698.849999994</v>
          </cell>
        </row>
        <row r="551">
          <cell r="J551">
            <v>62182914.789999962</v>
          </cell>
        </row>
        <row r="563">
          <cell r="J563">
            <v>60785522.729999974</v>
          </cell>
        </row>
        <row r="575">
          <cell r="J575">
            <v>46287131.069999993</v>
          </cell>
        </row>
        <row r="587">
          <cell r="J587">
            <v>23252343.669999994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</sheetData>
      <sheetData sheetId="4">
        <row r="6">
          <cell r="EL6">
            <v>4800598.3200000273</v>
          </cell>
          <cell r="EQ6">
            <v>1424267.3200000273</v>
          </cell>
          <cell r="EV6">
            <v>1237442.3200000273</v>
          </cell>
        </row>
        <row r="15">
          <cell r="CX15">
            <v>6442210.3200000273</v>
          </cell>
          <cell r="DC15">
            <v>6442210.3200000273</v>
          </cell>
          <cell r="DH15">
            <v>6442210.3200000273</v>
          </cell>
          <cell r="DM15">
            <v>6442210.3200000273</v>
          </cell>
          <cell r="DW15">
            <v>6066185.3200000273</v>
          </cell>
          <cell r="EB15">
            <v>5915774.3200000273</v>
          </cell>
          <cell r="EG15">
            <v>5915774.3200000273</v>
          </cell>
          <cell r="FA15">
            <v>1219235.3200000273</v>
          </cell>
          <cell r="FF15">
            <v>1020001.0000000272</v>
          </cell>
        </row>
      </sheetData>
      <sheetData sheetId="5">
        <row r="6">
          <cell r="FP6">
            <v>16429913.580000017</v>
          </cell>
        </row>
        <row r="7">
          <cell r="FP7">
            <v>347421.79</v>
          </cell>
        </row>
        <row r="15">
          <cell r="FU15">
            <v>14172945.160000015</v>
          </cell>
          <cell r="FZ15">
            <v>11753361.770000014</v>
          </cell>
          <cell r="GE15">
            <v>9859421.3100000136</v>
          </cell>
          <cell r="GJ15">
            <v>6956400.040000014</v>
          </cell>
          <cell r="GO15">
            <v>5500096.9000000143</v>
          </cell>
          <cell r="GT15">
            <v>4874887.3600000143</v>
          </cell>
          <cell r="GY15">
            <v>4407684.7000000142</v>
          </cell>
          <cell r="HD15">
            <v>4766499.1600000141</v>
          </cell>
          <cell r="HI15">
            <v>2176410.9500000142</v>
          </cell>
          <cell r="HN15">
            <v>-1251489.9499999858</v>
          </cell>
        </row>
      </sheetData>
      <sheetData sheetId="6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</row>
      </sheetData>
      <sheetData sheetId="7">
        <row r="6">
          <cell r="GM6">
            <v>4568470.9000000032</v>
          </cell>
          <cell r="GQ6">
            <v>4730594.3300000029</v>
          </cell>
          <cell r="GU6">
            <v>4729159.5700000031</v>
          </cell>
          <cell r="GY6">
            <v>4730055.3200000031</v>
          </cell>
          <cell r="HC6">
            <v>4744924.4800000032</v>
          </cell>
          <cell r="HG6">
            <v>4752685.9300000034</v>
          </cell>
          <cell r="HK6">
            <v>4758955.0900000036</v>
          </cell>
          <cell r="HO6">
            <v>4612296.2900000038</v>
          </cell>
          <cell r="HS6">
            <v>4599185.4100000039</v>
          </cell>
          <cell r="IA6">
            <v>4379625.3500000043</v>
          </cell>
          <cell r="IE6">
            <v>4393258.1100000041</v>
          </cell>
          <cell r="II6">
            <v>4905294.1400000043</v>
          </cell>
          <cell r="IM6">
            <v>4921056.6400000043</v>
          </cell>
          <cell r="IQ6">
            <v>4936819.1400000043</v>
          </cell>
          <cell r="IU6">
            <v>4950844.8000000045</v>
          </cell>
        </row>
        <row r="7">
          <cell r="GM7">
            <v>147254.26999999999</v>
          </cell>
        </row>
      </sheetData>
      <sheetData sheetId="8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9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</sheetData>
      <sheetData sheetId="10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1C3AA-6AFB-439F-857C-D84049B3FCD9}">
  <dimension ref="A1:CU62"/>
  <sheetViews>
    <sheetView tabSelected="1" zoomScale="90" zoomScaleNormal="90" zoomScaleSheetLayoutView="75" workbookViewId="0">
      <pane xSplit="1" ySplit="2" topLeftCell="BM3" activePane="bottomRight" state="frozen"/>
      <selection pane="topRight" activeCell="J1" sqref="J1"/>
      <selection pane="bottomLeft" activeCell="A3" sqref="A3"/>
      <selection pane="bottomRight" activeCell="CZ44" sqref="CZ44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customWidth="1"/>
    <col min="75" max="75" width="15.5703125" style="3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customWidth="1"/>
    <col min="99" max="99" width="15.5703125" style="3" customWidth="1"/>
    <col min="100" max="256" width="9.140625" style="2"/>
    <col min="257" max="257" width="36.7109375" style="2" customWidth="1"/>
    <col min="258" max="331" width="0" style="2" hidden="1" customWidth="1"/>
    <col min="332" max="333" width="15.5703125" style="2" customWidth="1"/>
    <col min="334" max="351" width="0" style="2" hidden="1" customWidth="1"/>
    <col min="352" max="355" width="15.5703125" style="2" customWidth="1"/>
    <col min="356" max="512" width="9.140625" style="2"/>
    <col min="513" max="513" width="36.7109375" style="2" customWidth="1"/>
    <col min="514" max="587" width="0" style="2" hidden="1" customWidth="1"/>
    <col min="588" max="589" width="15.5703125" style="2" customWidth="1"/>
    <col min="590" max="607" width="0" style="2" hidden="1" customWidth="1"/>
    <col min="608" max="611" width="15.5703125" style="2" customWidth="1"/>
    <col min="612" max="768" width="9.140625" style="2"/>
    <col min="769" max="769" width="36.7109375" style="2" customWidth="1"/>
    <col min="770" max="843" width="0" style="2" hidden="1" customWidth="1"/>
    <col min="844" max="845" width="15.5703125" style="2" customWidth="1"/>
    <col min="846" max="863" width="0" style="2" hidden="1" customWidth="1"/>
    <col min="864" max="867" width="15.5703125" style="2" customWidth="1"/>
    <col min="868" max="1024" width="9.140625" style="2"/>
    <col min="1025" max="1025" width="36.7109375" style="2" customWidth="1"/>
    <col min="1026" max="1099" width="0" style="2" hidden="1" customWidth="1"/>
    <col min="1100" max="1101" width="15.5703125" style="2" customWidth="1"/>
    <col min="1102" max="1119" width="0" style="2" hidden="1" customWidth="1"/>
    <col min="1120" max="1123" width="15.5703125" style="2" customWidth="1"/>
    <col min="1124" max="1280" width="9.140625" style="2"/>
    <col min="1281" max="1281" width="36.7109375" style="2" customWidth="1"/>
    <col min="1282" max="1355" width="0" style="2" hidden="1" customWidth="1"/>
    <col min="1356" max="1357" width="15.5703125" style="2" customWidth="1"/>
    <col min="1358" max="1375" width="0" style="2" hidden="1" customWidth="1"/>
    <col min="1376" max="1379" width="15.5703125" style="2" customWidth="1"/>
    <col min="1380" max="1536" width="9.140625" style="2"/>
    <col min="1537" max="1537" width="36.7109375" style="2" customWidth="1"/>
    <col min="1538" max="1611" width="0" style="2" hidden="1" customWidth="1"/>
    <col min="1612" max="1613" width="15.5703125" style="2" customWidth="1"/>
    <col min="1614" max="1631" width="0" style="2" hidden="1" customWidth="1"/>
    <col min="1632" max="1635" width="15.5703125" style="2" customWidth="1"/>
    <col min="1636" max="1792" width="9.140625" style="2"/>
    <col min="1793" max="1793" width="36.7109375" style="2" customWidth="1"/>
    <col min="1794" max="1867" width="0" style="2" hidden="1" customWidth="1"/>
    <col min="1868" max="1869" width="15.5703125" style="2" customWidth="1"/>
    <col min="1870" max="1887" width="0" style="2" hidden="1" customWidth="1"/>
    <col min="1888" max="1891" width="15.5703125" style="2" customWidth="1"/>
    <col min="1892" max="2048" width="9.140625" style="2"/>
    <col min="2049" max="2049" width="36.7109375" style="2" customWidth="1"/>
    <col min="2050" max="2123" width="0" style="2" hidden="1" customWidth="1"/>
    <col min="2124" max="2125" width="15.5703125" style="2" customWidth="1"/>
    <col min="2126" max="2143" width="0" style="2" hidden="1" customWidth="1"/>
    <col min="2144" max="2147" width="15.5703125" style="2" customWidth="1"/>
    <col min="2148" max="2304" width="9.140625" style="2"/>
    <col min="2305" max="2305" width="36.7109375" style="2" customWidth="1"/>
    <col min="2306" max="2379" width="0" style="2" hidden="1" customWidth="1"/>
    <col min="2380" max="2381" width="15.5703125" style="2" customWidth="1"/>
    <col min="2382" max="2399" width="0" style="2" hidden="1" customWidth="1"/>
    <col min="2400" max="2403" width="15.5703125" style="2" customWidth="1"/>
    <col min="2404" max="2560" width="9.140625" style="2"/>
    <col min="2561" max="2561" width="36.7109375" style="2" customWidth="1"/>
    <col min="2562" max="2635" width="0" style="2" hidden="1" customWidth="1"/>
    <col min="2636" max="2637" width="15.5703125" style="2" customWidth="1"/>
    <col min="2638" max="2655" width="0" style="2" hidden="1" customWidth="1"/>
    <col min="2656" max="2659" width="15.5703125" style="2" customWidth="1"/>
    <col min="2660" max="2816" width="9.140625" style="2"/>
    <col min="2817" max="2817" width="36.7109375" style="2" customWidth="1"/>
    <col min="2818" max="2891" width="0" style="2" hidden="1" customWidth="1"/>
    <col min="2892" max="2893" width="15.5703125" style="2" customWidth="1"/>
    <col min="2894" max="2911" width="0" style="2" hidden="1" customWidth="1"/>
    <col min="2912" max="2915" width="15.5703125" style="2" customWidth="1"/>
    <col min="2916" max="3072" width="9.140625" style="2"/>
    <col min="3073" max="3073" width="36.7109375" style="2" customWidth="1"/>
    <col min="3074" max="3147" width="0" style="2" hidden="1" customWidth="1"/>
    <col min="3148" max="3149" width="15.5703125" style="2" customWidth="1"/>
    <col min="3150" max="3167" width="0" style="2" hidden="1" customWidth="1"/>
    <col min="3168" max="3171" width="15.5703125" style="2" customWidth="1"/>
    <col min="3172" max="3328" width="9.140625" style="2"/>
    <col min="3329" max="3329" width="36.7109375" style="2" customWidth="1"/>
    <col min="3330" max="3403" width="0" style="2" hidden="1" customWidth="1"/>
    <col min="3404" max="3405" width="15.5703125" style="2" customWidth="1"/>
    <col min="3406" max="3423" width="0" style="2" hidden="1" customWidth="1"/>
    <col min="3424" max="3427" width="15.5703125" style="2" customWidth="1"/>
    <col min="3428" max="3584" width="9.140625" style="2"/>
    <col min="3585" max="3585" width="36.7109375" style="2" customWidth="1"/>
    <col min="3586" max="3659" width="0" style="2" hidden="1" customWidth="1"/>
    <col min="3660" max="3661" width="15.5703125" style="2" customWidth="1"/>
    <col min="3662" max="3679" width="0" style="2" hidden="1" customWidth="1"/>
    <col min="3680" max="3683" width="15.5703125" style="2" customWidth="1"/>
    <col min="3684" max="3840" width="9.140625" style="2"/>
    <col min="3841" max="3841" width="36.7109375" style="2" customWidth="1"/>
    <col min="3842" max="3915" width="0" style="2" hidden="1" customWidth="1"/>
    <col min="3916" max="3917" width="15.5703125" style="2" customWidth="1"/>
    <col min="3918" max="3935" width="0" style="2" hidden="1" customWidth="1"/>
    <col min="3936" max="3939" width="15.5703125" style="2" customWidth="1"/>
    <col min="3940" max="4096" width="9.140625" style="2"/>
    <col min="4097" max="4097" width="36.7109375" style="2" customWidth="1"/>
    <col min="4098" max="4171" width="0" style="2" hidden="1" customWidth="1"/>
    <col min="4172" max="4173" width="15.5703125" style="2" customWidth="1"/>
    <col min="4174" max="4191" width="0" style="2" hidden="1" customWidth="1"/>
    <col min="4192" max="4195" width="15.5703125" style="2" customWidth="1"/>
    <col min="4196" max="4352" width="9.140625" style="2"/>
    <col min="4353" max="4353" width="36.7109375" style="2" customWidth="1"/>
    <col min="4354" max="4427" width="0" style="2" hidden="1" customWidth="1"/>
    <col min="4428" max="4429" width="15.5703125" style="2" customWidth="1"/>
    <col min="4430" max="4447" width="0" style="2" hidden="1" customWidth="1"/>
    <col min="4448" max="4451" width="15.5703125" style="2" customWidth="1"/>
    <col min="4452" max="4608" width="9.140625" style="2"/>
    <col min="4609" max="4609" width="36.7109375" style="2" customWidth="1"/>
    <col min="4610" max="4683" width="0" style="2" hidden="1" customWidth="1"/>
    <col min="4684" max="4685" width="15.5703125" style="2" customWidth="1"/>
    <col min="4686" max="4703" width="0" style="2" hidden="1" customWidth="1"/>
    <col min="4704" max="4707" width="15.5703125" style="2" customWidth="1"/>
    <col min="4708" max="4864" width="9.140625" style="2"/>
    <col min="4865" max="4865" width="36.7109375" style="2" customWidth="1"/>
    <col min="4866" max="4939" width="0" style="2" hidden="1" customWidth="1"/>
    <col min="4940" max="4941" width="15.5703125" style="2" customWidth="1"/>
    <col min="4942" max="4959" width="0" style="2" hidden="1" customWidth="1"/>
    <col min="4960" max="4963" width="15.5703125" style="2" customWidth="1"/>
    <col min="4964" max="5120" width="9.140625" style="2"/>
    <col min="5121" max="5121" width="36.7109375" style="2" customWidth="1"/>
    <col min="5122" max="5195" width="0" style="2" hidden="1" customWidth="1"/>
    <col min="5196" max="5197" width="15.5703125" style="2" customWidth="1"/>
    <col min="5198" max="5215" width="0" style="2" hidden="1" customWidth="1"/>
    <col min="5216" max="5219" width="15.5703125" style="2" customWidth="1"/>
    <col min="5220" max="5376" width="9.140625" style="2"/>
    <col min="5377" max="5377" width="36.7109375" style="2" customWidth="1"/>
    <col min="5378" max="5451" width="0" style="2" hidden="1" customWidth="1"/>
    <col min="5452" max="5453" width="15.5703125" style="2" customWidth="1"/>
    <col min="5454" max="5471" width="0" style="2" hidden="1" customWidth="1"/>
    <col min="5472" max="5475" width="15.5703125" style="2" customWidth="1"/>
    <col min="5476" max="5632" width="9.140625" style="2"/>
    <col min="5633" max="5633" width="36.7109375" style="2" customWidth="1"/>
    <col min="5634" max="5707" width="0" style="2" hidden="1" customWidth="1"/>
    <col min="5708" max="5709" width="15.5703125" style="2" customWidth="1"/>
    <col min="5710" max="5727" width="0" style="2" hidden="1" customWidth="1"/>
    <col min="5728" max="5731" width="15.5703125" style="2" customWidth="1"/>
    <col min="5732" max="5888" width="9.140625" style="2"/>
    <col min="5889" max="5889" width="36.7109375" style="2" customWidth="1"/>
    <col min="5890" max="5963" width="0" style="2" hidden="1" customWidth="1"/>
    <col min="5964" max="5965" width="15.5703125" style="2" customWidth="1"/>
    <col min="5966" max="5983" width="0" style="2" hidden="1" customWidth="1"/>
    <col min="5984" max="5987" width="15.5703125" style="2" customWidth="1"/>
    <col min="5988" max="6144" width="9.140625" style="2"/>
    <col min="6145" max="6145" width="36.7109375" style="2" customWidth="1"/>
    <col min="6146" max="6219" width="0" style="2" hidden="1" customWidth="1"/>
    <col min="6220" max="6221" width="15.5703125" style="2" customWidth="1"/>
    <col min="6222" max="6239" width="0" style="2" hidden="1" customWidth="1"/>
    <col min="6240" max="6243" width="15.5703125" style="2" customWidth="1"/>
    <col min="6244" max="6400" width="9.140625" style="2"/>
    <col min="6401" max="6401" width="36.7109375" style="2" customWidth="1"/>
    <col min="6402" max="6475" width="0" style="2" hidden="1" customWidth="1"/>
    <col min="6476" max="6477" width="15.5703125" style="2" customWidth="1"/>
    <col min="6478" max="6495" width="0" style="2" hidden="1" customWidth="1"/>
    <col min="6496" max="6499" width="15.5703125" style="2" customWidth="1"/>
    <col min="6500" max="6656" width="9.140625" style="2"/>
    <col min="6657" max="6657" width="36.7109375" style="2" customWidth="1"/>
    <col min="6658" max="6731" width="0" style="2" hidden="1" customWidth="1"/>
    <col min="6732" max="6733" width="15.5703125" style="2" customWidth="1"/>
    <col min="6734" max="6751" width="0" style="2" hidden="1" customWidth="1"/>
    <col min="6752" max="6755" width="15.5703125" style="2" customWidth="1"/>
    <col min="6756" max="6912" width="9.140625" style="2"/>
    <col min="6913" max="6913" width="36.7109375" style="2" customWidth="1"/>
    <col min="6914" max="6987" width="0" style="2" hidden="1" customWidth="1"/>
    <col min="6988" max="6989" width="15.5703125" style="2" customWidth="1"/>
    <col min="6990" max="7007" width="0" style="2" hidden="1" customWidth="1"/>
    <col min="7008" max="7011" width="15.5703125" style="2" customWidth="1"/>
    <col min="7012" max="7168" width="9.140625" style="2"/>
    <col min="7169" max="7169" width="36.7109375" style="2" customWidth="1"/>
    <col min="7170" max="7243" width="0" style="2" hidden="1" customWidth="1"/>
    <col min="7244" max="7245" width="15.5703125" style="2" customWidth="1"/>
    <col min="7246" max="7263" width="0" style="2" hidden="1" customWidth="1"/>
    <col min="7264" max="7267" width="15.5703125" style="2" customWidth="1"/>
    <col min="7268" max="7424" width="9.140625" style="2"/>
    <col min="7425" max="7425" width="36.7109375" style="2" customWidth="1"/>
    <col min="7426" max="7499" width="0" style="2" hidden="1" customWidth="1"/>
    <col min="7500" max="7501" width="15.5703125" style="2" customWidth="1"/>
    <col min="7502" max="7519" width="0" style="2" hidden="1" customWidth="1"/>
    <col min="7520" max="7523" width="15.5703125" style="2" customWidth="1"/>
    <col min="7524" max="7680" width="9.140625" style="2"/>
    <col min="7681" max="7681" width="36.7109375" style="2" customWidth="1"/>
    <col min="7682" max="7755" width="0" style="2" hidden="1" customWidth="1"/>
    <col min="7756" max="7757" width="15.5703125" style="2" customWidth="1"/>
    <col min="7758" max="7775" width="0" style="2" hidden="1" customWidth="1"/>
    <col min="7776" max="7779" width="15.5703125" style="2" customWidth="1"/>
    <col min="7780" max="7936" width="9.140625" style="2"/>
    <col min="7937" max="7937" width="36.7109375" style="2" customWidth="1"/>
    <col min="7938" max="8011" width="0" style="2" hidden="1" customWidth="1"/>
    <col min="8012" max="8013" width="15.5703125" style="2" customWidth="1"/>
    <col min="8014" max="8031" width="0" style="2" hidden="1" customWidth="1"/>
    <col min="8032" max="8035" width="15.5703125" style="2" customWidth="1"/>
    <col min="8036" max="8192" width="9.140625" style="2"/>
    <col min="8193" max="8193" width="36.7109375" style="2" customWidth="1"/>
    <col min="8194" max="8267" width="0" style="2" hidden="1" customWidth="1"/>
    <col min="8268" max="8269" width="15.5703125" style="2" customWidth="1"/>
    <col min="8270" max="8287" width="0" style="2" hidden="1" customWidth="1"/>
    <col min="8288" max="8291" width="15.5703125" style="2" customWidth="1"/>
    <col min="8292" max="8448" width="9.140625" style="2"/>
    <col min="8449" max="8449" width="36.7109375" style="2" customWidth="1"/>
    <col min="8450" max="8523" width="0" style="2" hidden="1" customWidth="1"/>
    <col min="8524" max="8525" width="15.5703125" style="2" customWidth="1"/>
    <col min="8526" max="8543" width="0" style="2" hidden="1" customWidth="1"/>
    <col min="8544" max="8547" width="15.5703125" style="2" customWidth="1"/>
    <col min="8548" max="8704" width="9.140625" style="2"/>
    <col min="8705" max="8705" width="36.7109375" style="2" customWidth="1"/>
    <col min="8706" max="8779" width="0" style="2" hidden="1" customWidth="1"/>
    <col min="8780" max="8781" width="15.5703125" style="2" customWidth="1"/>
    <col min="8782" max="8799" width="0" style="2" hidden="1" customWidth="1"/>
    <col min="8800" max="8803" width="15.5703125" style="2" customWidth="1"/>
    <col min="8804" max="8960" width="9.140625" style="2"/>
    <col min="8961" max="8961" width="36.7109375" style="2" customWidth="1"/>
    <col min="8962" max="9035" width="0" style="2" hidden="1" customWidth="1"/>
    <col min="9036" max="9037" width="15.5703125" style="2" customWidth="1"/>
    <col min="9038" max="9055" width="0" style="2" hidden="1" customWidth="1"/>
    <col min="9056" max="9059" width="15.5703125" style="2" customWidth="1"/>
    <col min="9060" max="9216" width="9.140625" style="2"/>
    <col min="9217" max="9217" width="36.7109375" style="2" customWidth="1"/>
    <col min="9218" max="9291" width="0" style="2" hidden="1" customWidth="1"/>
    <col min="9292" max="9293" width="15.5703125" style="2" customWidth="1"/>
    <col min="9294" max="9311" width="0" style="2" hidden="1" customWidth="1"/>
    <col min="9312" max="9315" width="15.5703125" style="2" customWidth="1"/>
    <col min="9316" max="9472" width="9.140625" style="2"/>
    <col min="9473" max="9473" width="36.7109375" style="2" customWidth="1"/>
    <col min="9474" max="9547" width="0" style="2" hidden="1" customWidth="1"/>
    <col min="9548" max="9549" width="15.5703125" style="2" customWidth="1"/>
    <col min="9550" max="9567" width="0" style="2" hidden="1" customWidth="1"/>
    <col min="9568" max="9571" width="15.5703125" style="2" customWidth="1"/>
    <col min="9572" max="9728" width="9.140625" style="2"/>
    <col min="9729" max="9729" width="36.7109375" style="2" customWidth="1"/>
    <col min="9730" max="9803" width="0" style="2" hidden="1" customWidth="1"/>
    <col min="9804" max="9805" width="15.5703125" style="2" customWidth="1"/>
    <col min="9806" max="9823" width="0" style="2" hidden="1" customWidth="1"/>
    <col min="9824" max="9827" width="15.5703125" style="2" customWidth="1"/>
    <col min="9828" max="9984" width="9.140625" style="2"/>
    <col min="9985" max="9985" width="36.7109375" style="2" customWidth="1"/>
    <col min="9986" max="10059" width="0" style="2" hidden="1" customWidth="1"/>
    <col min="10060" max="10061" width="15.5703125" style="2" customWidth="1"/>
    <col min="10062" max="10079" width="0" style="2" hidden="1" customWidth="1"/>
    <col min="10080" max="10083" width="15.5703125" style="2" customWidth="1"/>
    <col min="10084" max="10240" width="9.140625" style="2"/>
    <col min="10241" max="10241" width="36.7109375" style="2" customWidth="1"/>
    <col min="10242" max="10315" width="0" style="2" hidden="1" customWidth="1"/>
    <col min="10316" max="10317" width="15.5703125" style="2" customWidth="1"/>
    <col min="10318" max="10335" width="0" style="2" hidden="1" customWidth="1"/>
    <col min="10336" max="10339" width="15.5703125" style="2" customWidth="1"/>
    <col min="10340" max="10496" width="9.140625" style="2"/>
    <col min="10497" max="10497" width="36.7109375" style="2" customWidth="1"/>
    <col min="10498" max="10571" width="0" style="2" hidden="1" customWidth="1"/>
    <col min="10572" max="10573" width="15.5703125" style="2" customWidth="1"/>
    <col min="10574" max="10591" width="0" style="2" hidden="1" customWidth="1"/>
    <col min="10592" max="10595" width="15.5703125" style="2" customWidth="1"/>
    <col min="10596" max="10752" width="9.140625" style="2"/>
    <col min="10753" max="10753" width="36.7109375" style="2" customWidth="1"/>
    <col min="10754" max="10827" width="0" style="2" hidden="1" customWidth="1"/>
    <col min="10828" max="10829" width="15.5703125" style="2" customWidth="1"/>
    <col min="10830" max="10847" width="0" style="2" hidden="1" customWidth="1"/>
    <col min="10848" max="10851" width="15.5703125" style="2" customWidth="1"/>
    <col min="10852" max="11008" width="9.140625" style="2"/>
    <col min="11009" max="11009" width="36.7109375" style="2" customWidth="1"/>
    <col min="11010" max="11083" width="0" style="2" hidden="1" customWidth="1"/>
    <col min="11084" max="11085" width="15.5703125" style="2" customWidth="1"/>
    <col min="11086" max="11103" width="0" style="2" hidden="1" customWidth="1"/>
    <col min="11104" max="11107" width="15.5703125" style="2" customWidth="1"/>
    <col min="11108" max="11264" width="9.140625" style="2"/>
    <col min="11265" max="11265" width="36.7109375" style="2" customWidth="1"/>
    <col min="11266" max="11339" width="0" style="2" hidden="1" customWidth="1"/>
    <col min="11340" max="11341" width="15.5703125" style="2" customWidth="1"/>
    <col min="11342" max="11359" width="0" style="2" hidden="1" customWidth="1"/>
    <col min="11360" max="11363" width="15.5703125" style="2" customWidth="1"/>
    <col min="11364" max="11520" width="9.140625" style="2"/>
    <col min="11521" max="11521" width="36.7109375" style="2" customWidth="1"/>
    <col min="11522" max="11595" width="0" style="2" hidden="1" customWidth="1"/>
    <col min="11596" max="11597" width="15.5703125" style="2" customWidth="1"/>
    <col min="11598" max="11615" width="0" style="2" hidden="1" customWidth="1"/>
    <col min="11616" max="11619" width="15.5703125" style="2" customWidth="1"/>
    <col min="11620" max="11776" width="9.140625" style="2"/>
    <col min="11777" max="11777" width="36.7109375" style="2" customWidth="1"/>
    <col min="11778" max="11851" width="0" style="2" hidden="1" customWidth="1"/>
    <col min="11852" max="11853" width="15.5703125" style="2" customWidth="1"/>
    <col min="11854" max="11871" width="0" style="2" hidden="1" customWidth="1"/>
    <col min="11872" max="11875" width="15.5703125" style="2" customWidth="1"/>
    <col min="11876" max="12032" width="9.140625" style="2"/>
    <col min="12033" max="12033" width="36.7109375" style="2" customWidth="1"/>
    <col min="12034" max="12107" width="0" style="2" hidden="1" customWidth="1"/>
    <col min="12108" max="12109" width="15.5703125" style="2" customWidth="1"/>
    <col min="12110" max="12127" width="0" style="2" hidden="1" customWidth="1"/>
    <col min="12128" max="12131" width="15.5703125" style="2" customWidth="1"/>
    <col min="12132" max="12288" width="9.140625" style="2"/>
    <col min="12289" max="12289" width="36.7109375" style="2" customWidth="1"/>
    <col min="12290" max="12363" width="0" style="2" hidden="1" customWidth="1"/>
    <col min="12364" max="12365" width="15.5703125" style="2" customWidth="1"/>
    <col min="12366" max="12383" width="0" style="2" hidden="1" customWidth="1"/>
    <col min="12384" max="12387" width="15.5703125" style="2" customWidth="1"/>
    <col min="12388" max="12544" width="9.140625" style="2"/>
    <col min="12545" max="12545" width="36.7109375" style="2" customWidth="1"/>
    <col min="12546" max="12619" width="0" style="2" hidden="1" customWidth="1"/>
    <col min="12620" max="12621" width="15.5703125" style="2" customWidth="1"/>
    <col min="12622" max="12639" width="0" style="2" hidden="1" customWidth="1"/>
    <col min="12640" max="12643" width="15.5703125" style="2" customWidth="1"/>
    <col min="12644" max="12800" width="9.140625" style="2"/>
    <col min="12801" max="12801" width="36.7109375" style="2" customWidth="1"/>
    <col min="12802" max="12875" width="0" style="2" hidden="1" customWidth="1"/>
    <col min="12876" max="12877" width="15.5703125" style="2" customWidth="1"/>
    <col min="12878" max="12895" width="0" style="2" hidden="1" customWidth="1"/>
    <col min="12896" max="12899" width="15.5703125" style="2" customWidth="1"/>
    <col min="12900" max="13056" width="9.140625" style="2"/>
    <col min="13057" max="13057" width="36.7109375" style="2" customWidth="1"/>
    <col min="13058" max="13131" width="0" style="2" hidden="1" customWidth="1"/>
    <col min="13132" max="13133" width="15.5703125" style="2" customWidth="1"/>
    <col min="13134" max="13151" width="0" style="2" hidden="1" customWidth="1"/>
    <col min="13152" max="13155" width="15.5703125" style="2" customWidth="1"/>
    <col min="13156" max="13312" width="9.140625" style="2"/>
    <col min="13313" max="13313" width="36.7109375" style="2" customWidth="1"/>
    <col min="13314" max="13387" width="0" style="2" hidden="1" customWidth="1"/>
    <col min="13388" max="13389" width="15.5703125" style="2" customWidth="1"/>
    <col min="13390" max="13407" width="0" style="2" hidden="1" customWidth="1"/>
    <col min="13408" max="13411" width="15.5703125" style="2" customWidth="1"/>
    <col min="13412" max="13568" width="9.140625" style="2"/>
    <col min="13569" max="13569" width="36.7109375" style="2" customWidth="1"/>
    <col min="13570" max="13643" width="0" style="2" hidden="1" customWidth="1"/>
    <col min="13644" max="13645" width="15.5703125" style="2" customWidth="1"/>
    <col min="13646" max="13663" width="0" style="2" hidden="1" customWidth="1"/>
    <col min="13664" max="13667" width="15.5703125" style="2" customWidth="1"/>
    <col min="13668" max="13824" width="9.140625" style="2"/>
    <col min="13825" max="13825" width="36.7109375" style="2" customWidth="1"/>
    <col min="13826" max="13899" width="0" style="2" hidden="1" customWidth="1"/>
    <col min="13900" max="13901" width="15.5703125" style="2" customWidth="1"/>
    <col min="13902" max="13919" width="0" style="2" hidden="1" customWidth="1"/>
    <col min="13920" max="13923" width="15.5703125" style="2" customWidth="1"/>
    <col min="13924" max="14080" width="9.140625" style="2"/>
    <col min="14081" max="14081" width="36.7109375" style="2" customWidth="1"/>
    <col min="14082" max="14155" width="0" style="2" hidden="1" customWidth="1"/>
    <col min="14156" max="14157" width="15.5703125" style="2" customWidth="1"/>
    <col min="14158" max="14175" width="0" style="2" hidden="1" customWidth="1"/>
    <col min="14176" max="14179" width="15.5703125" style="2" customWidth="1"/>
    <col min="14180" max="14336" width="9.140625" style="2"/>
    <col min="14337" max="14337" width="36.7109375" style="2" customWidth="1"/>
    <col min="14338" max="14411" width="0" style="2" hidden="1" customWidth="1"/>
    <col min="14412" max="14413" width="15.5703125" style="2" customWidth="1"/>
    <col min="14414" max="14431" width="0" style="2" hidden="1" customWidth="1"/>
    <col min="14432" max="14435" width="15.5703125" style="2" customWidth="1"/>
    <col min="14436" max="14592" width="9.140625" style="2"/>
    <col min="14593" max="14593" width="36.7109375" style="2" customWidth="1"/>
    <col min="14594" max="14667" width="0" style="2" hidden="1" customWidth="1"/>
    <col min="14668" max="14669" width="15.5703125" style="2" customWidth="1"/>
    <col min="14670" max="14687" width="0" style="2" hidden="1" customWidth="1"/>
    <col min="14688" max="14691" width="15.5703125" style="2" customWidth="1"/>
    <col min="14692" max="14848" width="9.140625" style="2"/>
    <col min="14849" max="14849" width="36.7109375" style="2" customWidth="1"/>
    <col min="14850" max="14923" width="0" style="2" hidden="1" customWidth="1"/>
    <col min="14924" max="14925" width="15.5703125" style="2" customWidth="1"/>
    <col min="14926" max="14943" width="0" style="2" hidden="1" customWidth="1"/>
    <col min="14944" max="14947" width="15.5703125" style="2" customWidth="1"/>
    <col min="14948" max="15104" width="9.140625" style="2"/>
    <col min="15105" max="15105" width="36.7109375" style="2" customWidth="1"/>
    <col min="15106" max="15179" width="0" style="2" hidden="1" customWidth="1"/>
    <col min="15180" max="15181" width="15.5703125" style="2" customWidth="1"/>
    <col min="15182" max="15199" width="0" style="2" hidden="1" customWidth="1"/>
    <col min="15200" max="15203" width="15.5703125" style="2" customWidth="1"/>
    <col min="15204" max="15360" width="9.140625" style="2"/>
    <col min="15361" max="15361" width="36.7109375" style="2" customWidth="1"/>
    <col min="15362" max="15435" width="0" style="2" hidden="1" customWidth="1"/>
    <col min="15436" max="15437" width="15.5703125" style="2" customWidth="1"/>
    <col min="15438" max="15455" width="0" style="2" hidden="1" customWidth="1"/>
    <col min="15456" max="15459" width="15.5703125" style="2" customWidth="1"/>
    <col min="15460" max="15616" width="9.140625" style="2"/>
    <col min="15617" max="15617" width="36.7109375" style="2" customWidth="1"/>
    <col min="15618" max="15691" width="0" style="2" hidden="1" customWidth="1"/>
    <col min="15692" max="15693" width="15.5703125" style="2" customWidth="1"/>
    <col min="15694" max="15711" width="0" style="2" hidden="1" customWidth="1"/>
    <col min="15712" max="15715" width="15.5703125" style="2" customWidth="1"/>
    <col min="15716" max="15872" width="9.140625" style="2"/>
    <col min="15873" max="15873" width="36.7109375" style="2" customWidth="1"/>
    <col min="15874" max="15947" width="0" style="2" hidden="1" customWidth="1"/>
    <col min="15948" max="15949" width="15.5703125" style="2" customWidth="1"/>
    <col min="15950" max="15967" width="0" style="2" hidden="1" customWidth="1"/>
    <col min="15968" max="15971" width="15.5703125" style="2" customWidth="1"/>
    <col min="15972" max="16128" width="9.140625" style="2"/>
    <col min="16129" max="16129" width="36.7109375" style="2" customWidth="1"/>
    <col min="16130" max="16203" width="0" style="2" hidden="1" customWidth="1"/>
    <col min="16204" max="16205" width="15.5703125" style="2" customWidth="1"/>
    <col min="16206" max="16223" width="0" style="2" hidden="1" customWidth="1"/>
    <col min="16224" max="16227" width="15.5703125" style="2" customWidth="1"/>
    <col min="16228" max="16384" width="9.140625" style="2"/>
  </cols>
  <sheetData>
    <row r="1" spans="1:99" ht="15.75" thickBot="1" x14ac:dyDescent="0.3">
      <c r="A1" s="1" t="s">
        <v>0</v>
      </c>
    </row>
    <row r="2" spans="1:99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2</v>
      </c>
      <c r="CU2" s="7"/>
    </row>
    <row r="3" spans="1:99" ht="13.5" thickBot="1" x14ac:dyDescent="0.25">
      <c r="B3" s="8" t="s">
        <v>6</v>
      </c>
      <c r="C3" s="9"/>
      <c r="D3" s="8" t="s">
        <v>7</v>
      </c>
      <c r="E3" s="9"/>
      <c r="F3" s="8" t="s">
        <v>8</v>
      </c>
      <c r="G3" s="9"/>
      <c r="H3" s="8" t="s">
        <v>9</v>
      </c>
      <c r="I3" s="9"/>
      <c r="J3" s="8" t="s">
        <v>10</v>
      </c>
      <c r="K3" s="9"/>
      <c r="L3" s="8" t="s">
        <v>11</v>
      </c>
      <c r="M3" s="9"/>
      <c r="N3" s="8" t="s">
        <v>12</v>
      </c>
      <c r="O3" s="9"/>
      <c r="P3" s="8" t="s">
        <v>13</v>
      </c>
      <c r="Q3" s="9"/>
      <c r="R3" s="8" t="s">
        <v>14</v>
      </c>
      <c r="S3" s="9"/>
      <c r="T3" s="8" t="s">
        <v>15</v>
      </c>
      <c r="U3" s="9"/>
      <c r="V3" s="8" t="s">
        <v>16</v>
      </c>
      <c r="W3" s="9"/>
      <c r="X3" s="8" t="s">
        <v>17</v>
      </c>
      <c r="Y3" s="9"/>
      <c r="Z3" s="10" t="s">
        <v>18</v>
      </c>
      <c r="AA3" s="11"/>
      <c r="AB3" s="8" t="s">
        <v>19</v>
      </c>
      <c r="AC3" s="9"/>
      <c r="AD3" s="8" t="s">
        <v>20</v>
      </c>
      <c r="AE3" s="9"/>
      <c r="AF3" s="8" t="s">
        <v>21</v>
      </c>
      <c r="AG3" s="9"/>
      <c r="AH3" s="8" t="s">
        <v>22</v>
      </c>
      <c r="AI3" s="9"/>
      <c r="AJ3" s="8" t="s">
        <v>23</v>
      </c>
      <c r="AK3" s="9"/>
      <c r="AL3" s="8" t="s">
        <v>24</v>
      </c>
      <c r="AM3" s="9"/>
      <c r="AN3" s="8" t="s">
        <v>25</v>
      </c>
      <c r="AO3" s="9"/>
      <c r="AP3" s="8" t="s">
        <v>26</v>
      </c>
      <c r="AQ3" s="9"/>
      <c r="AR3" s="8" t="s">
        <v>27</v>
      </c>
      <c r="AS3" s="9"/>
      <c r="AT3" s="8" t="s">
        <v>28</v>
      </c>
      <c r="AU3" s="9"/>
      <c r="AV3" s="8" t="s">
        <v>29</v>
      </c>
      <c r="AW3" s="12"/>
      <c r="AX3" s="8" t="s">
        <v>18</v>
      </c>
      <c r="AY3" s="9"/>
      <c r="AZ3" s="8" t="s">
        <v>30</v>
      </c>
      <c r="BA3" s="9"/>
      <c r="BB3" s="8" t="s">
        <v>31</v>
      </c>
      <c r="BC3" s="9"/>
      <c r="BD3" s="8" t="s">
        <v>32</v>
      </c>
      <c r="BE3" s="9"/>
      <c r="BF3" s="8" t="s">
        <v>33</v>
      </c>
      <c r="BG3" s="9"/>
      <c r="BH3" s="8" t="s">
        <v>34</v>
      </c>
      <c r="BI3" s="9"/>
      <c r="BJ3" s="8" t="s">
        <v>35</v>
      </c>
      <c r="BK3" s="9"/>
      <c r="BL3" s="8" t="s">
        <v>36</v>
      </c>
      <c r="BM3" s="9"/>
      <c r="BN3" s="8" t="s">
        <v>37</v>
      </c>
      <c r="BO3" s="9"/>
      <c r="BP3" s="8" t="s">
        <v>38</v>
      </c>
      <c r="BQ3" s="9"/>
      <c r="BR3" s="8" t="s">
        <v>39</v>
      </c>
      <c r="BS3" s="9"/>
      <c r="BT3" s="8" t="s">
        <v>40</v>
      </c>
      <c r="BU3" s="9"/>
      <c r="BV3" s="8" t="s">
        <v>41</v>
      </c>
      <c r="BW3" s="9"/>
      <c r="BX3" s="8" t="s">
        <v>42</v>
      </c>
      <c r="BY3" s="9"/>
      <c r="BZ3" s="8" t="s">
        <v>43</v>
      </c>
      <c r="CA3" s="9"/>
      <c r="CB3" s="8" t="s">
        <v>44</v>
      </c>
      <c r="CC3" s="9"/>
      <c r="CD3" s="8" t="s">
        <v>45</v>
      </c>
      <c r="CE3" s="9"/>
      <c r="CF3" s="8" t="s">
        <v>46</v>
      </c>
      <c r="CG3" s="9"/>
      <c r="CH3" s="8" t="s">
        <v>47</v>
      </c>
      <c r="CI3" s="9"/>
      <c r="CJ3" s="8" t="s">
        <v>48</v>
      </c>
      <c r="CK3" s="9"/>
      <c r="CL3" s="8" t="s">
        <v>49</v>
      </c>
      <c r="CM3" s="9"/>
      <c r="CN3" s="8" t="s">
        <v>50</v>
      </c>
      <c r="CO3" s="9"/>
      <c r="CP3" s="8" t="s">
        <v>51</v>
      </c>
      <c r="CQ3" s="9"/>
      <c r="CR3" s="8" t="s">
        <v>52</v>
      </c>
      <c r="CS3" s="9"/>
      <c r="CT3" s="8" t="s">
        <v>53</v>
      </c>
      <c r="CU3" s="9"/>
    </row>
    <row r="4" spans="1:99" ht="15" thickBot="1" x14ac:dyDescent="0.25">
      <c r="A4" s="13"/>
      <c r="B4" s="14" t="s">
        <v>54</v>
      </c>
      <c r="C4" s="14" t="s">
        <v>55</v>
      </c>
      <c r="D4" s="14" t="s">
        <v>54</v>
      </c>
      <c r="E4" s="14" t="s">
        <v>55</v>
      </c>
      <c r="F4" s="14" t="s">
        <v>54</v>
      </c>
      <c r="G4" s="14" t="s">
        <v>55</v>
      </c>
      <c r="H4" s="14" t="s">
        <v>54</v>
      </c>
      <c r="I4" s="14" t="s">
        <v>55</v>
      </c>
      <c r="J4" s="14" t="s">
        <v>54</v>
      </c>
      <c r="K4" s="14" t="s">
        <v>55</v>
      </c>
      <c r="L4" s="14" t="s">
        <v>54</v>
      </c>
      <c r="M4" s="14" t="s">
        <v>55</v>
      </c>
      <c r="N4" s="14" t="s">
        <v>54</v>
      </c>
      <c r="O4" s="14" t="s">
        <v>55</v>
      </c>
      <c r="P4" s="14" t="s">
        <v>54</v>
      </c>
      <c r="Q4" s="14" t="s">
        <v>55</v>
      </c>
      <c r="R4" s="14" t="s">
        <v>54</v>
      </c>
      <c r="S4" s="14" t="s">
        <v>55</v>
      </c>
      <c r="T4" s="14" t="s">
        <v>54</v>
      </c>
      <c r="U4" s="14" t="s">
        <v>55</v>
      </c>
      <c r="V4" s="14" t="s">
        <v>54</v>
      </c>
      <c r="W4" s="14" t="s">
        <v>55</v>
      </c>
      <c r="X4" s="14" t="s">
        <v>54</v>
      </c>
      <c r="Y4" s="14" t="s">
        <v>55</v>
      </c>
      <c r="Z4" s="14" t="s">
        <v>54</v>
      </c>
      <c r="AA4" s="14" t="s">
        <v>55</v>
      </c>
      <c r="AB4" s="14" t="s">
        <v>54</v>
      </c>
      <c r="AC4" s="14" t="s">
        <v>55</v>
      </c>
      <c r="AD4" s="14" t="s">
        <v>54</v>
      </c>
      <c r="AE4" s="14" t="s">
        <v>55</v>
      </c>
      <c r="AF4" s="14" t="s">
        <v>54</v>
      </c>
      <c r="AG4" s="14" t="s">
        <v>55</v>
      </c>
      <c r="AH4" s="14" t="s">
        <v>54</v>
      </c>
      <c r="AI4" s="14" t="s">
        <v>55</v>
      </c>
      <c r="AJ4" s="14" t="s">
        <v>54</v>
      </c>
      <c r="AK4" s="14" t="s">
        <v>55</v>
      </c>
      <c r="AL4" s="14" t="s">
        <v>54</v>
      </c>
      <c r="AM4" s="14" t="s">
        <v>55</v>
      </c>
      <c r="AN4" s="14" t="s">
        <v>54</v>
      </c>
      <c r="AO4" s="14" t="s">
        <v>55</v>
      </c>
      <c r="AP4" s="14" t="s">
        <v>54</v>
      </c>
      <c r="AQ4" s="14" t="s">
        <v>55</v>
      </c>
      <c r="AR4" s="14" t="s">
        <v>54</v>
      </c>
      <c r="AS4" s="14" t="s">
        <v>55</v>
      </c>
      <c r="AT4" s="14" t="s">
        <v>54</v>
      </c>
      <c r="AU4" s="14" t="s">
        <v>55</v>
      </c>
      <c r="AV4" s="14" t="s">
        <v>54</v>
      </c>
      <c r="AW4" s="14" t="s">
        <v>55</v>
      </c>
      <c r="AX4" s="14" t="s">
        <v>54</v>
      </c>
      <c r="AY4" s="14" t="s">
        <v>55</v>
      </c>
      <c r="AZ4" s="14" t="s">
        <v>54</v>
      </c>
      <c r="BA4" s="14" t="s">
        <v>55</v>
      </c>
      <c r="BB4" s="14" t="s">
        <v>54</v>
      </c>
      <c r="BC4" s="14" t="s">
        <v>55</v>
      </c>
      <c r="BD4" s="14" t="s">
        <v>54</v>
      </c>
      <c r="BE4" s="14" t="s">
        <v>55</v>
      </c>
      <c r="BF4" s="14" t="s">
        <v>54</v>
      </c>
      <c r="BG4" s="14" t="s">
        <v>55</v>
      </c>
      <c r="BH4" s="14" t="s">
        <v>54</v>
      </c>
      <c r="BI4" s="14" t="s">
        <v>55</v>
      </c>
      <c r="BJ4" s="14" t="s">
        <v>54</v>
      </c>
      <c r="BK4" s="14" t="s">
        <v>55</v>
      </c>
      <c r="BL4" s="14" t="s">
        <v>54</v>
      </c>
      <c r="BM4" s="14" t="s">
        <v>55</v>
      </c>
      <c r="BN4" s="14" t="s">
        <v>54</v>
      </c>
      <c r="BO4" s="14" t="s">
        <v>55</v>
      </c>
      <c r="BP4" s="14" t="s">
        <v>54</v>
      </c>
      <c r="BQ4" s="14" t="s">
        <v>55</v>
      </c>
      <c r="BR4" s="14" t="s">
        <v>54</v>
      </c>
      <c r="BS4" s="14" t="s">
        <v>55</v>
      </c>
      <c r="BT4" s="14" t="s">
        <v>54</v>
      </c>
      <c r="BU4" s="14" t="s">
        <v>55</v>
      </c>
      <c r="BV4" s="14" t="s">
        <v>54</v>
      </c>
      <c r="BW4" s="14" t="s">
        <v>55</v>
      </c>
      <c r="BX4" s="14" t="s">
        <v>54</v>
      </c>
      <c r="BY4" s="14" t="s">
        <v>55</v>
      </c>
      <c r="BZ4" s="14" t="s">
        <v>54</v>
      </c>
      <c r="CA4" s="14" t="s">
        <v>55</v>
      </c>
      <c r="CB4" s="14" t="s">
        <v>54</v>
      </c>
      <c r="CC4" s="14" t="s">
        <v>55</v>
      </c>
      <c r="CD4" s="14" t="s">
        <v>54</v>
      </c>
      <c r="CE4" s="14" t="s">
        <v>55</v>
      </c>
      <c r="CF4" s="14" t="s">
        <v>54</v>
      </c>
      <c r="CG4" s="14" t="s">
        <v>55</v>
      </c>
      <c r="CH4" s="14" t="s">
        <v>54</v>
      </c>
      <c r="CI4" s="14" t="s">
        <v>55</v>
      </c>
      <c r="CJ4" s="14" t="s">
        <v>54</v>
      </c>
      <c r="CK4" s="14" t="s">
        <v>55</v>
      </c>
      <c r="CL4" s="14" t="s">
        <v>54</v>
      </c>
      <c r="CM4" s="14" t="s">
        <v>55</v>
      </c>
      <c r="CN4" s="14" t="s">
        <v>54</v>
      </c>
      <c r="CO4" s="14" t="s">
        <v>55</v>
      </c>
      <c r="CP4" s="14" t="s">
        <v>54</v>
      </c>
      <c r="CQ4" s="14" t="s">
        <v>55</v>
      </c>
      <c r="CR4" s="14" t="s">
        <v>54</v>
      </c>
      <c r="CS4" s="14" t="s">
        <v>55</v>
      </c>
      <c r="CT4" s="14" t="s">
        <v>54</v>
      </c>
      <c r="CU4" s="14" t="s">
        <v>55</v>
      </c>
    </row>
    <row r="5" spans="1:99" x14ac:dyDescent="0.2">
      <c r="B5" s="15"/>
      <c r="C5" s="16">
        <f>+B34</f>
        <v>128534216.95</v>
      </c>
      <c r="D5" s="15"/>
      <c r="E5" s="16">
        <f>+D34</f>
        <v>165973190.59999999</v>
      </c>
      <c r="F5" s="15"/>
      <c r="G5" s="16">
        <f>+F34</f>
        <v>154531183.59999999</v>
      </c>
      <c r="H5" s="15"/>
      <c r="I5" s="16">
        <f>+H34</f>
        <v>112617008.42</v>
      </c>
      <c r="J5" s="15"/>
      <c r="K5" s="16">
        <f>+J34</f>
        <v>122165726.01000001</v>
      </c>
      <c r="L5" s="15"/>
      <c r="M5" s="16">
        <f>+L34</f>
        <v>148208939.98000002</v>
      </c>
      <c r="N5" s="15"/>
      <c r="O5" s="16">
        <f>+N34</f>
        <v>137273917.87</v>
      </c>
      <c r="P5" s="15"/>
      <c r="Q5" s="16">
        <f>+P34</f>
        <v>151874562.86000001</v>
      </c>
      <c r="R5" s="15"/>
      <c r="S5" s="16">
        <f>+R34</f>
        <v>142272195.13</v>
      </c>
      <c r="T5" s="15"/>
      <c r="U5" s="16">
        <f>+T34</f>
        <v>146939801.12</v>
      </c>
      <c r="V5" s="15"/>
      <c r="W5" s="16">
        <f>+V34</f>
        <v>136363218.84</v>
      </c>
      <c r="X5" s="15"/>
      <c r="Y5" s="16">
        <f>+X34</f>
        <v>192546942.90000001</v>
      </c>
      <c r="Z5" s="15"/>
      <c r="AA5" s="16">
        <f>+Z34</f>
        <v>182578150</v>
      </c>
      <c r="AB5" s="15"/>
      <c r="AC5" s="16">
        <f>+AB34</f>
        <v>188703967.13999999</v>
      </c>
      <c r="AD5" s="15"/>
      <c r="AE5" s="16">
        <f>+AD34</f>
        <v>201283453.80000001</v>
      </c>
      <c r="AF5" s="15"/>
      <c r="AG5" s="16">
        <f>+AF34</f>
        <v>171103662.61000001</v>
      </c>
      <c r="AH5" s="15"/>
      <c r="AI5" s="16">
        <f>+AH34</f>
        <v>186884177.57999998</v>
      </c>
      <c r="AJ5" s="15"/>
      <c r="AK5" s="16">
        <f>+AJ34</f>
        <v>189500085.52000001</v>
      </c>
      <c r="AL5" s="15"/>
      <c r="AM5" s="16">
        <f>+AL34</f>
        <v>213556369.59</v>
      </c>
      <c r="AN5" s="15"/>
      <c r="AO5" s="16">
        <f>+AN34</f>
        <v>222932092.22</v>
      </c>
      <c r="AP5" s="15"/>
      <c r="AQ5" s="16">
        <f>+AP34</f>
        <v>216269687.43000001</v>
      </c>
      <c r="AR5" s="15"/>
      <c r="AS5" s="16">
        <f>+AR34</f>
        <v>228592137.09999999</v>
      </c>
      <c r="AT5" s="15"/>
      <c r="AU5" s="16">
        <f>+AT34</f>
        <v>225608620.47</v>
      </c>
      <c r="AV5" s="15"/>
      <c r="AW5" s="16">
        <f>+AV34</f>
        <v>224869563.30000001</v>
      </c>
      <c r="AX5" s="15"/>
      <c r="AY5" s="16">
        <f>+AX34</f>
        <v>162779922.74000001</v>
      </c>
      <c r="AZ5" s="15"/>
      <c r="BA5" s="16">
        <f>+AZ34</f>
        <v>207417240.38999999</v>
      </c>
      <c r="BB5" s="15"/>
      <c r="BC5" s="16">
        <f>+BB34</f>
        <v>210117833.31</v>
      </c>
      <c r="BD5" s="15"/>
      <c r="BE5" s="16">
        <f>+BD34</f>
        <v>172036758.50999999</v>
      </c>
      <c r="BF5" s="15"/>
      <c r="BG5" s="16">
        <f>+BF34</f>
        <v>173058710.98000002</v>
      </c>
      <c r="BH5" s="15"/>
      <c r="BI5" s="16">
        <f>+BH34</f>
        <v>154861457.34</v>
      </c>
      <c r="BJ5" s="15"/>
      <c r="BK5" s="16">
        <f>+BJ34</f>
        <v>190072667.86000001</v>
      </c>
      <c r="BL5" s="15"/>
      <c r="BM5" s="16">
        <f>+BL34</f>
        <v>199292719.86000001</v>
      </c>
      <c r="BN5" s="15"/>
      <c r="BO5" s="16">
        <f>+BN34</f>
        <v>192215302.05000001</v>
      </c>
      <c r="BP5" s="15"/>
      <c r="BQ5" s="16">
        <f>+BP34</f>
        <v>221118412.70999998</v>
      </c>
      <c r="BR5" s="15"/>
      <c r="BS5" s="16">
        <f>+BR34</f>
        <v>216651437.13</v>
      </c>
      <c r="BT5" s="15"/>
      <c r="BU5" s="16">
        <f>+BT34</f>
        <v>196817288.91</v>
      </c>
      <c r="BV5" s="15"/>
      <c r="BW5" s="16">
        <f>+BV34</f>
        <v>129961933.28</v>
      </c>
      <c r="BX5" s="15"/>
      <c r="BY5" s="16">
        <f>+BX34</f>
        <v>164044065.19</v>
      </c>
      <c r="BZ5" s="15"/>
      <c r="CA5" s="16">
        <f>+BZ34</f>
        <v>161442849.42000002</v>
      </c>
      <c r="CB5" s="15"/>
      <c r="CC5" s="16">
        <f>+CB34</f>
        <v>126814996.37000036</v>
      </c>
      <c r="CD5" s="15"/>
      <c r="CE5" s="16">
        <f>+CD34</f>
        <v>133555570.91</v>
      </c>
      <c r="CF5" s="15"/>
      <c r="CG5" s="16">
        <f>+CF34</f>
        <v>113015221.32000002</v>
      </c>
      <c r="CH5" s="15"/>
      <c r="CI5" s="16">
        <f>+CH34</f>
        <v>131843095.59999999</v>
      </c>
      <c r="CJ5" s="15"/>
      <c r="CK5" s="16">
        <f>+CJ34</f>
        <v>144305374.17000002</v>
      </c>
      <c r="CL5" s="15"/>
      <c r="CM5" s="16">
        <f>+CL34</f>
        <v>147147219.13999999</v>
      </c>
      <c r="CN5" s="15"/>
      <c r="CO5" s="16">
        <f>+CN34</f>
        <v>129853765.8</v>
      </c>
      <c r="CP5" s="15"/>
      <c r="CQ5" s="16">
        <f>+CP34</f>
        <v>146362809.05000001</v>
      </c>
      <c r="CR5" s="15"/>
      <c r="CS5" s="16">
        <f>+CR34</f>
        <v>141027627.56999999</v>
      </c>
      <c r="CT5" s="15"/>
      <c r="CU5" s="16">
        <f>+CT34</f>
        <v>98497185.760000005</v>
      </c>
    </row>
    <row r="6" spans="1:99" x14ac:dyDescent="0.2">
      <c r="A6" s="17" t="s">
        <v>56</v>
      </c>
      <c r="B6" s="18">
        <v>24895665</v>
      </c>
      <c r="C6" s="19">
        <f>B6</f>
        <v>24895665</v>
      </c>
      <c r="D6" s="18">
        <f>+'[1]Unutilised grants'!J46</f>
        <v>63026610.329999998</v>
      </c>
      <c r="E6" s="19">
        <f>D6</f>
        <v>63026610.329999998</v>
      </c>
      <c r="F6" s="18">
        <f>+'[1]Unutilised grants'!J57</f>
        <v>63026610.329999998</v>
      </c>
      <c r="G6" s="19">
        <f>F6</f>
        <v>63026610.329999998</v>
      </c>
      <c r="H6" s="18">
        <f>+'[1]Unutilised grants'!J69</f>
        <v>32760572.290000003</v>
      </c>
      <c r="I6" s="19">
        <f>H6</f>
        <v>32760572.290000003</v>
      </c>
      <c r="J6" s="18">
        <f>+'[1]Unutilised grants'!J81</f>
        <v>28025262.450000003</v>
      </c>
      <c r="K6" s="19">
        <f>J6</f>
        <v>28025262.450000003</v>
      </c>
      <c r="L6" s="18">
        <f>+'[1]Unutilised grants'!J93</f>
        <v>40269192.760000013</v>
      </c>
      <c r="M6" s="19">
        <f>L6</f>
        <v>40269192.760000013</v>
      </c>
      <c r="N6" s="18">
        <f>+'[1]Unutilised grants'!J105</f>
        <v>32610687.670000009</v>
      </c>
      <c r="O6" s="19">
        <f>N6</f>
        <v>32610687.670000009</v>
      </c>
      <c r="P6" s="18">
        <f>+'[1]Unutilised grants'!J118</f>
        <v>32610687.670000009</v>
      </c>
      <c r="Q6" s="19">
        <f>P6</f>
        <v>32610687.670000009</v>
      </c>
      <c r="R6" s="18">
        <f>+'[1]Unutilised grants'!J130</f>
        <v>26289840.900000006</v>
      </c>
      <c r="S6" s="19">
        <f>R6</f>
        <v>26289840.900000006</v>
      </c>
      <c r="T6" s="18">
        <f>+'[1]Unutilised grants'!J142</f>
        <v>45777590.350000009</v>
      </c>
      <c r="U6" s="19">
        <f>T6</f>
        <v>45777590.350000009</v>
      </c>
      <c r="V6" s="18">
        <f>+'[1]Unutilised grants'!J154</f>
        <v>41395892.019999996</v>
      </c>
      <c r="W6" s="19">
        <f>V6</f>
        <v>41395892.019999996</v>
      </c>
      <c r="X6" s="18">
        <f>+'[1]Unutilised grants'!J165</f>
        <v>29240643.129999992</v>
      </c>
      <c r="Y6" s="19">
        <f>X6</f>
        <v>29240643.129999992</v>
      </c>
      <c r="Z6" s="18">
        <v>27786953</v>
      </c>
      <c r="AA6" s="19">
        <f>Z6</f>
        <v>27786953</v>
      </c>
      <c r="AB6" s="18">
        <f>+'[1]Unutilised grants'!J188</f>
        <v>47115881.640000001</v>
      </c>
      <c r="AC6" s="19">
        <f>AB6</f>
        <v>47115881.640000001</v>
      </c>
      <c r="AD6" s="18">
        <f>+'[1]Unutilised grants'!J199</f>
        <v>45784828.880000003</v>
      </c>
      <c r="AE6" s="19">
        <f>AD6</f>
        <v>45784828.880000003</v>
      </c>
      <c r="AF6" s="18">
        <f>+'[1]Unutilised grants'!J211</f>
        <v>35809394.840000004</v>
      </c>
      <c r="AG6" s="19">
        <f>AF6</f>
        <v>35809394.840000004</v>
      </c>
      <c r="AH6" s="18">
        <f>+'[1]Unutilised grants'!J223</f>
        <v>25919014.82</v>
      </c>
      <c r="AI6" s="19">
        <f>AH6</f>
        <v>25919014.82</v>
      </c>
      <c r="AJ6" s="18">
        <f>+'[1]Unutilised grants'!J235</f>
        <v>37586171.829999998</v>
      </c>
      <c r="AK6" s="19">
        <f>AJ6</f>
        <v>37586171.829999998</v>
      </c>
      <c r="AL6" s="18">
        <f>+'[1]Unutilised grants'!J247</f>
        <v>56466394.410000004</v>
      </c>
      <c r="AM6" s="19">
        <f>AL6</f>
        <v>56466394.410000004</v>
      </c>
      <c r="AN6" s="18">
        <f>+'[1]Unutilised grants'!J259</f>
        <v>48624943.389999986</v>
      </c>
      <c r="AO6" s="19">
        <f>AN6</f>
        <v>48624943.389999986</v>
      </c>
      <c r="AP6" s="18">
        <f>+'[1]Unutilised grants'!J271</f>
        <v>39659803.029999994</v>
      </c>
      <c r="AQ6" s="19">
        <f>AP6</f>
        <v>39659803.029999994</v>
      </c>
      <c r="AR6" s="18">
        <f>+'[1]Unutilised grants'!J282</f>
        <v>64427544.870000005</v>
      </c>
      <c r="AS6" s="19">
        <f>AR6</f>
        <v>64427544.870000005</v>
      </c>
      <c r="AT6" s="18">
        <f>+'[1]Unutilised grants'!J294</f>
        <v>57949308.950000003</v>
      </c>
      <c r="AU6" s="19">
        <f>AT6</f>
        <v>57949308.950000003</v>
      </c>
      <c r="AV6" s="18">
        <f>+'[1]Unutilised grants'!J306</f>
        <v>50542303.599999994</v>
      </c>
      <c r="AW6" s="19">
        <f>AV6</f>
        <v>50542303.599999994</v>
      </c>
      <c r="AX6" s="18">
        <f>+'[1]Unutilised grants'!J318</f>
        <v>32277275.740000002</v>
      </c>
      <c r="AY6" s="19">
        <f>AX6</f>
        <v>32277275.740000002</v>
      </c>
      <c r="AZ6" s="18">
        <f>'[1]Unutilised grants'!J330</f>
        <v>69989510.210000008</v>
      </c>
      <c r="BA6" s="19">
        <f>AZ6</f>
        <v>69989510.210000008</v>
      </c>
      <c r="BB6" s="18">
        <v>64541465.109999999</v>
      </c>
      <c r="BC6" s="19">
        <f>BB6</f>
        <v>64541465.109999999</v>
      </c>
      <c r="BD6" s="18">
        <f>'[1]Unutilised grants'!J342</f>
        <v>50258306.659999996</v>
      </c>
      <c r="BE6" s="19">
        <f>BD6</f>
        <v>50258306.659999996</v>
      </c>
      <c r="BF6" s="18">
        <f>+'[1]Unutilised grants'!J356</f>
        <v>33752156.319999993</v>
      </c>
      <c r="BG6" s="19">
        <f>BF6</f>
        <v>33752156.319999993</v>
      </c>
      <c r="BH6" s="18">
        <f>+'[1]Unutilised grants'!J356</f>
        <v>33752156.319999993</v>
      </c>
      <c r="BI6" s="19">
        <f>BH6</f>
        <v>33752156.319999993</v>
      </c>
      <c r="BJ6" s="18">
        <f>+'[1]Unutilised grants'!J369</f>
        <v>63062228.799999997</v>
      </c>
      <c r="BK6" s="19">
        <f>BJ6</f>
        <v>63062228.799999997</v>
      </c>
      <c r="BL6" s="18">
        <f>+'[1]Unutilised grants'!J382</f>
        <v>50292045.700000003</v>
      </c>
      <c r="BM6" s="19">
        <f>BL6</f>
        <v>50292045.700000003</v>
      </c>
      <c r="BN6" s="18">
        <f>+'[1]Unutilised grants'!J395</f>
        <v>41432938.330000013</v>
      </c>
      <c r="BO6" s="19">
        <f>BN6</f>
        <v>41432938.330000013</v>
      </c>
      <c r="BP6" s="18">
        <f>+'[1]Unutilised grants'!J407</f>
        <v>90576423.259999976</v>
      </c>
      <c r="BQ6" s="19">
        <f>BP6</f>
        <v>90576423.259999976</v>
      </c>
      <c r="BR6" s="18">
        <f>+'[1]Unutilised grants'!J421</f>
        <v>92304004.569999978</v>
      </c>
      <c r="BS6" s="19">
        <f>BR6</f>
        <v>92304004.569999978</v>
      </c>
      <c r="BT6" s="18">
        <f>'[1]Unutilised grants'!J432</f>
        <v>69572851.709999979</v>
      </c>
      <c r="BU6" s="19">
        <f>BT6</f>
        <v>69572851.709999979</v>
      </c>
      <c r="BV6" s="18">
        <f>+'[1]Unutilised grants'!J443</f>
        <v>52903092.760000005</v>
      </c>
      <c r="BW6" s="19">
        <f>BV6</f>
        <v>52903092.760000005</v>
      </c>
      <c r="BX6" s="18">
        <f>'[1]Unutilised grants'!J453</f>
        <v>99684999.789999992</v>
      </c>
      <c r="BY6" s="19">
        <f>BX6</f>
        <v>99684999.789999992</v>
      </c>
      <c r="BZ6" s="18">
        <f>'[1]Unutilised grants'!J465</f>
        <v>90086925.640000001</v>
      </c>
      <c r="CA6" s="19">
        <f>BZ6</f>
        <v>90086925.640000001</v>
      </c>
      <c r="CB6" s="18">
        <f>+'[1]Unutilised grants'!J478</f>
        <v>66180778.719999999</v>
      </c>
      <c r="CC6" s="19">
        <f>CB6</f>
        <v>66180778.719999999</v>
      </c>
      <c r="CD6" s="18">
        <f>'[1]Unutilised grants'!J490</f>
        <v>61217317.830000006</v>
      </c>
      <c r="CE6" s="19">
        <f>CD6</f>
        <v>61217317.830000006</v>
      </c>
      <c r="CF6" s="18">
        <f>'[1]Unutilised grants'!J503</f>
        <v>45931742.959999993</v>
      </c>
      <c r="CG6" s="19">
        <f>CF6</f>
        <v>45931742.959999993</v>
      </c>
      <c r="CH6" s="18">
        <f>'[1]Unutilised grants'!J515</f>
        <v>61868272.440000005</v>
      </c>
      <c r="CI6" s="19">
        <f>CH6</f>
        <v>61868272.440000005</v>
      </c>
      <c r="CJ6" s="18">
        <f>+'[1]Unutilised grants'!J527</f>
        <v>59288913.420000002</v>
      </c>
      <c r="CK6" s="19">
        <f>CJ6</f>
        <v>59288913.420000002</v>
      </c>
      <c r="CL6" s="18">
        <f>'[1]Unutilised grants'!J539</f>
        <v>49583698.849999994</v>
      </c>
      <c r="CM6" s="19">
        <f>CL6</f>
        <v>49583698.849999994</v>
      </c>
      <c r="CN6" s="18">
        <f>+'[1]Unutilised grants'!J551-3000000</f>
        <v>59182914.789999962</v>
      </c>
      <c r="CO6" s="19">
        <f>CN6</f>
        <v>59182914.789999962</v>
      </c>
      <c r="CP6" s="18">
        <f>'[1]Unutilised grants'!J563</f>
        <v>60785522.729999974</v>
      </c>
      <c r="CQ6" s="19">
        <f>CP6</f>
        <v>60785522.729999974</v>
      </c>
      <c r="CR6" s="18">
        <f>'[1]Unutilised grants'!J575-9081000</f>
        <v>37206131.069999993</v>
      </c>
      <c r="CS6" s="19">
        <f>CR6</f>
        <v>37206131.069999993</v>
      </c>
      <c r="CT6" s="18">
        <f>'[1]Unutilised grants'!J587</f>
        <v>23252343.669999994</v>
      </c>
      <c r="CU6" s="19">
        <f>CT6</f>
        <v>23252343.669999994</v>
      </c>
    </row>
    <row r="7" spans="1:99" x14ac:dyDescent="0.2">
      <c r="A7" s="17" t="s">
        <v>57</v>
      </c>
      <c r="B7" s="18">
        <f>+'[1]Consumer deposits'!N29</f>
        <v>4224718.32</v>
      </c>
      <c r="C7" s="19">
        <f t="shared" ref="C7:C16" si="0">B7</f>
        <v>4224718.32</v>
      </c>
      <c r="D7" s="18">
        <f>+'[1]Consumer deposits'!C61</f>
        <v>4267184.32</v>
      </c>
      <c r="E7" s="19">
        <f t="shared" ref="E7:E16" si="1">D7</f>
        <v>4267184.32</v>
      </c>
      <c r="F7" s="18">
        <f>+'[1]Consumer deposits'!D61</f>
        <v>4264898.04</v>
      </c>
      <c r="G7" s="19">
        <f t="shared" ref="G7:G16" si="2">F7</f>
        <v>4264898.04</v>
      </c>
      <c r="H7" s="18">
        <f>+'[1]Consumer deposits'!E61</f>
        <v>4285027.49</v>
      </c>
      <c r="I7" s="19">
        <f t="shared" ref="I7:I16" si="3">H7</f>
        <v>4285027.49</v>
      </c>
      <c r="J7" s="18">
        <f>+'[1]Consumer deposits'!F61</f>
        <v>4292224.54</v>
      </c>
      <c r="K7" s="19">
        <f t="shared" ref="K7:K16" si="4">J7</f>
        <v>4292224.54</v>
      </c>
      <c r="L7" s="18">
        <f>+'[1]Consumer deposits'!G61</f>
        <v>4347188.97</v>
      </c>
      <c r="M7" s="19">
        <f t="shared" ref="M7:M16" si="5">L7</f>
        <v>4347188.97</v>
      </c>
      <c r="N7" s="18">
        <f>+'[1]Consumer deposits'!H61</f>
        <v>4363363.9000000004</v>
      </c>
      <c r="O7" s="19">
        <f t="shared" ref="O7:O16" si="6">N7</f>
        <v>4363363.9000000004</v>
      </c>
      <c r="P7" s="18">
        <f>+'[1]Consumer deposits'!I61</f>
        <v>4366202.96</v>
      </c>
      <c r="Q7" s="19">
        <f t="shared" ref="Q7:Q16" si="7">P7</f>
        <v>4366202.96</v>
      </c>
      <c r="R7" s="18">
        <f>+'[1]Consumer deposits'!J61</f>
        <v>4402517.46</v>
      </c>
      <c r="S7" s="19">
        <f t="shared" ref="S7:S16" si="8">R7</f>
        <v>4402517.46</v>
      </c>
      <c r="T7" s="18">
        <f>+'[1]Consumer deposits'!K61</f>
        <v>4439131.66</v>
      </c>
      <c r="U7" s="19">
        <f t="shared" ref="U7:U16" si="9">T7</f>
        <v>4439131.66</v>
      </c>
      <c r="V7" s="18">
        <f>+'[1]Consumer deposits'!L61</f>
        <v>4441481.66</v>
      </c>
      <c r="W7" s="19">
        <f t="shared" ref="W7:W16" si="10">V7</f>
        <v>4441481.66</v>
      </c>
      <c r="X7" s="18">
        <f>+'[1]Consumer deposits'!M61</f>
        <v>4462371.4000000004</v>
      </c>
      <c r="Y7" s="19">
        <f t="shared" ref="Y7:Y16" si="11">X7</f>
        <v>4462371.4000000004</v>
      </c>
      <c r="Z7" s="18">
        <v>3680515</v>
      </c>
      <c r="AA7" s="19">
        <f>Z7</f>
        <v>3680515</v>
      </c>
      <c r="AB7" s="18">
        <f>+'[1]Consumer deposits'!C92</f>
        <v>4590818.6199999992</v>
      </c>
      <c r="AC7" s="19">
        <f>AB7</f>
        <v>4590818.6199999992</v>
      </c>
      <c r="AD7" s="18">
        <f>+'[1]Consumer deposits'!D92</f>
        <v>4624672.6199999992</v>
      </c>
      <c r="AE7" s="19">
        <f>AD7</f>
        <v>4624672.6199999992</v>
      </c>
      <c r="AF7" s="18">
        <f>+'[1]Consumer deposits'!E92</f>
        <v>4656737.7899999991</v>
      </c>
      <c r="AG7" s="19">
        <f>AF7</f>
        <v>4656737.7899999991</v>
      </c>
      <c r="AH7" s="18">
        <f>+'[1]Consumer deposits'!F92</f>
        <v>4704304.7899999991</v>
      </c>
      <c r="AI7" s="19">
        <f>AH7</f>
        <v>4704304.7899999991</v>
      </c>
      <c r="AJ7" s="18">
        <f>+'[1]Consumer deposits'!G92</f>
        <v>4709828.3899999987</v>
      </c>
      <c r="AK7" s="19">
        <f>AJ7</f>
        <v>4709828.3899999987</v>
      </c>
      <c r="AL7" s="18">
        <f>+'[1]Consumer deposits'!H92</f>
        <v>4693717.7899999991</v>
      </c>
      <c r="AM7" s="19">
        <f>AL7</f>
        <v>4693717.7899999991</v>
      </c>
      <c r="AN7" s="18">
        <f>+'[1]Consumer deposits'!I92</f>
        <v>4701041.7899999991</v>
      </c>
      <c r="AO7" s="19">
        <f>AN7</f>
        <v>4701041.7899999991</v>
      </c>
      <c r="AP7" s="18">
        <f>+'[1]Consumer deposits'!J92</f>
        <v>4697220.7899999991</v>
      </c>
      <c r="AQ7" s="19">
        <f>AP7</f>
        <v>4697220.7899999991</v>
      </c>
      <c r="AR7" s="18">
        <f>+'[1]Consumer deposits'!K92</f>
        <v>4727786.7899999991</v>
      </c>
      <c r="AS7" s="19">
        <f>AR7</f>
        <v>4727786.7899999991</v>
      </c>
      <c r="AT7" s="18">
        <f>+'[1]Consumer deposits'!L92</f>
        <v>4789752.7899999991</v>
      </c>
      <c r="AU7" s="19">
        <f>AT7</f>
        <v>4789752.7899999991</v>
      </c>
      <c r="AV7" s="18">
        <f>+'[1]Consumer deposits'!M92</f>
        <v>4789582.7899999991</v>
      </c>
      <c r="AW7" s="19">
        <f>AV7</f>
        <v>4789582.7899999991</v>
      </c>
      <c r="AX7" s="18">
        <f>+'[1]Consumer deposits'!N92</f>
        <v>4176589.4200000004</v>
      </c>
      <c r="AY7" s="19">
        <f>AX7</f>
        <v>4176589.4200000004</v>
      </c>
      <c r="AZ7" s="18">
        <f>'[1]Consumer deposits'!C125</f>
        <v>4212634.87</v>
      </c>
      <c r="BA7" s="19">
        <f>AZ7</f>
        <v>4212634.87</v>
      </c>
      <c r="BB7" s="18">
        <f>+'[1]Consumer deposits'!D125</f>
        <v>4232705</v>
      </c>
      <c r="BC7" s="19">
        <f>BB7</f>
        <v>4232705</v>
      </c>
      <c r="BD7" s="18">
        <f>'[1]Consumer deposits'!E125</f>
        <v>4241177.87</v>
      </c>
      <c r="BE7" s="19">
        <f>BD7</f>
        <v>4241177.87</v>
      </c>
      <c r="BF7" s="18">
        <f>+'[1]Consumer deposits'!F125</f>
        <v>4251331</v>
      </c>
      <c r="BG7" s="19">
        <f>BF7</f>
        <v>4251331</v>
      </c>
      <c r="BH7" s="18">
        <f>+'[1]Consumer deposits'!G125</f>
        <v>4267831</v>
      </c>
      <c r="BI7" s="19">
        <f>BH7</f>
        <v>4267831</v>
      </c>
      <c r="BJ7" s="18">
        <f>+'[1]Consumer deposits'!H125</f>
        <v>4274431</v>
      </c>
      <c r="BK7" s="19">
        <f>BJ7</f>
        <v>4274431</v>
      </c>
      <c r="BL7" s="18">
        <f>+'[1]Consumer deposits'!I125</f>
        <v>4260936</v>
      </c>
      <c r="BM7" s="19">
        <f>BL7</f>
        <v>4260936</v>
      </c>
      <c r="BN7" s="18">
        <f>+'[1]Consumer deposits'!J125</f>
        <v>4267436</v>
      </c>
      <c r="BO7" s="19">
        <f>BN7</f>
        <v>4267436</v>
      </c>
      <c r="BP7" s="18">
        <f>+'[1]Consumer deposits'!K125</f>
        <v>4283436</v>
      </c>
      <c r="BQ7" s="19">
        <f>BP7</f>
        <v>4283436</v>
      </c>
      <c r="BR7" s="18">
        <f>+'[1]Consumer deposits'!L125</f>
        <v>4294436</v>
      </c>
      <c r="BS7" s="19">
        <f>BR7</f>
        <v>4294436</v>
      </c>
      <c r="BT7" s="18">
        <f>'[1]Consumer deposits'!M125</f>
        <v>4301486</v>
      </c>
      <c r="BU7" s="19">
        <f>BT7</f>
        <v>4301486</v>
      </c>
      <c r="BV7" s="18">
        <f>+'[1]Consumer deposits'!N125</f>
        <v>4312486</v>
      </c>
      <c r="BW7" s="19">
        <f>BV7</f>
        <v>4312486</v>
      </c>
      <c r="BX7" s="18">
        <f>'[1]Consumer deposits'!C155</f>
        <v>4322055</v>
      </c>
      <c r="BY7" s="19">
        <f>BX7</f>
        <v>4322055</v>
      </c>
      <c r="BZ7" s="18">
        <f>'[1]Consumer deposits'!D155</f>
        <v>4563585</v>
      </c>
      <c r="CA7" s="19">
        <f>BZ7</f>
        <v>4563585</v>
      </c>
      <c r="CB7" s="18">
        <f>+'[1]Consumer deposits'!E155</f>
        <v>4570685</v>
      </c>
      <c r="CC7" s="19">
        <f>CB7</f>
        <v>4570685</v>
      </c>
      <c r="CD7" s="18">
        <f>+'[1]Consumer deposits'!F155</f>
        <v>4028102.76</v>
      </c>
      <c r="CE7" s="19">
        <f>CD7</f>
        <v>4028102.76</v>
      </c>
      <c r="CF7" s="18">
        <f>'[1]Consumer deposits'!G155</f>
        <v>4630031.84</v>
      </c>
      <c r="CG7" s="19">
        <f>CF7</f>
        <v>4630031.84</v>
      </c>
      <c r="CH7" s="18">
        <f>'[1]Consumer deposits'!H155</f>
        <v>4627795.71</v>
      </c>
      <c r="CI7" s="19">
        <f>CH7</f>
        <v>4627795.71</v>
      </c>
      <c r="CJ7" s="18">
        <f>'[1]Consumer deposits'!I155</f>
        <v>4644998.71</v>
      </c>
      <c r="CK7" s="19">
        <f>CJ7</f>
        <v>4644998.71</v>
      </c>
      <c r="CL7" s="18">
        <f>'[1]Consumer deposits'!J155</f>
        <v>4460117.2699999996</v>
      </c>
      <c r="CM7" s="19">
        <f>CL7</f>
        <v>4460117.2699999996</v>
      </c>
      <c r="CN7" s="18">
        <f>'[1]Consumer deposits'!K155</f>
        <v>4429062.8499999996</v>
      </c>
      <c r="CO7" s="19">
        <f>CN7</f>
        <v>4429062.8499999996</v>
      </c>
      <c r="CP7" s="18">
        <f>'[1]Consumer deposits'!L155</f>
        <v>4429933.2699999996</v>
      </c>
      <c r="CQ7" s="19">
        <f>CP7</f>
        <v>4429933.2699999996</v>
      </c>
      <c r="CR7" s="18">
        <f>'[1]Consumer deposits'!M155</f>
        <v>4703916.1399999997</v>
      </c>
      <c r="CS7" s="19">
        <f>CR7</f>
        <v>4703916.1399999997</v>
      </c>
      <c r="CT7" s="18">
        <f>'[1]Consumer deposits'!N155</f>
        <v>4638892.84</v>
      </c>
      <c r="CU7" s="19">
        <f>CT7</f>
        <v>4638892.84</v>
      </c>
    </row>
    <row r="8" spans="1:99" x14ac:dyDescent="0.2">
      <c r="A8" s="53" t="s">
        <v>58</v>
      </c>
      <c r="B8" s="54">
        <f>+'[1]EFF Summary Nov 2012 till'!FP6+'[1]EFF Summary Nov 2012 till'!FP7</f>
        <v>16777335.370000016</v>
      </c>
      <c r="C8" s="55">
        <f t="shared" si="0"/>
        <v>16777335.370000016</v>
      </c>
      <c r="D8" s="54">
        <f>+'[1]EFF Summary Nov 2012 till'!FU15</f>
        <v>14172945.160000015</v>
      </c>
      <c r="E8" s="55">
        <f t="shared" si="1"/>
        <v>14172945.160000015</v>
      </c>
      <c r="F8" s="54">
        <f>+'[1]EFF Summary Nov 2012 till'!FZ15</f>
        <v>11753361.770000014</v>
      </c>
      <c r="G8" s="55">
        <f t="shared" si="2"/>
        <v>11753361.770000014</v>
      </c>
      <c r="H8" s="54">
        <f>+'[1]EFF Summary Nov 2012 till'!GE15</f>
        <v>9859421.3100000136</v>
      </c>
      <c r="I8" s="55">
        <f t="shared" si="3"/>
        <v>9859421.3100000136</v>
      </c>
      <c r="J8" s="54">
        <f>+'[1]EFF Summary Nov 2012 till'!GJ15</f>
        <v>6956400.040000014</v>
      </c>
      <c r="K8" s="55">
        <f t="shared" si="4"/>
        <v>6956400.040000014</v>
      </c>
      <c r="L8" s="54">
        <f>+'[1]EFF Summary Nov 2012 till'!GO15</f>
        <v>5500096.9000000143</v>
      </c>
      <c r="M8" s="55">
        <f t="shared" si="5"/>
        <v>5500096.9000000143</v>
      </c>
      <c r="N8" s="54">
        <f>+'[1]EFF Summary Nov 2012 till'!GT15</f>
        <v>4874887.3600000143</v>
      </c>
      <c r="O8" s="55">
        <f t="shared" si="6"/>
        <v>4874887.3600000143</v>
      </c>
      <c r="P8" s="54">
        <f>+'[1]EFF Summary Nov 2012 till'!GY15</f>
        <v>4407684.7000000142</v>
      </c>
      <c r="Q8" s="55">
        <f t="shared" si="7"/>
        <v>4407684.7000000142</v>
      </c>
      <c r="R8" s="54">
        <f>+'[1]EFF Summary Nov 2012 till'!HD15</f>
        <v>4766499.1600000141</v>
      </c>
      <c r="S8" s="55">
        <f t="shared" si="8"/>
        <v>4766499.1600000141</v>
      </c>
      <c r="T8" s="54">
        <f>+'[1]EFF Summary Nov 2012 till'!HI15</f>
        <v>2176410.9500000142</v>
      </c>
      <c r="U8" s="55">
        <f t="shared" si="9"/>
        <v>2176410.9500000142</v>
      </c>
      <c r="V8" s="54">
        <f>+'[1]EFF Summary Nov 2012 till'!HN15</f>
        <v>-1251489.9499999858</v>
      </c>
      <c r="W8" s="55">
        <f t="shared" si="10"/>
        <v>-1251489.9499999858</v>
      </c>
      <c r="X8" s="54">
        <v>21923602</v>
      </c>
      <c r="Y8" s="55">
        <f>X8</f>
        <v>21923602</v>
      </c>
      <c r="Z8" s="54">
        <v>22628117</v>
      </c>
      <c r="AA8" s="55">
        <v>22628117</v>
      </c>
      <c r="AB8" s="54">
        <v>21923602</v>
      </c>
      <c r="AC8" s="55">
        <f>AB8</f>
        <v>21923602</v>
      </c>
      <c r="AD8" s="54">
        <v>21923602</v>
      </c>
      <c r="AE8" s="55">
        <f>AD8</f>
        <v>21923602</v>
      </c>
      <c r="AF8" s="54">
        <v>21923602</v>
      </c>
      <c r="AG8" s="55">
        <f>AF8</f>
        <v>21923602</v>
      </c>
      <c r="AH8" s="54">
        <v>16621163</v>
      </c>
      <c r="AI8" s="55">
        <f>AH8</f>
        <v>16621163</v>
      </c>
      <c r="AJ8" s="54">
        <v>946806</v>
      </c>
      <c r="AK8" s="55">
        <f>AJ8</f>
        <v>946806</v>
      </c>
      <c r="AL8" s="54">
        <v>946806</v>
      </c>
      <c r="AM8" s="55">
        <f>AL8</f>
        <v>946806</v>
      </c>
      <c r="AN8" s="54">
        <v>16438108</v>
      </c>
      <c r="AO8" s="55">
        <f>AN8</f>
        <v>16438108</v>
      </c>
      <c r="AP8" s="54">
        <v>16438108</v>
      </c>
      <c r="AQ8" s="55">
        <f>AP8</f>
        <v>16438108</v>
      </c>
      <c r="AR8" s="54">
        <v>17199997</v>
      </c>
      <c r="AS8" s="55">
        <f>AR8</f>
        <v>17199997</v>
      </c>
      <c r="AT8" s="54">
        <v>17199997</v>
      </c>
      <c r="AU8" s="55">
        <f>AT8</f>
        <v>17199997</v>
      </c>
      <c r="AV8" s="54">
        <v>17199997</v>
      </c>
      <c r="AW8" s="55">
        <f>AV8</f>
        <v>17199997</v>
      </c>
      <c r="AX8" s="54">
        <v>17199997</v>
      </c>
      <c r="AY8" s="55">
        <f>AX8</f>
        <v>17199997</v>
      </c>
      <c r="AZ8" s="54">
        <v>17199997</v>
      </c>
      <c r="BA8" s="55">
        <f>AZ8</f>
        <v>17199997</v>
      </c>
      <c r="BB8" s="54">
        <v>17199997</v>
      </c>
      <c r="BC8" s="55">
        <f>BB8</f>
        <v>17199997</v>
      </c>
      <c r="BD8" s="54">
        <v>13381507</v>
      </c>
      <c r="BE8" s="55">
        <f>BD8</f>
        <v>13381507</v>
      </c>
      <c r="BF8" s="54">
        <v>13381507</v>
      </c>
      <c r="BG8" s="55">
        <f>BF8</f>
        <v>13381507</v>
      </c>
      <c r="BH8" s="54">
        <v>13381507</v>
      </c>
      <c r="BI8" s="55">
        <f>BH8</f>
        <v>13381507</v>
      </c>
      <c r="BJ8" s="54">
        <v>13381507</v>
      </c>
      <c r="BK8" s="55">
        <f>BJ8</f>
        <v>13381507</v>
      </c>
      <c r="BL8" s="54">
        <v>13381507</v>
      </c>
      <c r="BM8" s="55">
        <f>BL8</f>
        <v>13381507</v>
      </c>
      <c r="BN8" s="54">
        <v>13381507</v>
      </c>
      <c r="BO8" s="55">
        <f>BN8</f>
        <v>13381507</v>
      </c>
      <c r="BP8" s="54">
        <v>9427059</v>
      </c>
      <c r="BQ8" s="55">
        <f>BP8</f>
        <v>9427059</v>
      </c>
      <c r="BR8" s="54">
        <v>9427059</v>
      </c>
      <c r="BS8" s="55">
        <f>BR8</f>
        <v>9427059</v>
      </c>
      <c r="BT8" s="54">
        <v>9427059</v>
      </c>
      <c r="BU8" s="55">
        <f>BT8</f>
        <v>9427059</v>
      </c>
      <c r="BV8" s="54">
        <f>BW8</f>
        <v>6442210.3200000273</v>
      </c>
      <c r="BW8" s="55">
        <f>'[1]Eff from Nov 2016'!CX15</f>
        <v>6442210.3200000273</v>
      </c>
      <c r="BX8" s="54">
        <f>'[1]Eff from Nov 2016'!DC15</f>
        <v>6442210.3200000273</v>
      </c>
      <c r="BY8" s="55">
        <f>BX8</f>
        <v>6442210.3200000273</v>
      </c>
      <c r="BZ8" s="54">
        <f>'[1]Eff from Nov 2016'!DH15</f>
        <v>6442210.3200000273</v>
      </c>
      <c r="CA8" s="55">
        <f>BZ8</f>
        <v>6442210.3200000273</v>
      </c>
      <c r="CB8" s="54">
        <f>+'[1]Eff from Nov 2016'!DM15</f>
        <v>6442210.3200000273</v>
      </c>
      <c r="CC8" s="55">
        <f>CB8</f>
        <v>6442210.3200000273</v>
      </c>
      <c r="CD8" s="54">
        <v>6442210</v>
      </c>
      <c r="CE8" s="55">
        <f>CD8</f>
        <v>6442210</v>
      </c>
      <c r="CF8" s="54">
        <f>'[1]Eff from Nov 2016'!DW15</f>
        <v>6066185.3200000273</v>
      </c>
      <c r="CG8" s="55">
        <f>CF8</f>
        <v>6066185.3200000273</v>
      </c>
      <c r="CH8" s="54">
        <f>'[1]Eff from Nov 2016'!EB15</f>
        <v>5915774.3200000273</v>
      </c>
      <c r="CI8" s="55">
        <f>CH8</f>
        <v>5915774.3200000273</v>
      </c>
      <c r="CJ8" s="54">
        <f>'[1]Eff from Nov 2016'!EG15</f>
        <v>5915774.3200000273</v>
      </c>
      <c r="CK8" s="55">
        <f>CJ8</f>
        <v>5915774.3200000273</v>
      </c>
      <c r="CL8" s="54">
        <f>'[1]Eff from Nov 2016'!EL6</f>
        <v>4800598.3200000273</v>
      </c>
      <c r="CM8" s="55">
        <f>CL8</f>
        <v>4800598.3200000273</v>
      </c>
      <c r="CN8" s="54">
        <f>'[1]Eff from Nov 2016'!EQ6</f>
        <v>1424267.3200000273</v>
      </c>
      <c r="CO8" s="55">
        <f>CN8</f>
        <v>1424267.3200000273</v>
      </c>
      <c r="CP8" s="54">
        <f>'[1]Eff from Nov 2016'!EV6</f>
        <v>1237442.3200000273</v>
      </c>
      <c r="CQ8" s="55">
        <f>CP8</f>
        <v>1237442.3200000273</v>
      </c>
      <c r="CR8" s="54">
        <f>+'[1]Eff from Nov 2016'!FA15</f>
        <v>1219235.3200000273</v>
      </c>
      <c r="CS8" s="55">
        <f>CR8</f>
        <v>1219235.3200000273</v>
      </c>
      <c r="CT8" s="54">
        <f>'[1]Eff from Nov 2016'!FF15</f>
        <v>1020001.0000000272</v>
      </c>
      <c r="CU8" s="55">
        <f>CT8</f>
        <v>1020001.0000000272</v>
      </c>
    </row>
    <row r="9" spans="1:99" x14ac:dyDescent="0.2">
      <c r="A9" s="53" t="s">
        <v>59</v>
      </c>
      <c r="B9" s="54"/>
      <c r="C9" s="55"/>
      <c r="D9" s="54"/>
      <c r="E9" s="55"/>
      <c r="F9" s="54"/>
      <c r="G9" s="55"/>
      <c r="H9" s="54"/>
      <c r="I9" s="55"/>
      <c r="J9" s="54"/>
      <c r="K9" s="55"/>
      <c r="L9" s="54"/>
      <c r="M9" s="55"/>
      <c r="N9" s="54"/>
      <c r="O9" s="55"/>
      <c r="P9" s="54"/>
      <c r="Q9" s="55"/>
      <c r="R9" s="54"/>
      <c r="S9" s="55"/>
      <c r="T9" s="54"/>
      <c r="U9" s="55"/>
      <c r="V9" s="54"/>
      <c r="W9" s="55"/>
      <c r="X9" s="54"/>
      <c r="Y9" s="55">
        <v>35108732.640000001</v>
      </c>
      <c r="Z9" s="54"/>
      <c r="AA9" s="55">
        <v>30852363.142999999</v>
      </c>
      <c r="AB9" s="54"/>
      <c r="AC9" s="55">
        <v>30393225.190000001</v>
      </c>
      <c r="AD9" s="54"/>
      <c r="AE9" s="55">
        <v>27969570.579999998</v>
      </c>
      <c r="AF9" s="54"/>
      <c r="AG9" s="55">
        <v>27141757.859999999</v>
      </c>
      <c r="AH9" s="54"/>
      <c r="AI9" s="55">
        <v>31261580.329999998</v>
      </c>
      <c r="AJ9" s="54"/>
      <c r="AK9" s="55">
        <v>45666749.159999996</v>
      </c>
      <c r="AL9" s="54"/>
      <c r="AM9" s="55">
        <v>45666749.159999996</v>
      </c>
      <c r="AN9" s="54"/>
      <c r="AO9" s="55">
        <v>29479737</v>
      </c>
      <c r="AP9" s="54"/>
      <c r="AQ9" s="55">
        <v>29077968.949999999</v>
      </c>
      <c r="AR9" s="54"/>
      <c r="AS9" s="55">
        <v>28087609.400000028</v>
      </c>
      <c r="AT9" s="54"/>
      <c r="AU9" s="55">
        <v>25269088.559999999</v>
      </c>
      <c r="AV9" s="54"/>
      <c r="AW9" s="55">
        <v>22768165.960000001</v>
      </c>
      <c r="AX9" s="54"/>
      <c r="AY9" s="55">
        <v>10772770.470000029</v>
      </c>
      <c r="AZ9" s="54"/>
      <c r="BA9" s="55">
        <v>9809186.0800000001</v>
      </c>
      <c r="BB9" s="54"/>
      <c r="BC9" s="55">
        <v>9387139.9000000004</v>
      </c>
      <c r="BD9" s="54"/>
      <c r="BE9" s="55">
        <v>11868157.17</v>
      </c>
      <c r="BF9" s="54"/>
      <c r="BG9" s="55">
        <v>11788297.17</v>
      </c>
      <c r="BH9" s="54"/>
      <c r="BI9" s="55">
        <v>9993780.9299999997</v>
      </c>
      <c r="BJ9" s="54"/>
      <c r="BK9" s="55">
        <v>4884802.38</v>
      </c>
      <c r="BL9" s="54"/>
      <c r="BM9" s="55">
        <v>3092348.55</v>
      </c>
      <c r="BN9" s="54"/>
      <c r="BO9" s="55">
        <v>2737074.82</v>
      </c>
      <c r="BP9" s="54"/>
      <c r="BQ9" s="55">
        <v>6598809.1600000001</v>
      </c>
      <c r="BR9" s="54"/>
      <c r="BS9" s="55">
        <v>6598809.1600000001</v>
      </c>
      <c r="BT9" s="54"/>
      <c r="BU9" s="55">
        <v>4969152</v>
      </c>
      <c r="BV9" s="54"/>
      <c r="BW9" s="55">
        <v>0</v>
      </c>
      <c r="BX9" s="54"/>
      <c r="BY9" s="55">
        <v>0</v>
      </c>
      <c r="BZ9" s="54"/>
      <c r="CA9" s="55">
        <v>0</v>
      </c>
      <c r="CB9" s="54"/>
      <c r="CC9" s="55">
        <v>0</v>
      </c>
      <c r="CD9" s="54">
        <v>0</v>
      </c>
      <c r="CE9" s="55">
        <v>0</v>
      </c>
      <c r="CF9" s="54">
        <v>0</v>
      </c>
      <c r="CG9" s="55">
        <v>0</v>
      </c>
      <c r="CH9" s="54">
        <v>0</v>
      </c>
      <c r="CI9" s="55">
        <v>0</v>
      </c>
      <c r="CJ9" s="54">
        <v>0</v>
      </c>
      <c r="CK9" s="55">
        <v>0</v>
      </c>
      <c r="CL9" s="54">
        <v>0</v>
      </c>
      <c r="CM9" s="55">
        <v>0</v>
      </c>
      <c r="CN9" s="54">
        <v>0</v>
      </c>
      <c r="CO9" s="55">
        <v>0</v>
      </c>
      <c r="CP9" s="54">
        <v>0</v>
      </c>
      <c r="CQ9" s="55">
        <v>0</v>
      </c>
      <c r="CR9" s="54">
        <v>0</v>
      </c>
      <c r="CS9" s="55">
        <v>0</v>
      </c>
      <c r="CT9" s="54">
        <v>0</v>
      </c>
      <c r="CU9" s="55">
        <v>0</v>
      </c>
    </row>
    <row r="10" spans="1:99" x14ac:dyDescent="0.2">
      <c r="A10" s="53" t="s">
        <v>60</v>
      </c>
      <c r="B10" s="56">
        <v>14500002</v>
      </c>
      <c r="C10" s="55">
        <f t="shared" si="0"/>
        <v>14500002</v>
      </c>
      <c r="D10" s="56">
        <v>14500002</v>
      </c>
      <c r="E10" s="55">
        <f t="shared" si="1"/>
        <v>14500002</v>
      </c>
      <c r="F10" s="56">
        <v>14500002</v>
      </c>
      <c r="G10" s="55">
        <f t="shared" si="2"/>
        <v>14500002</v>
      </c>
      <c r="H10" s="56">
        <v>2416700</v>
      </c>
      <c r="I10" s="55">
        <f t="shared" si="3"/>
        <v>2416700</v>
      </c>
      <c r="J10" s="56">
        <f>2416700*2</f>
        <v>4833400</v>
      </c>
      <c r="K10" s="55">
        <f t="shared" si="4"/>
        <v>4833400</v>
      </c>
      <c r="L10" s="56">
        <f>2416700*3</f>
        <v>7250100</v>
      </c>
      <c r="M10" s="55">
        <f t="shared" si="5"/>
        <v>7250100</v>
      </c>
      <c r="N10" s="56">
        <v>9666800</v>
      </c>
      <c r="O10" s="55">
        <f t="shared" si="6"/>
        <v>9666800</v>
      </c>
      <c r="P10" s="56">
        <v>12083500</v>
      </c>
      <c r="Q10" s="55">
        <f t="shared" si="7"/>
        <v>12083500</v>
      </c>
      <c r="R10" s="56">
        <v>14500000</v>
      </c>
      <c r="S10" s="55">
        <f t="shared" si="8"/>
        <v>14500000</v>
      </c>
      <c r="T10" s="56">
        <v>2416700</v>
      </c>
      <c r="U10" s="55">
        <f t="shared" si="9"/>
        <v>2416700</v>
      </c>
      <c r="V10" s="56">
        <v>4833400</v>
      </c>
      <c r="W10" s="55">
        <f t="shared" si="10"/>
        <v>4833400</v>
      </c>
      <c r="X10" s="56">
        <v>7250100</v>
      </c>
      <c r="Y10" s="55">
        <f>X10</f>
        <v>7250100</v>
      </c>
      <c r="Z10" s="56">
        <v>9666667</v>
      </c>
      <c r="AA10" s="55">
        <f t="shared" ref="AA10:AC16" si="12">Z10</f>
        <v>9666667</v>
      </c>
      <c r="AB10" s="56">
        <v>12083500</v>
      </c>
      <c r="AC10" s="55">
        <f t="shared" si="12"/>
        <v>12083500</v>
      </c>
      <c r="AD10" s="56">
        <v>14500000</v>
      </c>
      <c r="AE10" s="55">
        <f t="shared" ref="AE10:AE16" si="13">AD10</f>
        <v>14500000</v>
      </c>
      <c r="AF10" s="56">
        <v>2416666.67</v>
      </c>
      <c r="AG10" s="55">
        <f t="shared" ref="AG10:AG16" si="14">AF10</f>
        <v>2416666.67</v>
      </c>
      <c r="AH10" s="56">
        <v>4833334</v>
      </c>
      <c r="AI10" s="55">
        <f t="shared" ref="AI10:AI16" si="15">AH10</f>
        <v>4833334</v>
      </c>
      <c r="AJ10" s="56">
        <v>7250100</v>
      </c>
      <c r="AK10" s="55">
        <f t="shared" ref="AK10:AK16" si="16">AJ10</f>
        <v>7250100</v>
      </c>
      <c r="AL10" s="56">
        <v>9666800</v>
      </c>
      <c r="AM10" s="55">
        <f t="shared" ref="AM10:AM16" si="17">AL10</f>
        <v>9666800</v>
      </c>
      <c r="AN10" s="56">
        <v>12083500</v>
      </c>
      <c r="AO10" s="55">
        <f t="shared" ref="AO10:AO16" si="18">AN10</f>
        <v>12083500</v>
      </c>
      <c r="AP10" s="56">
        <v>14500000</v>
      </c>
      <c r="AQ10" s="55">
        <f t="shared" ref="AQ10:AQ16" si="19">AP10</f>
        <v>14500000</v>
      </c>
      <c r="AR10" s="56">
        <v>2416700</v>
      </c>
      <c r="AS10" s="55">
        <f t="shared" ref="AS10:AS16" si="20">AR10</f>
        <v>2416700</v>
      </c>
      <c r="AT10" s="56">
        <v>4833400</v>
      </c>
      <c r="AU10" s="55">
        <f t="shared" ref="AU10:AU16" si="21">AT10</f>
        <v>4833400</v>
      </c>
      <c r="AV10" s="56">
        <v>7250100</v>
      </c>
      <c r="AW10" s="55">
        <f t="shared" ref="AW10:AW16" si="22">AV10</f>
        <v>7250100</v>
      </c>
      <c r="AX10" s="56">
        <v>9666800</v>
      </c>
      <c r="AY10" s="55">
        <f t="shared" ref="AY10:AY16" si="23">AX10</f>
        <v>9666800</v>
      </c>
      <c r="AZ10" s="56">
        <v>12083500</v>
      </c>
      <c r="BA10" s="55">
        <f t="shared" ref="BA10:BA16" si="24">AZ10</f>
        <v>12083500</v>
      </c>
      <c r="BB10" s="56">
        <v>14500200</v>
      </c>
      <c r="BC10" s="55">
        <f t="shared" ref="BC10:BC16" si="25">BB10</f>
        <v>14500200</v>
      </c>
      <c r="BD10" s="56">
        <v>2416700</v>
      </c>
      <c r="BE10" s="55">
        <f t="shared" ref="BE10:BE16" si="26">BD10</f>
        <v>2416700</v>
      </c>
      <c r="BF10" s="56">
        <f>2416700+2416700</f>
        <v>4833400</v>
      </c>
      <c r="BG10" s="55">
        <f t="shared" ref="BG10:BG16" si="27">BF10</f>
        <v>4833400</v>
      </c>
      <c r="BH10" s="56">
        <f>2416700+2416700+2416700</f>
        <v>7250100</v>
      </c>
      <c r="BI10" s="55">
        <f t="shared" ref="BI10:BI16" si="28">BH10</f>
        <v>7250100</v>
      </c>
      <c r="BJ10" s="56">
        <v>9666800</v>
      </c>
      <c r="BK10" s="55">
        <f t="shared" ref="BK10:BK16" si="29">BJ10</f>
        <v>9666800</v>
      </c>
      <c r="BL10" s="56">
        <v>12083500</v>
      </c>
      <c r="BM10" s="55">
        <f t="shared" ref="BM10:BM16" si="30">BL10</f>
        <v>12083500</v>
      </c>
      <c r="BN10" s="56">
        <v>14500000</v>
      </c>
      <c r="BO10" s="55">
        <f t="shared" ref="BO10:BO16" si="31">BN10</f>
        <v>14500000</v>
      </c>
      <c r="BP10" s="56">
        <v>2416700</v>
      </c>
      <c r="BQ10" s="55">
        <f t="shared" ref="BQ10:BQ16" si="32">BP10</f>
        <v>2416700</v>
      </c>
      <c r="BR10" s="56">
        <f>2416700*2</f>
        <v>4833400</v>
      </c>
      <c r="BS10" s="55">
        <f t="shared" ref="BS10:BS16" si="33">BR10</f>
        <v>4833400</v>
      </c>
      <c r="BT10" s="56">
        <f>2416700*3</f>
        <v>7250100</v>
      </c>
      <c r="BU10" s="55">
        <f t="shared" ref="BU10:BU16" si="34">BT10</f>
        <v>7250100</v>
      </c>
      <c r="BV10" s="56">
        <f>2416700*4</f>
        <v>9666800</v>
      </c>
      <c r="BW10" s="55">
        <f t="shared" ref="BW10:BW16" si="35">BV10</f>
        <v>9666800</v>
      </c>
      <c r="BX10" s="56">
        <f>2106455.09*5</f>
        <v>10532275.449999999</v>
      </c>
      <c r="BY10" s="55">
        <f t="shared" ref="BY10:BY16" si="36">BX10</f>
        <v>10532275.449999999</v>
      </c>
      <c r="BZ10" s="56">
        <v>12638730</v>
      </c>
      <c r="CA10" s="55">
        <f t="shared" ref="CA10:CA16" si="37">BZ10</f>
        <v>12638730</v>
      </c>
      <c r="CB10" s="56">
        <v>2106455</v>
      </c>
      <c r="CC10" s="55">
        <f t="shared" ref="CC10:CC16" si="38">CB10</f>
        <v>2106455</v>
      </c>
      <c r="CD10" s="56">
        <v>2106455</v>
      </c>
      <c r="CE10" s="55">
        <f t="shared" ref="CE10:CE16" si="39">CD10</f>
        <v>2106455</v>
      </c>
      <c r="CF10" s="56">
        <v>4212910</v>
      </c>
      <c r="CG10" s="55">
        <f t="shared" ref="CG10:CG16" si="40">CF10</f>
        <v>4212910</v>
      </c>
      <c r="CH10" s="56">
        <v>6319365</v>
      </c>
      <c r="CI10" s="55">
        <f t="shared" ref="CI10:CI16" si="41">CH10</f>
        <v>6319365</v>
      </c>
      <c r="CJ10" s="56">
        <v>8425820</v>
      </c>
      <c r="CK10" s="55">
        <f t="shared" ref="CK10:CK16" si="42">CJ10</f>
        <v>8425820</v>
      </c>
      <c r="CL10" s="56">
        <v>12638730</v>
      </c>
      <c r="CM10" s="55">
        <f t="shared" ref="CM10:CM16" si="43">CL10</f>
        <v>12638730</v>
      </c>
      <c r="CN10" s="56">
        <v>2200500</v>
      </c>
      <c r="CO10" s="55">
        <f t="shared" ref="CO10:CO16" si="44">CN10</f>
        <v>2200500</v>
      </c>
      <c r="CP10" s="56">
        <v>4401000</v>
      </c>
      <c r="CQ10" s="55">
        <f t="shared" ref="CQ10:CQ16" si="45">CP10</f>
        <v>4401000</v>
      </c>
      <c r="CR10" s="56">
        <v>6319365</v>
      </c>
      <c r="CS10" s="55">
        <f t="shared" ref="CS10:CS16" si="46">CR10</f>
        <v>6319365</v>
      </c>
      <c r="CT10" s="56">
        <v>8425820</v>
      </c>
      <c r="CU10" s="55">
        <f t="shared" ref="CU10:CU16" si="47">CT10</f>
        <v>8425820</v>
      </c>
    </row>
    <row r="11" spans="1:99" x14ac:dyDescent="0.2">
      <c r="A11" s="53" t="s">
        <v>61</v>
      </c>
      <c r="B11" s="56">
        <f>'[1]Self insurrance from 2011'!GM6+'[1]Self insurrance from 2011'!GM7</f>
        <v>4715725.1700000027</v>
      </c>
      <c r="C11" s="55">
        <f t="shared" si="0"/>
        <v>4715725.1700000027</v>
      </c>
      <c r="D11" s="56">
        <f>+'[1]Self insurrance from 2011'!GQ6</f>
        <v>4730594.3300000029</v>
      </c>
      <c r="E11" s="55">
        <f t="shared" si="1"/>
        <v>4730594.3300000029</v>
      </c>
      <c r="F11" s="56">
        <f>+'[1]Self insurrance from 2011'!GU6</f>
        <v>4729159.5700000031</v>
      </c>
      <c r="G11" s="55">
        <f t="shared" si="2"/>
        <v>4729159.5700000031</v>
      </c>
      <c r="H11" s="56">
        <f>+'[1]Self insurrance from 2011'!GY6</f>
        <v>4730055.3200000031</v>
      </c>
      <c r="I11" s="55">
        <f t="shared" si="3"/>
        <v>4730055.3200000031</v>
      </c>
      <c r="J11" s="56">
        <f>+'[1]Self insurrance from 2011'!HC6</f>
        <v>4744924.4800000032</v>
      </c>
      <c r="K11" s="55">
        <f t="shared" si="4"/>
        <v>4744924.4800000032</v>
      </c>
      <c r="L11" s="56">
        <f>+'[1]Self insurrance from 2011'!HG6</f>
        <v>4752685.9300000034</v>
      </c>
      <c r="M11" s="55">
        <f t="shared" si="5"/>
        <v>4752685.9300000034</v>
      </c>
      <c r="N11" s="56">
        <f>+'[1]Self insurrance from 2011'!HK6</f>
        <v>4758955.0900000036</v>
      </c>
      <c r="O11" s="55">
        <f t="shared" si="6"/>
        <v>4758955.0900000036</v>
      </c>
      <c r="P11" s="56">
        <f>+'[1]Self insurrance from 2011'!HO6</f>
        <v>4612296.2900000038</v>
      </c>
      <c r="Q11" s="55">
        <f t="shared" si="7"/>
        <v>4612296.2900000038</v>
      </c>
      <c r="R11" s="56">
        <f>+'[1]Self insurrance from 2011'!HS6</f>
        <v>4599185.4100000039</v>
      </c>
      <c r="S11" s="55">
        <f t="shared" si="8"/>
        <v>4599185.4100000039</v>
      </c>
      <c r="T11" s="56">
        <v>2416700</v>
      </c>
      <c r="U11" s="55">
        <f t="shared" si="9"/>
        <v>2416700</v>
      </c>
      <c r="V11" s="56">
        <f>+'[1]Self insurrance from 2011'!IA6</f>
        <v>4379625.3500000043</v>
      </c>
      <c r="W11" s="55">
        <f t="shared" si="10"/>
        <v>4379625.3500000043</v>
      </c>
      <c r="X11" s="56">
        <f>+'[1]Self insurrance from 2011'!IE6</f>
        <v>4393258.1100000041</v>
      </c>
      <c r="Y11" s="55">
        <f>X11</f>
        <v>4393258.1100000041</v>
      </c>
      <c r="Z11" s="56">
        <f>+'[1]Self insurrance from 2011'!II6</f>
        <v>4905294.1400000043</v>
      </c>
      <c r="AA11" s="55">
        <f t="shared" si="12"/>
        <v>4905294.1400000043</v>
      </c>
      <c r="AB11" s="56">
        <f>'[1]Self insurrance from 2011'!IM6</f>
        <v>4921056.6400000043</v>
      </c>
      <c r="AC11" s="55">
        <f t="shared" si="12"/>
        <v>4921056.6400000043</v>
      </c>
      <c r="AD11" s="56">
        <f>+'[1]Self insurrance from 2011'!IQ6</f>
        <v>4936819.1400000043</v>
      </c>
      <c r="AE11" s="55">
        <f t="shared" si="13"/>
        <v>4936819.1400000043</v>
      </c>
      <c r="AF11" s="56">
        <f>+'[1]Self insurrance from 2011'!IU6</f>
        <v>4950844.8000000045</v>
      </c>
      <c r="AG11" s="55">
        <f t="shared" si="14"/>
        <v>4950844.8000000045</v>
      </c>
      <c r="AH11" s="56">
        <f>+'[1]Self insurance 201617'!R6</f>
        <v>4951227.3000000045</v>
      </c>
      <c r="AI11" s="55">
        <f t="shared" si="15"/>
        <v>4951227.3000000045</v>
      </c>
      <c r="AJ11" s="56">
        <f>+'[1]Self insurance 201617'!V6</f>
        <v>4861332.7200000044</v>
      </c>
      <c r="AK11" s="55">
        <f t="shared" si="16"/>
        <v>4861332.7200000044</v>
      </c>
      <c r="AL11" s="56">
        <f>+'[1]Self insurance 201617'!Z6</f>
        <v>4877095.2200000044</v>
      </c>
      <c r="AM11" s="55">
        <f t="shared" si="17"/>
        <v>4877095.2200000044</v>
      </c>
      <c r="AN11" s="56">
        <f>+'[1]Self insurance 201617'!AD6</f>
        <v>4892857.7200000044</v>
      </c>
      <c r="AO11" s="55">
        <f t="shared" si="18"/>
        <v>4892857.7200000044</v>
      </c>
      <c r="AP11" s="56">
        <f>+'[1]Self insurance 201617'!AH6</f>
        <v>4858320.530000004</v>
      </c>
      <c r="AQ11" s="55">
        <f t="shared" si="19"/>
        <v>4858320.530000004</v>
      </c>
      <c r="AR11" s="56">
        <f>+'[1]Self insurance 201617'!AL6</f>
        <v>4917026.4700000044</v>
      </c>
      <c r="AS11" s="55">
        <f t="shared" si="20"/>
        <v>4917026.4700000044</v>
      </c>
      <c r="AT11" s="56">
        <f>+'[1]Self insurance 201617'!AP6</f>
        <v>4932788.9700000044</v>
      </c>
      <c r="AU11" s="55">
        <f t="shared" si="21"/>
        <v>4932788.9700000044</v>
      </c>
      <c r="AV11" s="56">
        <f>+'[1]Self insurance 201617'!AT6</f>
        <v>4948551.4700000044</v>
      </c>
      <c r="AW11" s="55">
        <f t="shared" si="22"/>
        <v>4948551.4700000044</v>
      </c>
      <c r="AX11" s="56">
        <f>+'[1]Self insurance 201617'!AX6</f>
        <v>4704152.4600000046</v>
      </c>
      <c r="AY11" s="55">
        <f t="shared" si="23"/>
        <v>4704152.4600000046</v>
      </c>
      <c r="AZ11" s="56">
        <f>'[1]Self insurance 201617'!BB6</f>
        <v>4719914.9600000046</v>
      </c>
      <c r="BA11" s="55">
        <f t="shared" si="24"/>
        <v>4719914.9600000046</v>
      </c>
      <c r="BB11" s="56">
        <f>'[1]Self insurance 201617'!BF6</f>
        <v>4735677.4600000046</v>
      </c>
      <c r="BC11" s="55">
        <f t="shared" si="25"/>
        <v>4735677.4600000046</v>
      </c>
      <c r="BD11" s="56">
        <f>'[1]Self insurance 201617'!BJ6</f>
        <v>4751439.9600000046</v>
      </c>
      <c r="BE11" s="55">
        <f t="shared" si="26"/>
        <v>4751439.9600000046</v>
      </c>
      <c r="BF11" s="56">
        <f>+'[1]Self insurance 201617'!BN6</f>
        <v>4767202.4600000046</v>
      </c>
      <c r="BG11" s="55">
        <f t="shared" si="27"/>
        <v>4767202.4600000046</v>
      </c>
      <c r="BH11" s="56">
        <f>+'[1]Self insurance 201617'!BR6</f>
        <v>4710778.1300000045</v>
      </c>
      <c r="BI11" s="55">
        <f t="shared" si="28"/>
        <v>4710778.1300000045</v>
      </c>
      <c r="BJ11" s="56">
        <f>+'[1]Self insurance 201617'!BV6</f>
        <v>4726540.6300000045</v>
      </c>
      <c r="BK11" s="55">
        <f t="shared" si="29"/>
        <v>4726540.6300000045</v>
      </c>
      <c r="BL11" s="56">
        <f>+'[1]Self insurance 201617'!BZ6</f>
        <v>4742303.1300000045</v>
      </c>
      <c r="BM11" s="55">
        <f t="shared" si="30"/>
        <v>4742303.1300000045</v>
      </c>
      <c r="BN11" s="56">
        <f>+'[1]Self insurance 201617'!CD6</f>
        <v>4736008.2400000049</v>
      </c>
      <c r="BO11" s="55">
        <f t="shared" si="31"/>
        <v>4736008.2400000049</v>
      </c>
      <c r="BP11" s="56">
        <f>+'[1]Self insurance 201617'!CH6</f>
        <v>4751770.7400000049</v>
      </c>
      <c r="BQ11" s="55">
        <f t="shared" si="32"/>
        <v>4751770.7400000049</v>
      </c>
      <c r="BR11" s="56">
        <f>+'[1]Self insurance 201617'!CL6</f>
        <v>4335403.5500000045</v>
      </c>
      <c r="BS11" s="55">
        <f t="shared" si="33"/>
        <v>4335403.5500000045</v>
      </c>
      <c r="BT11" s="56">
        <f>'[1]Self insurance 201617'!CP6</f>
        <v>4351166.0500000045</v>
      </c>
      <c r="BU11" s="55">
        <f t="shared" si="34"/>
        <v>4351166.0500000045</v>
      </c>
      <c r="BV11" s="56">
        <f>+'[1]Self insurance 201617'!CT6</f>
        <v>5246771.0800000047</v>
      </c>
      <c r="BW11" s="55">
        <f t="shared" si="35"/>
        <v>5246771.0800000047</v>
      </c>
      <c r="BX11" s="56">
        <f>'[1]Self insurance 201617'!CX6</f>
        <v>5313771.0800000047</v>
      </c>
      <c r="BY11" s="55">
        <f t="shared" si="36"/>
        <v>5313771.0800000047</v>
      </c>
      <c r="BZ11" s="56">
        <f>'[1]Self insurance 201617'!DB6</f>
        <v>5380771.0800000047</v>
      </c>
      <c r="CA11" s="55">
        <f t="shared" si="37"/>
        <v>5380771.0800000047</v>
      </c>
      <c r="CB11" s="56">
        <f>+'[1]Self insurance 201617'!DF6</f>
        <v>5447771.0800000047</v>
      </c>
      <c r="CC11" s="55">
        <f t="shared" si="38"/>
        <v>5447771.0800000047</v>
      </c>
      <c r="CD11" s="56">
        <v>5447771</v>
      </c>
      <c r="CE11" s="55">
        <f t="shared" si="39"/>
        <v>5447771</v>
      </c>
      <c r="CF11" s="56">
        <f>'[1]Self insurance 201617'!DN6</f>
        <v>5381269.6000000043</v>
      </c>
      <c r="CG11" s="55">
        <f t="shared" si="40"/>
        <v>5381269.6000000043</v>
      </c>
      <c r="CH11" s="56">
        <f>'[1]Self insurance 201617'!DR6</f>
        <v>5378109.6000000043</v>
      </c>
      <c r="CI11" s="55">
        <f t="shared" si="41"/>
        <v>5378109.6000000043</v>
      </c>
      <c r="CJ11" s="56">
        <f>'[1]Self insurance 201617'!DV6</f>
        <v>5445109.6000000043</v>
      </c>
      <c r="CK11" s="55">
        <f t="shared" si="42"/>
        <v>5445109.6000000043</v>
      </c>
      <c r="CL11" s="56">
        <f>'[1]Self insurance 201617'!DZ6</f>
        <v>5512109.6000000043</v>
      </c>
      <c r="CM11" s="55">
        <f t="shared" si="43"/>
        <v>5512109.6000000043</v>
      </c>
      <c r="CN11" s="56">
        <f>'[1]Self insurance 201617'!ED6</f>
        <v>5579109.6000000043</v>
      </c>
      <c r="CO11" s="55">
        <f t="shared" si="44"/>
        <v>5579109.6000000043</v>
      </c>
      <c r="CP11" s="56">
        <f>'[1]Self insurance 201617'!EH6</f>
        <v>5620457.4200000046</v>
      </c>
      <c r="CQ11" s="55">
        <f t="shared" si="45"/>
        <v>5620457.4200000046</v>
      </c>
      <c r="CR11" s="56">
        <f>'[1]Self insurance 201617'!EL6</f>
        <v>5609758.2300000042</v>
      </c>
      <c r="CS11" s="55">
        <f t="shared" si="46"/>
        <v>5609758.2300000042</v>
      </c>
      <c r="CT11" s="56">
        <f>'[1]Self insurance 201617'!EP6</f>
        <v>5314961.5400000038</v>
      </c>
      <c r="CU11" s="55">
        <f t="shared" si="47"/>
        <v>5314961.5400000038</v>
      </c>
    </row>
    <row r="12" spans="1:99" x14ac:dyDescent="0.2">
      <c r="A12" s="53" t="s">
        <v>62</v>
      </c>
      <c r="B12" s="56">
        <f>+'[1]Cappital Replacement'!EC228</f>
        <v>28228536.620000005</v>
      </c>
      <c r="C12" s="55">
        <f t="shared" si="0"/>
        <v>28228536.620000005</v>
      </c>
      <c r="D12" s="56">
        <f>+'[1]Cappital Replacement'!EC232</f>
        <v>28044457.220000006</v>
      </c>
      <c r="E12" s="55">
        <f t="shared" si="1"/>
        <v>28044457.220000006</v>
      </c>
      <c r="F12" s="56">
        <f>+'[1]Cappital Replacement'!EC236</f>
        <v>24399209.180000007</v>
      </c>
      <c r="G12" s="55">
        <f t="shared" si="2"/>
        <v>24399209.180000007</v>
      </c>
      <c r="H12" s="56">
        <f>+'[1]Cappital Replacement'!EC240</f>
        <v>23565977.400000006</v>
      </c>
      <c r="I12" s="55">
        <f t="shared" si="3"/>
        <v>23565977.400000006</v>
      </c>
      <c r="J12" s="56">
        <f>+'[1]Cappital Replacement'!EC244</f>
        <v>21090144.810000006</v>
      </c>
      <c r="K12" s="55">
        <f t="shared" si="4"/>
        <v>21090144.810000006</v>
      </c>
      <c r="L12" s="56">
        <f>+'[1]Cappital Replacement'!EC248</f>
        <v>18535344.870000005</v>
      </c>
      <c r="M12" s="55">
        <f t="shared" si="5"/>
        <v>18535344.870000005</v>
      </c>
      <c r="N12" s="56">
        <f>+'[1]Cappital Replacement'!EC252</f>
        <v>18597582.350000005</v>
      </c>
      <c r="O12" s="55">
        <f t="shared" si="6"/>
        <v>18597582.350000005</v>
      </c>
      <c r="P12" s="56">
        <f>+'[1]Cappital Replacement'!EC256</f>
        <v>16491519.630000006</v>
      </c>
      <c r="Q12" s="55">
        <f t="shared" si="7"/>
        <v>16491519.630000006</v>
      </c>
      <c r="R12" s="56">
        <f>+'[1]Cappital Replacement'!EC260</f>
        <v>24927919.390000008</v>
      </c>
      <c r="S12" s="55">
        <f t="shared" si="8"/>
        <v>24927919.390000008</v>
      </c>
      <c r="T12" s="56">
        <f>+'[1]Cappital Replacement'!EC264</f>
        <v>22359503.470000006</v>
      </c>
      <c r="U12" s="55">
        <f t="shared" si="9"/>
        <v>22359503.470000006</v>
      </c>
      <c r="V12" s="56">
        <f>+'[1]Cappital Replacement'!EC268</f>
        <v>20811537.320000008</v>
      </c>
      <c r="W12" s="55">
        <f t="shared" si="10"/>
        <v>20811537.320000008</v>
      </c>
      <c r="X12" s="56">
        <f>+'[1]Cappital Replacement'!EC272</f>
        <v>18331054.040000007</v>
      </c>
      <c r="Y12" s="55">
        <f t="shared" si="11"/>
        <v>18331054.040000007</v>
      </c>
      <c r="Z12" s="56">
        <f>+'[1]Cappital Replacement'!EC276</f>
        <v>24109964.800000008</v>
      </c>
      <c r="AA12" s="55">
        <f t="shared" si="12"/>
        <v>24109964.800000008</v>
      </c>
      <c r="AB12" s="56">
        <f>'[1]Cappital Replacement'!EC280</f>
        <v>23276135.190000009</v>
      </c>
      <c r="AC12" s="55">
        <f t="shared" si="12"/>
        <v>23276135.190000009</v>
      </c>
      <c r="AD12" s="56">
        <f>+'[1]Cappital Replacement'!EC284</f>
        <v>23888106.020000007</v>
      </c>
      <c r="AE12" s="55">
        <f t="shared" si="13"/>
        <v>23888106.020000007</v>
      </c>
      <c r="AF12" s="56">
        <f>+'[1]Cappital Replacement'!EC288</f>
        <v>24637840.350000005</v>
      </c>
      <c r="AG12" s="55">
        <f t="shared" si="14"/>
        <v>24637840.350000005</v>
      </c>
      <c r="AH12" s="56">
        <f>+'[1]Cappital Replacement'!EC292</f>
        <v>25251607.400000006</v>
      </c>
      <c r="AI12" s="55">
        <f t="shared" si="15"/>
        <v>25251607.400000006</v>
      </c>
      <c r="AJ12" s="56">
        <f>+'[1]Cappital Replacement'!EC296</f>
        <v>24874900.340000007</v>
      </c>
      <c r="AK12" s="55">
        <f t="shared" si="16"/>
        <v>24874900.340000007</v>
      </c>
      <c r="AL12" s="56">
        <f>+'[1]Cappital Replacement'!EC300</f>
        <v>24391724.210000008</v>
      </c>
      <c r="AM12" s="55">
        <f t="shared" si="17"/>
        <v>24391724.210000008</v>
      </c>
      <c r="AN12" s="56">
        <f>+'[1]Cappital Replacement'!EC304</f>
        <v>25192160.170000009</v>
      </c>
      <c r="AO12" s="55">
        <f t="shared" si="18"/>
        <v>25192160.170000009</v>
      </c>
      <c r="AP12" s="56">
        <f>+'[1]Cappital Replacement'!EC308</f>
        <v>28797992.580000009</v>
      </c>
      <c r="AQ12" s="55">
        <f t="shared" si="19"/>
        <v>28797992.580000009</v>
      </c>
      <c r="AR12" s="56">
        <f>+'[1]Cappital Replacement'!EC312</f>
        <v>27892960.270000011</v>
      </c>
      <c r="AS12" s="55">
        <f t="shared" si="20"/>
        <v>27892960.270000011</v>
      </c>
      <c r="AT12" s="56">
        <f>+'[1]Cappital Replacement'!EC316</f>
        <v>28843185.99000001</v>
      </c>
      <c r="AU12" s="55">
        <f t="shared" si="21"/>
        <v>28843185.99000001</v>
      </c>
      <c r="AV12" s="56">
        <f>+'[1]Cappital Replacement'!EC320</f>
        <v>29191614.95000001</v>
      </c>
      <c r="AW12" s="55">
        <f t="shared" si="22"/>
        <v>29191614.95000001</v>
      </c>
      <c r="AX12" s="56">
        <f>+'[1]Cappital Replacement'!EC324</f>
        <v>22593119.65000001</v>
      </c>
      <c r="AY12" s="55">
        <f t="shared" si="23"/>
        <v>22593119.65000001</v>
      </c>
      <c r="AZ12" s="56">
        <f>'[1]Cappital Replacement'!EC328</f>
        <v>23395991.65000001</v>
      </c>
      <c r="BA12" s="55">
        <f t="shared" si="24"/>
        <v>23395991.65000001</v>
      </c>
      <c r="BB12" s="56">
        <f>'[1]Cappital Replacement'!EC332</f>
        <v>23177025.65000001</v>
      </c>
      <c r="BC12" s="55">
        <f t="shared" si="25"/>
        <v>23177025.65000001</v>
      </c>
      <c r="BD12" s="56">
        <f>'[1]Cappital Replacement'!EC336</f>
        <v>22554917.920000009</v>
      </c>
      <c r="BE12" s="55">
        <f t="shared" si="26"/>
        <v>22554917.920000009</v>
      </c>
      <c r="BF12" s="56">
        <f>+'[1]Cappital Replacement'!EC340</f>
        <v>15763554.31000001</v>
      </c>
      <c r="BG12" s="55">
        <f t="shared" si="27"/>
        <v>15763554.31000001</v>
      </c>
      <c r="BH12" s="56">
        <f>+'[1]Cappital Replacement'!EC344</f>
        <v>16195699.110000011</v>
      </c>
      <c r="BI12" s="55">
        <f t="shared" si="28"/>
        <v>16195699.110000011</v>
      </c>
      <c r="BJ12" s="56">
        <f>+'[1]Cappital Replacement'!EC348</f>
        <v>15621093.440000011</v>
      </c>
      <c r="BK12" s="55">
        <f t="shared" si="29"/>
        <v>15621093.440000011</v>
      </c>
      <c r="BL12" s="56">
        <f>+'[1]Cappital Replacement'!EC352</f>
        <v>16840426.070000011</v>
      </c>
      <c r="BM12" s="55">
        <f t="shared" si="30"/>
        <v>16840426.070000011</v>
      </c>
      <c r="BN12" s="56">
        <f>+'[1]Cappital Replacement'!EC356</f>
        <v>17543674.480000012</v>
      </c>
      <c r="BO12" s="55">
        <f t="shared" si="31"/>
        <v>17543674.480000012</v>
      </c>
      <c r="BP12" s="56">
        <f>+'[1]Cappital Replacement'!EC360</f>
        <v>21758395.110000011</v>
      </c>
      <c r="BQ12" s="55">
        <f t="shared" si="32"/>
        <v>21758395.110000011</v>
      </c>
      <c r="BR12" s="56">
        <f>+'[1]Cappital Replacement'!EC364</f>
        <v>21280873.110000011</v>
      </c>
      <c r="BS12" s="55">
        <f t="shared" si="33"/>
        <v>21280873.110000011</v>
      </c>
      <c r="BT12" s="56">
        <f>'[1]Cappital Replacement'!EC368</f>
        <v>20733541.04000001</v>
      </c>
      <c r="BU12" s="55">
        <f t="shared" si="34"/>
        <v>20733541.04000001</v>
      </c>
      <c r="BV12" s="56">
        <f>+'[1]Cappital Replacement'!EC372</f>
        <v>19515807.010000009</v>
      </c>
      <c r="BW12" s="55">
        <f t="shared" si="35"/>
        <v>19515807.010000009</v>
      </c>
      <c r="BX12" s="56">
        <f>'[1]Cappital Replacement'!EC376</f>
        <v>21740164.880000006</v>
      </c>
      <c r="BY12" s="55">
        <f t="shared" si="36"/>
        <v>21740164.880000006</v>
      </c>
      <c r="BZ12" s="56">
        <f>'[1]Cappital Replacement'!EC380</f>
        <v>21684940.970000006</v>
      </c>
      <c r="CA12" s="55">
        <f t="shared" si="37"/>
        <v>21684940.970000006</v>
      </c>
      <c r="CB12" s="56">
        <f>+'[1]Cappital Replacement'!EC384</f>
        <v>22792737.260000009</v>
      </c>
      <c r="CC12" s="55">
        <f t="shared" si="38"/>
        <v>22792737.260000009</v>
      </c>
      <c r="CD12" s="56">
        <v>22792737</v>
      </c>
      <c r="CE12" s="55">
        <f t="shared" si="39"/>
        <v>22792737</v>
      </c>
      <c r="CF12" s="56">
        <f>'[1]Cappital Replacement'!EC392</f>
        <v>18411335.670000006</v>
      </c>
      <c r="CG12" s="55">
        <f t="shared" si="40"/>
        <v>18411335.670000006</v>
      </c>
      <c r="CH12" s="56">
        <f>'[1]Cappital Replacement'!EC396</f>
        <v>22892845.500000004</v>
      </c>
      <c r="CI12" s="55">
        <f t="shared" si="41"/>
        <v>22892845.500000004</v>
      </c>
      <c r="CJ12" s="56">
        <f>'[1]Cappital Replacement'!EC400</f>
        <v>27821586.450000003</v>
      </c>
      <c r="CK12" s="55">
        <f t="shared" si="42"/>
        <v>27821586.450000003</v>
      </c>
      <c r="CL12" s="56">
        <f>'[1]Cappital Replacement'!EC404</f>
        <v>32677194.040000007</v>
      </c>
      <c r="CM12" s="55">
        <f t="shared" si="43"/>
        <v>32677194.040000007</v>
      </c>
      <c r="CN12" s="56">
        <f>'[1]Cappital Replacement'!EC408</f>
        <v>33680028.56000001</v>
      </c>
      <c r="CO12" s="55">
        <f t="shared" si="44"/>
        <v>33680028.56000001</v>
      </c>
      <c r="CP12" s="56">
        <f>'[1]Cappital Replacement'!EC412</f>
        <v>36734107.370000012</v>
      </c>
      <c r="CQ12" s="55">
        <f t="shared" si="45"/>
        <v>36734107.370000012</v>
      </c>
      <c r="CR12" s="56">
        <f>'[1]Cappital Replacement'!EC416</f>
        <v>34797636.690000013</v>
      </c>
      <c r="CS12" s="55">
        <f t="shared" si="46"/>
        <v>34797636.690000013</v>
      </c>
      <c r="CT12" s="56">
        <f>'[1]Cappital Replacement'!EC420</f>
        <v>26122391.870000016</v>
      </c>
      <c r="CU12" s="55">
        <f t="shared" si="47"/>
        <v>26122391.870000016</v>
      </c>
    </row>
    <row r="13" spans="1:99" x14ac:dyDescent="0.2">
      <c r="A13" s="53" t="s">
        <v>63</v>
      </c>
      <c r="B13" s="56">
        <f>+'[1]Brandwacht Trust'!D29</f>
        <v>90953.291591232468</v>
      </c>
      <c r="C13" s="55">
        <f t="shared" si="0"/>
        <v>90953.291591232468</v>
      </c>
      <c r="D13" s="56">
        <f>+'[1]Brandwacht Trust'!D29</f>
        <v>90953.291591232468</v>
      </c>
      <c r="E13" s="55">
        <f t="shared" si="1"/>
        <v>90953.291591232468</v>
      </c>
      <c r="F13" s="56">
        <f>+'[1]Brandwacht Trust'!D29</f>
        <v>90953.291591232468</v>
      </c>
      <c r="G13" s="55">
        <f t="shared" si="2"/>
        <v>90953.291591232468</v>
      </c>
      <c r="H13" s="56">
        <f>+'[1]Brandwacht Trust'!D29</f>
        <v>90953.291591232468</v>
      </c>
      <c r="I13" s="55">
        <f t="shared" si="3"/>
        <v>90953.291591232468</v>
      </c>
      <c r="J13" s="56">
        <f>+'[1]Brandwacht Trust'!D29</f>
        <v>90953.291591232468</v>
      </c>
      <c r="K13" s="55">
        <f t="shared" si="4"/>
        <v>90953.291591232468</v>
      </c>
      <c r="L13" s="56">
        <f>+'[1]Brandwacht Trust'!D29</f>
        <v>90953.291591232468</v>
      </c>
      <c r="M13" s="55">
        <f t="shared" si="5"/>
        <v>90953.291591232468</v>
      </c>
      <c r="N13" s="56">
        <f>+'[1]Brandwacht Trust'!D29</f>
        <v>90953.291591232468</v>
      </c>
      <c r="O13" s="55">
        <f t="shared" si="6"/>
        <v>90953.291591232468</v>
      </c>
      <c r="P13" s="56">
        <f>+'[1]Brandwacht Trust'!D29</f>
        <v>90953.291591232468</v>
      </c>
      <c r="Q13" s="55">
        <f t="shared" si="7"/>
        <v>90953.291591232468</v>
      </c>
      <c r="R13" s="56">
        <f>+'[1]Brandwacht Trust'!D29</f>
        <v>90953.291591232468</v>
      </c>
      <c r="S13" s="55">
        <f t="shared" si="8"/>
        <v>90953.291591232468</v>
      </c>
      <c r="T13" s="56">
        <f>+'[1]Brandwacht Trust'!D29</f>
        <v>90953.291591232468</v>
      </c>
      <c r="U13" s="55">
        <f t="shared" si="9"/>
        <v>90953.291591232468</v>
      </c>
      <c r="V13" s="56">
        <f>+'[1]Brandwacht Trust'!D29</f>
        <v>90953.291591232468</v>
      </c>
      <c r="W13" s="55">
        <f t="shared" si="10"/>
        <v>90953.291591232468</v>
      </c>
      <c r="X13" s="56">
        <f>+'[1]Brandwacht Trust'!D29</f>
        <v>90953.291591232468</v>
      </c>
      <c r="Y13" s="55">
        <f t="shared" si="11"/>
        <v>90953.291591232468</v>
      </c>
      <c r="Z13" s="56">
        <f>+'[1]Brandwacht Trust'!D29</f>
        <v>90953.291591232468</v>
      </c>
      <c r="AA13" s="55">
        <f t="shared" si="12"/>
        <v>90953.291591232468</v>
      </c>
      <c r="AB13" s="56">
        <f>'[1]Brandwacht Trust'!D29</f>
        <v>90953.291591232468</v>
      </c>
      <c r="AC13" s="55">
        <f t="shared" si="12"/>
        <v>90953.291591232468</v>
      </c>
      <c r="AD13" s="56">
        <f>+'[1]Brandwacht Trust'!D29</f>
        <v>90953.291591232468</v>
      </c>
      <c r="AE13" s="55">
        <f t="shared" si="13"/>
        <v>90953.291591232468</v>
      </c>
      <c r="AF13" s="56">
        <f>+'[1]Brandwacht Trust'!D29</f>
        <v>90953.291591232468</v>
      </c>
      <c r="AG13" s="55">
        <f t="shared" si="14"/>
        <v>90953.291591232468</v>
      </c>
      <c r="AH13" s="56">
        <f>+'[1]Brandwacht Trust'!D29</f>
        <v>90953.291591232468</v>
      </c>
      <c r="AI13" s="55">
        <f t="shared" si="15"/>
        <v>90953.291591232468</v>
      </c>
      <c r="AJ13" s="56">
        <f>+'[1]Brandwacht Trust'!D29</f>
        <v>90953.291591232468</v>
      </c>
      <c r="AK13" s="55">
        <f t="shared" si="16"/>
        <v>90953.291591232468</v>
      </c>
      <c r="AL13" s="56">
        <f>+'[1]Brandwacht Trust'!D29</f>
        <v>90953.291591232468</v>
      </c>
      <c r="AM13" s="55">
        <f t="shared" si="17"/>
        <v>90953.291591232468</v>
      </c>
      <c r="AN13" s="56">
        <f>+'[1]Brandwacht Trust'!D29</f>
        <v>90953.291591232468</v>
      </c>
      <c r="AO13" s="55">
        <f t="shared" si="18"/>
        <v>90953.291591232468</v>
      </c>
      <c r="AP13" s="56">
        <f>+'[1]Brandwacht Trust'!D31</f>
        <v>97893.027739643512</v>
      </c>
      <c r="AQ13" s="55">
        <f t="shared" si="19"/>
        <v>97893.027739643512</v>
      </c>
      <c r="AR13" s="56">
        <f>'[1]Brandwacht Trust'!$D31</f>
        <v>97893.027739643512</v>
      </c>
      <c r="AS13" s="55">
        <f t="shared" si="20"/>
        <v>97893.027739643512</v>
      </c>
      <c r="AT13" s="56">
        <f>'[1]Brandwacht Trust'!$D31</f>
        <v>97893.027739643512</v>
      </c>
      <c r="AU13" s="55">
        <f t="shared" si="21"/>
        <v>97893.027739643512</v>
      </c>
      <c r="AV13" s="56">
        <f>'[1]Brandwacht Trust'!$D31</f>
        <v>97893.027739643512</v>
      </c>
      <c r="AW13" s="55">
        <f t="shared" si="22"/>
        <v>97893.027739643512</v>
      </c>
      <c r="AX13" s="56">
        <f>'[1]Brandwacht Trust'!$D31</f>
        <v>97893.027739643512</v>
      </c>
      <c r="AY13" s="55">
        <f t="shared" si="23"/>
        <v>97893.027739643512</v>
      </c>
      <c r="AZ13" s="56">
        <f>'[1]Brandwacht Trust'!$D31</f>
        <v>97893.027739643512</v>
      </c>
      <c r="BA13" s="55">
        <f t="shared" si="24"/>
        <v>97893.027739643512</v>
      </c>
      <c r="BB13" s="56">
        <f>'[1]Brandwacht Trust'!$D31</f>
        <v>97893.027739643512</v>
      </c>
      <c r="BC13" s="55">
        <f t="shared" si="25"/>
        <v>97893.027739643512</v>
      </c>
      <c r="BD13" s="56">
        <f>'[1]Brandwacht Trust'!$D31</f>
        <v>97893.027739643512</v>
      </c>
      <c r="BE13" s="55">
        <f t="shared" si="26"/>
        <v>97893.027739643512</v>
      </c>
      <c r="BF13" s="56">
        <f>'[1]Brandwacht Trust'!$D31</f>
        <v>97893.027739643512</v>
      </c>
      <c r="BG13" s="55">
        <f t="shared" si="27"/>
        <v>97893.027739643512</v>
      </c>
      <c r="BH13" s="56">
        <f>'[1]Brandwacht Trust'!$D31</f>
        <v>97893.027739643512</v>
      </c>
      <c r="BI13" s="55">
        <f t="shared" si="28"/>
        <v>97893.027739643512</v>
      </c>
      <c r="BJ13" s="56">
        <f>+'[1]Brandwacht Trust'!D31</f>
        <v>97893.027739643512</v>
      </c>
      <c r="BK13" s="55">
        <f t="shared" si="29"/>
        <v>97893.027739643512</v>
      </c>
      <c r="BL13" s="56">
        <f>+'[1]Brandwacht Trust'!D31</f>
        <v>97893.027739643512</v>
      </c>
      <c r="BM13" s="55">
        <f t="shared" si="30"/>
        <v>97893.027739643512</v>
      </c>
      <c r="BN13" s="56">
        <f>+'[1]Brandwacht Trust'!D31</f>
        <v>97893.027739643512</v>
      </c>
      <c r="BO13" s="55">
        <f t="shared" si="31"/>
        <v>97893.027739643512</v>
      </c>
      <c r="BP13" s="56">
        <f>+'[1]Brandwacht Trust'!D31</f>
        <v>97893.027739643512</v>
      </c>
      <c r="BQ13" s="55">
        <f t="shared" si="32"/>
        <v>97893.027739643512</v>
      </c>
      <c r="BR13" s="56">
        <f>+'[1]Brandwacht Trust'!D31</f>
        <v>97893.027739643512</v>
      </c>
      <c r="BS13" s="55">
        <f t="shared" si="33"/>
        <v>97893.027739643512</v>
      </c>
      <c r="BT13" s="56">
        <f>'[1]Brandwacht Trust'!D31</f>
        <v>97893.027739643512</v>
      </c>
      <c r="BU13" s="55">
        <f t="shared" si="34"/>
        <v>97893.027739643512</v>
      </c>
      <c r="BV13" s="56">
        <f>+'[1]Brandwacht Trust'!D31</f>
        <v>97893.027739643512</v>
      </c>
      <c r="BW13" s="55">
        <f t="shared" si="35"/>
        <v>97893.027739643512</v>
      </c>
      <c r="BX13" s="56">
        <f>'[1]Brandwacht Trust'!D31</f>
        <v>97893.027739643512</v>
      </c>
      <c r="BY13" s="55">
        <f t="shared" si="36"/>
        <v>97893.027739643512</v>
      </c>
      <c r="BZ13" s="56">
        <f>'[1]Brandwacht Trust'!D31</f>
        <v>97893.027739643512</v>
      </c>
      <c r="CA13" s="55">
        <f t="shared" si="37"/>
        <v>97893.027739643512</v>
      </c>
      <c r="CB13" s="56">
        <f>+'[1]Brandwacht Trust'!D31</f>
        <v>97893.027739643512</v>
      </c>
      <c r="CC13" s="55">
        <f t="shared" si="38"/>
        <v>97893.027739643512</v>
      </c>
      <c r="CD13" s="56">
        <f>'[1]Brandwacht Trust'!D31</f>
        <v>97893.027739643512</v>
      </c>
      <c r="CE13" s="55">
        <f t="shared" si="39"/>
        <v>97893.027739643512</v>
      </c>
      <c r="CF13" s="56">
        <f>'[1]Brandwacht Trust'!D31</f>
        <v>97893.027739643512</v>
      </c>
      <c r="CG13" s="55">
        <f t="shared" si="40"/>
        <v>97893.027739643512</v>
      </c>
      <c r="CH13" s="56">
        <f>'[1]Brandwacht Trust'!D31</f>
        <v>97893.027739643512</v>
      </c>
      <c r="CI13" s="55">
        <f t="shared" si="41"/>
        <v>97893.027739643512</v>
      </c>
      <c r="CJ13" s="56">
        <f>'[1]Brandwacht Trust'!D31</f>
        <v>97893.027739643512</v>
      </c>
      <c r="CK13" s="55">
        <f t="shared" si="42"/>
        <v>97893.027739643512</v>
      </c>
      <c r="CL13" s="56">
        <f>'[1]Brandwacht Trust'!D31</f>
        <v>97893.027739643512</v>
      </c>
      <c r="CM13" s="55">
        <f t="shared" si="43"/>
        <v>97893.027739643512</v>
      </c>
      <c r="CN13" s="56">
        <f>'[1]Brandwacht Trust'!D31</f>
        <v>97893.027739643512</v>
      </c>
      <c r="CO13" s="55">
        <f t="shared" si="44"/>
        <v>97893.027739643512</v>
      </c>
      <c r="CP13" s="56">
        <f>'[1]Brandwacht Trust'!D31</f>
        <v>97893.027739643512</v>
      </c>
      <c r="CQ13" s="55">
        <f t="shared" si="45"/>
        <v>97893.027739643512</v>
      </c>
      <c r="CR13" s="56">
        <f>'[1]Brandwacht Trust'!D31</f>
        <v>97893.027739643512</v>
      </c>
      <c r="CS13" s="55">
        <f t="shared" si="46"/>
        <v>97893.027739643512</v>
      </c>
      <c r="CT13" s="56">
        <f>'[1]Brandwacht Trust'!D31</f>
        <v>97893.027739643512</v>
      </c>
      <c r="CU13" s="55">
        <f t="shared" si="47"/>
        <v>97893.027739643512</v>
      </c>
    </row>
    <row r="14" spans="1:99" x14ac:dyDescent="0.2">
      <c r="A14" s="57" t="s">
        <v>85</v>
      </c>
      <c r="B14" s="56">
        <v>1007546.86</v>
      </c>
      <c r="C14" s="55">
        <f t="shared" si="0"/>
        <v>1007546.86</v>
      </c>
      <c r="D14" s="56">
        <v>1024803.53</v>
      </c>
      <c r="E14" s="55">
        <f t="shared" si="1"/>
        <v>1024803.53</v>
      </c>
      <c r="F14" s="56">
        <v>1012433.74</v>
      </c>
      <c r="G14" s="55">
        <f t="shared" si="2"/>
        <v>1012433.74</v>
      </c>
      <c r="H14" s="56">
        <v>1013505.7</v>
      </c>
      <c r="I14" s="55">
        <f t="shared" si="3"/>
        <v>1013505.7</v>
      </c>
      <c r="J14" s="56">
        <v>1013505.7</v>
      </c>
      <c r="K14" s="55">
        <f t="shared" si="4"/>
        <v>1013505.7</v>
      </c>
      <c r="L14" s="56">
        <v>1027666.02</v>
      </c>
      <c r="M14" s="55">
        <f t="shared" si="5"/>
        <v>1027666.02</v>
      </c>
      <c r="N14" s="56">
        <v>1027666.02</v>
      </c>
      <c r="O14" s="55">
        <f t="shared" si="6"/>
        <v>1027666.02</v>
      </c>
      <c r="P14" s="56">
        <v>1077199.8999999999</v>
      </c>
      <c r="Q14" s="55">
        <f t="shared" si="7"/>
        <v>1077199.8999999999</v>
      </c>
      <c r="R14" s="56">
        <v>1374008.11</v>
      </c>
      <c r="S14" s="55">
        <f t="shared" si="8"/>
        <v>1374008.11</v>
      </c>
      <c r="T14" s="56">
        <v>1259492.02</v>
      </c>
      <c r="U14" s="55">
        <f t="shared" si="9"/>
        <v>1259492.02</v>
      </c>
      <c r="V14" s="56">
        <v>1584069.95</v>
      </c>
      <c r="W14" s="55">
        <f t="shared" si="10"/>
        <v>1584069.95</v>
      </c>
      <c r="X14" s="56">
        <v>1965863.65</v>
      </c>
      <c r="Y14" s="55">
        <f t="shared" si="11"/>
        <v>1965863.65</v>
      </c>
      <c r="Z14" s="56">
        <v>1648717.39</v>
      </c>
      <c r="AA14" s="55">
        <f t="shared" si="12"/>
        <v>1648717.39</v>
      </c>
      <c r="AB14" s="56">
        <v>1827870.31</v>
      </c>
      <c r="AC14" s="55">
        <f t="shared" si="12"/>
        <v>1827870.31</v>
      </c>
      <c r="AD14" s="56">
        <v>1717325.88</v>
      </c>
      <c r="AE14" s="55">
        <f t="shared" si="13"/>
        <v>1717325.88</v>
      </c>
      <c r="AF14" s="56">
        <v>1653681.03</v>
      </c>
      <c r="AG14" s="55">
        <f t="shared" si="14"/>
        <v>1653681.03</v>
      </c>
      <c r="AH14" s="56">
        <v>1805755.77</v>
      </c>
      <c r="AI14" s="55">
        <f t="shared" si="15"/>
        <v>1805755.77</v>
      </c>
      <c r="AJ14" s="56">
        <v>1828644.45</v>
      </c>
      <c r="AK14" s="55">
        <f t="shared" si="16"/>
        <v>1828644.45</v>
      </c>
      <c r="AL14" s="56">
        <v>1799873.54</v>
      </c>
      <c r="AM14" s="55">
        <f t="shared" si="17"/>
        <v>1799873.54</v>
      </c>
      <c r="AN14" s="56">
        <v>1969517.2</v>
      </c>
      <c r="AO14" s="55">
        <f t="shared" si="18"/>
        <v>1969517.2</v>
      </c>
      <c r="AP14" s="56">
        <v>1942344.57</v>
      </c>
      <c r="AQ14" s="55">
        <f t="shared" si="19"/>
        <v>1942344.57</v>
      </c>
      <c r="AR14" s="56">
        <v>1918213.97</v>
      </c>
      <c r="AS14" s="55">
        <f t="shared" si="20"/>
        <v>1918213.97</v>
      </c>
      <c r="AT14" s="56">
        <v>2401272.87</v>
      </c>
      <c r="AU14" s="55">
        <f t="shared" si="21"/>
        <v>2401272.87</v>
      </c>
      <c r="AV14" s="56">
        <v>1174502.26</v>
      </c>
      <c r="AW14" s="55">
        <f t="shared" si="22"/>
        <v>1174502.26</v>
      </c>
      <c r="AX14" s="56">
        <v>2106430.11</v>
      </c>
      <c r="AY14" s="55">
        <f t="shared" si="23"/>
        <v>2106430.11</v>
      </c>
      <c r="AZ14" s="56">
        <v>2393683.9700000002</v>
      </c>
      <c r="BA14" s="55">
        <f t="shared" si="24"/>
        <v>2393683.9700000002</v>
      </c>
      <c r="BB14" s="56">
        <f>2393683.97+189200</f>
        <v>2582883.9700000002</v>
      </c>
      <c r="BC14" s="55">
        <f t="shared" si="25"/>
        <v>2582883.9700000002</v>
      </c>
      <c r="BD14" s="56">
        <v>2393683.9700000002</v>
      </c>
      <c r="BE14" s="55">
        <f t="shared" si="26"/>
        <v>2393683.9700000002</v>
      </c>
      <c r="BF14" s="56">
        <f>2393683.97+33000</f>
        <v>2426683.9700000002</v>
      </c>
      <c r="BG14" s="55">
        <f t="shared" si="27"/>
        <v>2426683.9700000002</v>
      </c>
      <c r="BH14" s="56">
        <f>2393683.97+33000</f>
        <v>2426683.9700000002</v>
      </c>
      <c r="BI14" s="55">
        <f t="shared" si="28"/>
        <v>2426683.9700000002</v>
      </c>
      <c r="BJ14" s="56">
        <f>2393683.97+33000+988000</f>
        <v>3414683.97</v>
      </c>
      <c r="BK14" s="55">
        <f t="shared" si="29"/>
        <v>3414683.97</v>
      </c>
      <c r="BL14" s="56">
        <v>3405000</v>
      </c>
      <c r="BM14" s="55">
        <f t="shared" si="30"/>
        <v>3405000</v>
      </c>
      <c r="BN14" s="56">
        <v>3205000</v>
      </c>
      <c r="BO14" s="55">
        <f t="shared" si="31"/>
        <v>3205000</v>
      </c>
      <c r="BP14" s="56">
        <v>1982000</v>
      </c>
      <c r="BQ14" s="55">
        <f t="shared" si="32"/>
        <v>1982000</v>
      </c>
      <c r="BR14" s="56">
        <v>1890200</v>
      </c>
      <c r="BS14" s="55">
        <f t="shared" si="33"/>
        <v>1890200</v>
      </c>
      <c r="BT14" s="56">
        <f>1890200+194000</f>
        <v>2084200</v>
      </c>
      <c r="BU14" s="55">
        <f t="shared" si="34"/>
        <v>2084200</v>
      </c>
      <c r="BV14" s="56">
        <f>2084200+90000</f>
        <v>2174200</v>
      </c>
      <c r="BW14" s="55">
        <f t="shared" si="35"/>
        <v>2174200</v>
      </c>
      <c r="BX14" s="56">
        <f>1084200+90000</f>
        <v>1174200</v>
      </c>
      <c r="BY14" s="55">
        <f t="shared" si="36"/>
        <v>1174200</v>
      </c>
      <c r="BZ14" s="56">
        <v>2253018.42</v>
      </c>
      <c r="CA14" s="55">
        <f t="shared" si="37"/>
        <v>2253018.42</v>
      </c>
      <c r="CB14" s="56">
        <f>2253018.42</f>
        <v>2253018.42</v>
      </c>
      <c r="CC14" s="55">
        <f t="shared" si="38"/>
        <v>2253018.42</v>
      </c>
      <c r="CD14" s="56">
        <v>2253018</v>
      </c>
      <c r="CE14" s="55">
        <f t="shared" si="39"/>
        <v>2253018</v>
      </c>
      <c r="CF14" s="56">
        <v>3444688.71</v>
      </c>
      <c r="CG14" s="55">
        <f t="shared" si="40"/>
        <v>3444688.71</v>
      </c>
      <c r="CH14" s="56">
        <f>[1]Unidentified!C7</f>
        <v>5475471.7999999998</v>
      </c>
      <c r="CI14" s="55">
        <f t="shared" si="41"/>
        <v>5475471.7999999998</v>
      </c>
      <c r="CJ14" s="56">
        <v>4850000</v>
      </c>
      <c r="CK14" s="55">
        <f t="shared" si="42"/>
        <v>4850000</v>
      </c>
      <c r="CL14" s="56">
        <v>4850000</v>
      </c>
      <c r="CM14" s="55">
        <f t="shared" si="43"/>
        <v>4850000</v>
      </c>
      <c r="CN14" s="56">
        <v>4040255.08</v>
      </c>
      <c r="CO14" s="55">
        <f t="shared" si="44"/>
        <v>4040255.08</v>
      </c>
      <c r="CP14" s="56">
        <v>3444688.71</v>
      </c>
      <c r="CQ14" s="55">
        <f t="shared" si="45"/>
        <v>3444688.71</v>
      </c>
      <c r="CR14" s="56">
        <f>[1]Unidentified!C11</f>
        <v>3708382.66</v>
      </c>
      <c r="CS14" s="55">
        <f t="shared" si="46"/>
        <v>3708382.66</v>
      </c>
      <c r="CT14" s="56">
        <f>[1]Unidentified!C12</f>
        <v>2678137.83</v>
      </c>
      <c r="CU14" s="55">
        <f t="shared" si="47"/>
        <v>2678137.83</v>
      </c>
    </row>
    <row r="15" spans="1:99" x14ac:dyDescent="0.2">
      <c r="A15" s="57" t="s">
        <v>64</v>
      </c>
      <c r="B15" s="56">
        <f>+'[1]Performance bonus'!A9</f>
        <v>149307</v>
      </c>
      <c r="C15" s="55">
        <f t="shared" si="0"/>
        <v>149307</v>
      </c>
      <c r="D15" s="56">
        <f>'[1]Performance bonus'!A9</f>
        <v>149307</v>
      </c>
      <c r="E15" s="55">
        <f t="shared" si="1"/>
        <v>149307</v>
      </c>
      <c r="F15" s="56">
        <f>+'[1]Performance bonus'!A11</f>
        <v>165727.51999999999</v>
      </c>
      <c r="G15" s="55">
        <f t="shared" si="2"/>
        <v>165727.51999999999</v>
      </c>
      <c r="H15" s="56">
        <f>+'[1]Performance bonus'!A11</f>
        <v>165727.51999999999</v>
      </c>
      <c r="I15" s="55">
        <f t="shared" si="3"/>
        <v>165727.51999999999</v>
      </c>
      <c r="J15" s="56">
        <f>+'[1]Performance bonus'!A11</f>
        <v>165727.51999999999</v>
      </c>
      <c r="K15" s="55">
        <f t="shared" si="4"/>
        <v>165727.51999999999</v>
      </c>
      <c r="L15" s="56">
        <f>+'[1]Performance bonus'!A11</f>
        <v>165727.51999999999</v>
      </c>
      <c r="M15" s="55">
        <f t="shared" si="5"/>
        <v>165727.51999999999</v>
      </c>
      <c r="N15" s="56">
        <f>+'[1]Performance bonus'!A11</f>
        <v>165727.51999999999</v>
      </c>
      <c r="O15" s="55">
        <f t="shared" si="6"/>
        <v>165727.51999999999</v>
      </c>
      <c r="P15" s="56">
        <f>+'[1]Performance bonus'!A11</f>
        <v>165727.51999999999</v>
      </c>
      <c r="Q15" s="55">
        <f t="shared" si="7"/>
        <v>165727.51999999999</v>
      </c>
      <c r="R15" s="56">
        <f>+'[1]Performance bonus'!A11</f>
        <v>165727.51999999999</v>
      </c>
      <c r="S15" s="55">
        <f t="shared" si="8"/>
        <v>165727.51999999999</v>
      </c>
      <c r="T15" s="56">
        <f>+'[1]Performance bonus'!A11</f>
        <v>165727.51999999999</v>
      </c>
      <c r="U15" s="55">
        <f t="shared" si="9"/>
        <v>165727.51999999999</v>
      </c>
      <c r="V15" s="56">
        <f>+'[1]Performance bonus'!A11</f>
        <v>165727.51999999999</v>
      </c>
      <c r="W15" s="55">
        <f t="shared" si="10"/>
        <v>165727.51999999999</v>
      </c>
      <c r="X15" s="56">
        <f>+'[1]Performance bonus'!A11</f>
        <v>165727.51999999999</v>
      </c>
      <c r="Y15" s="55">
        <f t="shared" si="11"/>
        <v>165727.51999999999</v>
      </c>
      <c r="Z15" s="56">
        <v>307785</v>
      </c>
      <c r="AA15" s="55">
        <f t="shared" si="12"/>
        <v>307785</v>
      </c>
      <c r="AB15" s="56">
        <f>+'[1]Performance bonus'!A13</f>
        <v>185057.1</v>
      </c>
      <c r="AC15" s="55">
        <f t="shared" si="12"/>
        <v>185057.1</v>
      </c>
      <c r="AD15" s="56">
        <f>+'[1]Performance bonus'!A13</f>
        <v>185057.1</v>
      </c>
      <c r="AE15" s="55">
        <f t="shared" si="13"/>
        <v>185057.1</v>
      </c>
      <c r="AF15" s="56">
        <f>+'[1]Performance bonus'!A13</f>
        <v>185057.1</v>
      </c>
      <c r="AG15" s="55">
        <f t="shared" si="14"/>
        <v>185057.1</v>
      </c>
      <c r="AH15" s="56">
        <f>+'[1]Performance bonus'!A13</f>
        <v>185057.1</v>
      </c>
      <c r="AI15" s="55">
        <f t="shared" si="15"/>
        <v>185057.1</v>
      </c>
      <c r="AJ15" s="56">
        <f>+'[1]Performance bonus'!A13</f>
        <v>185057.1</v>
      </c>
      <c r="AK15" s="55">
        <f t="shared" si="16"/>
        <v>185057.1</v>
      </c>
      <c r="AL15" s="56">
        <f>+'[1]Performance bonus'!A13</f>
        <v>185057.1</v>
      </c>
      <c r="AM15" s="55">
        <f t="shared" si="17"/>
        <v>185057.1</v>
      </c>
      <c r="AN15" s="56">
        <f>+'[1]Performance bonus'!A13</f>
        <v>185057.1</v>
      </c>
      <c r="AO15" s="55">
        <f t="shared" si="18"/>
        <v>185057.1</v>
      </c>
      <c r="AP15" s="56">
        <f>+'[1]Performance bonus'!A13</f>
        <v>185057.1</v>
      </c>
      <c r="AQ15" s="55">
        <f t="shared" si="19"/>
        <v>185057.1</v>
      </c>
      <c r="AR15" s="56">
        <f>'[1]Performance bonus'!$A13</f>
        <v>185057.1</v>
      </c>
      <c r="AS15" s="55">
        <f t="shared" si="20"/>
        <v>185057.1</v>
      </c>
      <c r="AT15" s="56">
        <f>'[1]Performance bonus'!$A13</f>
        <v>185057.1</v>
      </c>
      <c r="AU15" s="55">
        <f t="shared" si="21"/>
        <v>185057.1</v>
      </c>
      <c r="AV15" s="56">
        <f>'[1]Performance bonus'!$A13</f>
        <v>185057.1</v>
      </c>
      <c r="AW15" s="55">
        <f t="shared" si="22"/>
        <v>185057.1</v>
      </c>
      <c r="AX15" s="56">
        <f>'[1]Performance bonus'!$A13</f>
        <v>185057.1</v>
      </c>
      <c r="AY15" s="55">
        <f t="shared" si="23"/>
        <v>185057.1</v>
      </c>
      <c r="AZ15" s="56">
        <f>'[1]Performance bonus'!$A13</f>
        <v>185057.1</v>
      </c>
      <c r="BA15" s="55">
        <f t="shared" si="24"/>
        <v>185057.1</v>
      </c>
      <c r="BB15" s="56">
        <f>'[1]Performance bonus'!A15</f>
        <v>307784.52833333332</v>
      </c>
      <c r="BC15" s="55">
        <f t="shared" si="25"/>
        <v>307784.52833333332</v>
      </c>
      <c r="BD15" s="56">
        <f>'[1]Performance bonus'!A15</f>
        <v>307784.52833333332</v>
      </c>
      <c r="BE15" s="55">
        <f t="shared" si="26"/>
        <v>307784.52833333332</v>
      </c>
      <c r="BF15" s="56">
        <f>+'[1]Performance bonus'!A15</f>
        <v>307784.52833333332</v>
      </c>
      <c r="BG15" s="55">
        <f t="shared" si="27"/>
        <v>307784.52833333332</v>
      </c>
      <c r="BH15" s="56">
        <f>+'[1]Performance bonus'!A15</f>
        <v>307784.52833333332</v>
      </c>
      <c r="BI15" s="55">
        <f t="shared" si="28"/>
        <v>307784.52833333332</v>
      </c>
      <c r="BJ15" s="56">
        <f>+'[1]Performance bonus'!A15</f>
        <v>307784.52833333332</v>
      </c>
      <c r="BK15" s="55">
        <f t="shared" si="29"/>
        <v>307784.52833333332</v>
      </c>
      <c r="BL15" s="56">
        <f>+'[1]Performance bonus'!A15</f>
        <v>307784.52833333332</v>
      </c>
      <c r="BM15" s="55">
        <f t="shared" si="30"/>
        <v>307784.52833333332</v>
      </c>
      <c r="BN15" s="56">
        <f>+'[1]Performance bonus'!A15</f>
        <v>307784.52833333332</v>
      </c>
      <c r="BO15" s="55">
        <f t="shared" si="31"/>
        <v>307784.52833333332</v>
      </c>
      <c r="BP15" s="56">
        <f>+'[1]Performance bonus'!A15</f>
        <v>307784.52833333332</v>
      </c>
      <c r="BQ15" s="55">
        <f t="shared" si="32"/>
        <v>307784.52833333332</v>
      </c>
      <c r="BR15" s="56">
        <f>+'[1]Performance bonus'!A15</f>
        <v>307784.52833333332</v>
      </c>
      <c r="BS15" s="55">
        <f t="shared" si="33"/>
        <v>307784.52833333332</v>
      </c>
      <c r="BT15" s="56">
        <f>'[1]Performance bonus'!A15</f>
        <v>307784.52833333332</v>
      </c>
      <c r="BU15" s="55">
        <f t="shared" si="34"/>
        <v>307784.52833333332</v>
      </c>
      <c r="BV15" s="56">
        <f>+'[1]Performance bonus'!A15</f>
        <v>307784.52833333332</v>
      </c>
      <c r="BW15" s="55">
        <f t="shared" si="35"/>
        <v>307784.52833333332</v>
      </c>
      <c r="BX15" s="56">
        <f>'[1]Performance bonus'!A15</f>
        <v>307784.52833333332</v>
      </c>
      <c r="BY15" s="55">
        <f t="shared" si="36"/>
        <v>307784.52833333332</v>
      </c>
      <c r="BZ15" s="56">
        <f>'[1]Performance bonus'!A17</f>
        <v>778941</v>
      </c>
      <c r="CA15" s="55">
        <f t="shared" si="37"/>
        <v>778941</v>
      </c>
      <c r="CB15" s="56">
        <f>+'[1]Performance bonus'!A17</f>
        <v>778941</v>
      </c>
      <c r="CC15" s="55">
        <f t="shared" si="38"/>
        <v>778941</v>
      </c>
      <c r="CD15" s="56">
        <f>'[1]Performance bonus'!A17</f>
        <v>778941</v>
      </c>
      <c r="CE15" s="55">
        <f t="shared" si="39"/>
        <v>778941</v>
      </c>
      <c r="CF15" s="56">
        <f>'[1]Performance bonus'!A17</f>
        <v>778941</v>
      </c>
      <c r="CG15" s="55">
        <f t="shared" si="40"/>
        <v>778941</v>
      </c>
      <c r="CH15" s="56">
        <f>'[1]Performance bonus'!A17</f>
        <v>778941</v>
      </c>
      <c r="CI15" s="55">
        <f t="shared" si="41"/>
        <v>778941</v>
      </c>
      <c r="CJ15" s="56">
        <f>'[1]Performance bonus'!A17</f>
        <v>778941</v>
      </c>
      <c r="CK15" s="55">
        <f t="shared" si="42"/>
        <v>778941</v>
      </c>
      <c r="CL15" s="56">
        <f>'[1]Performance bonus'!A17</f>
        <v>778941</v>
      </c>
      <c r="CM15" s="55">
        <f t="shared" si="43"/>
        <v>778941</v>
      </c>
      <c r="CN15" s="56">
        <f>'[1]Performance bonus'!A17</f>
        <v>778941</v>
      </c>
      <c r="CO15" s="55">
        <f t="shared" si="44"/>
        <v>778941</v>
      </c>
      <c r="CP15" s="56">
        <f>'[1]Performance bonus'!A17</f>
        <v>778941</v>
      </c>
      <c r="CQ15" s="55">
        <f t="shared" si="45"/>
        <v>778941</v>
      </c>
      <c r="CR15" s="56">
        <f>'[1]Performance bonus'!A17</f>
        <v>778941</v>
      </c>
      <c r="CS15" s="55">
        <f t="shared" si="46"/>
        <v>778941</v>
      </c>
      <c r="CT15" s="56">
        <f>'[1]Performance bonus'!A17</f>
        <v>778941</v>
      </c>
      <c r="CU15" s="55">
        <f t="shared" si="47"/>
        <v>778941</v>
      </c>
    </row>
    <row r="16" spans="1:99" x14ac:dyDescent="0.2">
      <c r="A16" s="53" t="s">
        <v>65</v>
      </c>
      <c r="B16" s="56">
        <v>6587988.3700000001</v>
      </c>
      <c r="C16" s="55">
        <f t="shared" si="0"/>
        <v>6587988.3700000001</v>
      </c>
      <c r="D16" s="56">
        <v>6934259</v>
      </c>
      <c r="E16" s="55">
        <f t="shared" si="1"/>
        <v>6934259</v>
      </c>
      <c r="F16" s="56">
        <v>6534240.3600000003</v>
      </c>
      <c r="G16" s="55">
        <f t="shared" si="2"/>
        <v>6534240.3600000003</v>
      </c>
      <c r="H16" s="56">
        <v>6670064.2300000004</v>
      </c>
      <c r="I16" s="55">
        <f t="shared" si="3"/>
        <v>6670064.2300000004</v>
      </c>
      <c r="J16" s="56">
        <v>5174702.17</v>
      </c>
      <c r="K16" s="55">
        <f t="shared" si="4"/>
        <v>5174702.17</v>
      </c>
      <c r="L16" s="56">
        <v>5122310.41</v>
      </c>
      <c r="M16" s="55">
        <f t="shared" si="5"/>
        <v>5122310.41</v>
      </c>
      <c r="N16" s="56">
        <v>4142079.02</v>
      </c>
      <c r="O16" s="55">
        <f t="shared" si="6"/>
        <v>4142079.02</v>
      </c>
      <c r="P16" s="56">
        <v>3660908.38</v>
      </c>
      <c r="Q16" s="55">
        <f t="shared" si="7"/>
        <v>3660908.38</v>
      </c>
      <c r="R16" s="56">
        <v>3265369.31</v>
      </c>
      <c r="S16" s="55">
        <f t="shared" si="8"/>
        <v>3265369.31</v>
      </c>
      <c r="T16" s="56">
        <v>3354360.51</v>
      </c>
      <c r="U16" s="55">
        <f t="shared" si="9"/>
        <v>3354360.51</v>
      </c>
      <c r="V16" s="56">
        <v>3276560.32</v>
      </c>
      <c r="W16" s="55">
        <f t="shared" si="10"/>
        <v>3276560.32</v>
      </c>
      <c r="X16" s="56">
        <v>3104447.44</v>
      </c>
      <c r="Y16" s="55">
        <f t="shared" si="11"/>
        <v>3104447.44</v>
      </c>
      <c r="Z16" s="56">
        <v>4325614</v>
      </c>
      <c r="AA16" s="55">
        <f t="shared" si="12"/>
        <v>4325614</v>
      </c>
      <c r="AB16" s="56">
        <v>3459624.09</v>
      </c>
      <c r="AC16" s="55">
        <f t="shared" si="12"/>
        <v>3459624.09</v>
      </c>
      <c r="AD16" s="56">
        <v>3244949.13</v>
      </c>
      <c r="AE16" s="55">
        <f t="shared" si="13"/>
        <v>3244949.13</v>
      </c>
      <c r="AF16" s="56">
        <v>3385118.88</v>
      </c>
      <c r="AG16" s="55">
        <f t="shared" si="14"/>
        <v>3385118.88</v>
      </c>
      <c r="AH16" s="56">
        <v>3383314.67</v>
      </c>
      <c r="AI16" s="55">
        <f t="shared" si="15"/>
        <v>3383314.67</v>
      </c>
      <c r="AJ16" s="56">
        <v>2716051.38</v>
      </c>
      <c r="AK16" s="55">
        <f t="shared" si="16"/>
        <v>2716051.38</v>
      </c>
      <c r="AL16" s="56">
        <v>3165203.21</v>
      </c>
      <c r="AM16" s="55">
        <f t="shared" si="17"/>
        <v>3165203.21</v>
      </c>
      <c r="AN16" s="56">
        <v>3359291.1899999995</v>
      </c>
      <c r="AO16" s="55">
        <f t="shared" si="18"/>
        <v>3359291.1899999995</v>
      </c>
      <c r="AP16" s="56">
        <v>4116948.38</v>
      </c>
      <c r="AQ16" s="55">
        <f t="shared" si="19"/>
        <v>4116948.38</v>
      </c>
      <c r="AR16" s="56">
        <v>4565615.49</v>
      </c>
      <c r="AS16" s="55">
        <f t="shared" si="20"/>
        <v>4565615.49</v>
      </c>
      <c r="AT16" s="56">
        <v>4712629.7399999993</v>
      </c>
      <c r="AU16" s="55">
        <f t="shared" si="21"/>
        <v>4712629.7399999993</v>
      </c>
      <c r="AV16" s="56">
        <v>4889461.41</v>
      </c>
      <c r="AW16" s="55">
        <f t="shared" si="22"/>
        <v>4889461.41</v>
      </c>
      <c r="AX16" s="56">
        <v>4325614.4000000004</v>
      </c>
      <c r="AY16" s="55">
        <f t="shared" si="23"/>
        <v>4325614.4000000004</v>
      </c>
      <c r="AZ16" s="56">
        <v>4325614.4000000004</v>
      </c>
      <c r="BA16" s="55">
        <f t="shared" si="24"/>
        <v>4325614.4000000004</v>
      </c>
      <c r="BB16" s="56">
        <v>4325614.4000000004</v>
      </c>
      <c r="BC16" s="55">
        <f t="shared" si="25"/>
        <v>4325614.4000000004</v>
      </c>
      <c r="BD16" s="56">
        <v>5968928.4299999997</v>
      </c>
      <c r="BE16" s="55">
        <f t="shared" si="26"/>
        <v>5968928.4299999997</v>
      </c>
      <c r="BF16" s="56">
        <v>5804938</v>
      </c>
      <c r="BG16" s="55">
        <f t="shared" si="27"/>
        <v>5804938</v>
      </c>
      <c r="BH16" s="56">
        <v>6966239.8099999996</v>
      </c>
      <c r="BI16" s="55">
        <f t="shared" si="28"/>
        <v>6966239.8099999996</v>
      </c>
      <c r="BJ16" s="56">
        <v>6163085.5199999996</v>
      </c>
      <c r="BK16" s="55">
        <f t="shared" si="29"/>
        <v>6163085.5199999996</v>
      </c>
      <c r="BL16" s="56">
        <v>6152951.6900000004</v>
      </c>
      <c r="BM16" s="55">
        <f t="shared" si="30"/>
        <v>6152951.6900000004</v>
      </c>
      <c r="BN16" s="56">
        <v>4417170.83</v>
      </c>
      <c r="BO16" s="55">
        <f t="shared" si="31"/>
        <v>4417170.83</v>
      </c>
      <c r="BP16" s="56">
        <v>4396229.63</v>
      </c>
      <c r="BQ16" s="55">
        <f t="shared" si="32"/>
        <v>4396229.63</v>
      </c>
      <c r="BR16" s="56">
        <v>4687673.83</v>
      </c>
      <c r="BS16" s="55">
        <f t="shared" si="33"/>
        <v>4687673.83</v>
      </c>
      <c r="BT16" s="56">
        <v>5696496.2199999997</v>
      </c>
      <c r="BU16" s="55">
        <f t="shared" si="34"/>
        <v>5696496.2199999997</v>
      </c>
      <c r="BV16" s="56">
        <v>6688280.1199999992</v>
      </c>
      <c r="BW16" s="55">
        <f t="shared" si="35"/>
        <v>6688280.1199999992</v>
      </c>
      <c r="BX16" s="56">
        <v>6803086.6399999997</v>
      </c>
      <c r="BY16" s="55">
        <f t="shared" si="36"/>
        <v>6803086.6399999997</v>
      </c>
      <c r="BZ16" s="56">
        <v>7096956.2300000004</v>
      </c>
      <c r="CA16" s="55">
        <f t="shared" si="37"/>
        <v>7096956.2300000004</v>
      </c>
      <c r="CB16" s="56">
        <v>7096956.2299999986</v>
      </c>
      <c r="CC16" s="55">
        <f t="shared" si="38"/>
        <v>7096956.2299999986</v>
      </c>
      <c r="CD16" s="56">
        <v>8330866</v>
      </c>
      <c r="CE16" s="55">
        <f t="shared" si="39"/>
        <v>8330866</v>
      </c>
      <c r="CF16" s="56">
        <v>8713831.7300000004</v>
      </c>
      <c r="CG16" s="55">
        <f t="shared" si="40"/>
        <v>8713831.7300000004</v>
      </c>
      <c r="CH16" s="56">
        <v>8220725.7199999997</v>
      </c>
      <c r="CI16" s="55">
        <f t="shared" si="41"/>
        <v>8220725.7199999997</v>
      </c>
      <c r="CJ16" s="56">
        <v>8240279.25</v>
      </c>
      <c r="CK16" s="55">
        <f t="shared" si="42"/>
        <v>8240279.25</v>
      </c>
      <c r="CL16" s="56">
        <v>6216742.5499999998</v>
      </c>
      <c r="CM16" s="55">
        <f t="shared" si="43"/>
        <v>6216742.5499999998</v>
      </c>
      <c r="CN16" s="56">
        <v>6200682.7699999996</v>
      </c>
      <c r="CO16" s="55">
        <f t="shared" si="44"/>
        <v>6200682.7699999996</v>
      </c>
      <c r="CP16" s="56">
        <v>5468619.3600000003</v>
      </c>
      <c r="CQ16" s="55">
        <f t="shared" si="45"/>
        <v>5468619.3600000003</v>
      </c>
      <c r="CR16" s="56">
        <v>5861559.5199999996</v>
      </c>
      <c r="CS16" s="55">
        <f t="shared" si="46"/>
        <v>5861559.5199999996</v>
      </c>
      <c r="CT16" s="56">
        <v>5783328.5700000003</v>
      </c>
      <c r="CU16" s="55">
        <f t="shared" si="47"/>
        <v>5783328.5700000003</v>
      </c>
    </row>
    <row r="17" spans="1:99" s="20" customFormat="1" x14ac:dyDescent="0.2">
      <c r="A17" s="53" t="s">
        <v>66</v>
      </c>
      <c r="B17" s="56">
        <v>8010257</v>
      </c>
      <c r="C17" s="55">
        <v>24364571</v>
      </c>
      <c r="D17" s="56">
        <v>3125022.67</v>
      </c>
      <c r="E17" s="55">
        <v>29550757</v>
      </c>
      <c r="F17" s="56">
        <v>6578806.0700000003</v>
      </c>
      <c r="G17" s="55">
        <v>21055820</v>
      </c>
      <c r="H17" s="56">
        <v>39028858.200000003</v>
      </c>
      <c r="I17" s="55">
        <v>24060235</v>
      </c>
      <c r="J17" s="56">
        <v>42987560</v>
      </c>
      <c r="K17" s="55">
        <v>42779713</v>
      </c>
      <c r="L17" s="56">
        <v>22582542.010000002</v>
      </c>
      <c r="M17" s="55">
        <v>58148905</v>
      </c>
      <c r="N17" s="56">
        <v>35817957.960000001</v>
      </c>
      <c r="O17" s="55">
        <v>53976438</v>
      </c>
      <c r="P17" s="56">
        <v>55066188.75</v>
      </c>
      <c r="Q17" s="55">
        <v>69309115</v>
      </c>
      <c r="R17" s="56">
        <v>52609336.590000004</v>
      </c>
      <c r="S17" s="55">
        <v>54861406</v>
      </c>
      <c r="T17" s="56">
        <v>55555567</v>
      </c>
      <c r="U17" s="55">
        <v>59484463</v>
      </c>
      <c r="V17" s="56">
        <v>53123257.640000001</v>
      </c>
      <c r="W17" s="55">
        <v>53636694</v>
      </c>
      <c r="X17" s="56">
        <v>30121387.25</v>
      </c>
      <c r="Y17" s="55">
        <v>63511432</v>
      </c>
      <c r="Z17" s="56">
        <v>41937498</v>
      </c>
      <c r="AA17" s="55">
        <v>49188725</v>
      </c>
      <c r="AB17" s="56">
        <v>1599376.58</v>
      </c>
      <c r="AC17" s="55">
        <v>35558812</v>
      </c>
      <c r="AD17" s="56">
        <v>7545544.8099999996</v>
      </c>
      <c r="AE17" s="55">
        <v>49140139</v>
      </c>
      <c r="AF17" s="56">
        <v>36471551.270000003</v>
      </c>
      <c r="AG17" s="55">
        <v>40974578</v>
      </c>
      <c r="AH17" s="56">
        <v>33052679.390000001</v>
      </c>
      <c r="AI17" s="55">
        <v>64599435</v>
      </c>
      <c r="AJ17" s="56">
        <v>36719076.409999996</v>
      </c>
      <c r="AK17" s="55">
        <v>55506061</v>
      </c>
      <c r="AL17" s="56">
        <v>47007210.729999997</v>
      </c>
      <c r="AM17" s="55">
        <v>58328566</v>
      </c>
      <c r="AN17" s="56">
        <v>22636691.68</v>
      </c>
      <c r="AO17" s="55">
        <v>72637495</v>
      </c>
      <c r="AP17" s="56">
        <v>24855764.940000001</v>
      </c>
      <c r="AQ17" s="55">
        <v>69049600</v>
      </c>
      <c r="AR17" s="56">
        <v>28719105.512260348</v>
      </c>
      <c r="AS17" s="55">
        <v>65304311</v>
      </c>
      <c r="AT17" s="56">
        <v>27190559.07559368</v>
      </c>
      <c r="AU17" s="55">
        <v>71116815</v>
      </c>
      <c r="AV17" s="56">
        <v>34686082.759999998</v>
      </c>
      <c r="AW17" s="55">
        <v>78554903</v>
      </c>
      <c r="AX17" s="56">
        <v>31280777.66</v>
      </c>
      <c r="AY17" s="55">
        <v>50612559.740000002</v>
      </c>
      <c r="AZ17" s="56">
        <v>16672867.76</v>
      </c>
      <c r="BA17" s="55">
        <v>54604728</v>
      </c>
      <c r="BB17" s="56">
        <v>11890520</v>
      </c>
      <c r="BC17" s="55">
        <v>61642966</v>
      </c>
      <c r="BD17" s="56">
        <v>7241557.5700000003</v>
      </c>
      <c r="BE17" s="55">
        <v>50409782</v>
      </c>
      <c r="BF17" s="56">
        <v>52834975.170000002</v>
      </c>
      <c r="BG17" s="55">
        <v>67502020</v>
      </c>
      <c r="BH17" s="56">
        <v>53373418.579999998</v>
      </c>
      <c r="BI17" s="55">
        <v>52124522</v>
      </c>
      <c r="BJ17" s="56">
        <v>44478354.399999999</v>
      </c>
      <c r="BK17" s="55">
        <v>61085337</v>
      </c>
      <c r="BL17" s="56">
        <v>46093095.939999998</v>
      </c>
      <c r="BM17" s="55">
        <v>81249544</v>
      </c>
      <c r="BN17" s="56">
        <v>50033460</v>
      </c>
      <c r="BO17" s="55">
        <v>82202334</v>
      </c>
      <c r="BP17" s="56">
        <v>44405496.909999996</v>
      </c>
      <c r="BQ17" s="55">
        <v>75135432</v>
      </c>
      <c r="BR17" s="56">
        <v>45110603.770000003</v>
      </c>
      <c r="BS17" s="55">
        <v>71207419</v>
      </c>
      <c r="BT17" s="56">
        <v>26384981.343927</v>
      </c>
      <c r="BU17" s="55">
        <v>64639079</v>
      </c>
      <c r="BV17" s="56">
        <v>3350962.75</v>
      </c>
      <c r="BW17" s="55">
        <v>19220127</v>
      </c>
      <c r="BX17" s="56">
        <v>3405560.96</v>
      </c>
      <c r="BY17" s="55">
        <v>4235143</v>
      </c>
      <c r="BZ17" s="56">
        <v>5857422.3099999996</v>
      </c>
      <c r="CA17" s="55">
        <v>6482535</v>
      </c>
      <c r="CB17" s="56">
        <v>3231692.75</v>
      </c>
      <c r="CC17" s="55">
        <v>5111208</v>
      </c>
      <c r="CD17" s="56">
        <v>4567314</v>
      </c>
      <c r="CE17" s="55">
        <v>16123917</v>
      </c>
      <c r="CF17" s="56">
        <v>11000000</v>
      </c>
      <c r="CG17" s="55">
        <v>11410049</v>
      </c>
      <c r="CH17" s="56">
        <v>5613524</v>
      </c>
      <c r="CI17" s="55">
        <v>6331560</v>
      </c>
      <c r="CJ17" s="56">
        <v>9611695</v>
      </c>
      <c r="CK17" s="55">
        <v>14859716</v>
      </c>
      <c r="CL17" s="56">
        <v>21118807.16</v>
      </c>
      <c r="CM17" s="55">
        <v>21594852</v>
      </c>
      <c r="CN17" s="56">
        <v>7400308</v>
      </c>
      <c r="CO17" s="55">
        <v>8303769</v>
      </c>
      <c r="CP17" s="56">
        <v>10400800</v>
      </c>
      <c r="CQ17" s="55">
        <v>19427862</v>
      </c>
      <c r="CR17" s="56">
        <v>13673043.689999999</v>
      </c>
      <c r="CS17" s="55">
        <v>36788467</v>
      </c>
      <c r="CT17" s="56">
        <v>14197762.73</v>
      </c>
      <c r="CU17" s="55">
        <v>16448133</v>
      </c>
    </row>
    <row r="18" spans="1:99" x14ac:dyDescent="0.2">
      <c r="A18" s="57" t="s">
        <v>84</v>
      </c>
      <c r="B18" s="56">
        <v>2991868</v>
      </c>
      <c r="C18" s="55">
        <f>B18</f>
        <v>2991868</v>
      </c>
      <c r="D18" s="56">
        <v>2998768</v>
      </c>
      <c r="E18" s="55">
        <f>D18</f>
        <v>2998768</v>
      </c>
      <c r="F18" s="56">
        <v>2998768</v>
      </c>
      <c r="G18" s="55">
        <f>F18</f>
        <v>2998768</v>
      </c>
      <c r="H18" s="56">
        <v>2998768</v>
      </c>
      <c r="I18" s="55">
        <f>H18</f>
        <v>2998768</v>
      </c>
      <c r="J18" s="56">
        <v>2998768</v>
      </c>
      <c r="K18" s="55">
        <f>J18</f>
        <v>2998768</v>
      </c>
      <c r="L18" s="56">
        <v>2998768</v>
      </c>
      <c r="M18" s="55">
        <f>L18</f>
        <v>2998768</v>
      </c>
      <c r="N18" s="56">
        <v>2998768</v>
      </c>
      <c r="O18" s="55">
        <f>N18</f>
        <v>2998768</v>
      </c>
      <c r="P18" s="56">
        <v>2998768</v>
      </c>
      <c r="Q18" s="55">
        <f>P18</f>
        <v>2998768</v>
      </c>
      <c r="R18" s="56">
        <v>2998768</v>
      </c>
      <c r="S18" s="55">
        <f>R18</f>
        <v>2998768</v>
      </c>
      <c r="T18" s="56">
        <v>2998768</v>
      </c>
      <c r="U18" s="55">
        <f>T18</f>
        <v>2998768</v>
      </c>
      <c r="V18" s="56">
        <v>2998768</v>
      </c>
      <c r="W18" s="55">
        <f>V18</f>
        <v>2998768</v>
      </c>
      <c r="X18" s="56">
        <v>2998768</v>
      </c>
      <c r="Y18" s="55">
        <f>X18</f>
        <v>2998768</v>
      </c>
      <c r="Z18" s="56">
        <v>3386480.8</v>
      </c>
      <c r="AA18" s="55">
        <f>Z18</f>
        <v>3386480.8</v>
      </c>
      <c r="AB18" s="56">
        <v>3277430.48</v>
      </c>
      <c r="AC18" s="55">
        <f>AB18</f>
        <v>3277430.48</v>
      </c>
      <c r="AD18" s="56">
        <v>3277430.48</v>
      </c>
      <c r="AE18" s="55">
        <f>AD18</f>
        <v>3277430.48</v>
      </c>
      <c r="AF18" s="56">
        <v>3277430.48</v>
      </c>
      <c r="AG18" s="55">
        <f>AF18</f>
        <v>3277430.48</v>
      </c>
      <c r="AH18" s="56">
        <v>3277430.48</v>
      </c>
      <c r="AI18" s="55">
        <f>AH18</f>
        <v>3277430.48</v>
      </c>
      <c r="AJ18" s="56">
        <v>3277430.48</v>
      </c>
      <c r="AK18" s="55">
        <f>AJ18</f>
        <v>3277430.48</v>
      </c>
      <c r="AL18" s="56">
        <v>3277430.48</v>
      </c>
      <c r="AM18" s="55">
        <f>AL18</f>
        <v>3277430.48</v>
      </c>
      <c r="AN18" s="56">
        <v>3277430.48</v>
      </c>
      <c r="AO18" s="55">
        <f>AN18</f>
        <v>3277430.48</v>
      </c>
      <c r="AP18" s="56">
        <v>3277430.48</v>
      </c>
      <c r="AQ18" s="55">
        <f>AP18</f>
        <v>3277430.48</v>
      </c>
      <c r="AR18" s="56">
        <v>3277430.48</v>
      </c>
      <c r="AS18" s="55">
        <f>AR18</f>
        <v>3277430.48</v>
      </c>
      <c r="AT18" s="56">
        <v>3277430.48</v>
      </c>
      <c r="AU18" s="55">
        <f>AT18</f>
        <v>3277430.48</v>
      </c>
      <c r="AV18" s="56">
        <v>3277430.48</v>
      </c>
      <c r="AW18" s="55">
        <f>AV18</f>
        <v>3277430.48</v>
      </c>
      <c r="AX18" s="56">
        <v>3277430.48</v>
      </c>
      <c r="AY18" s="55">
        <f>AX18</f>
        <v>3277430.48</v>
      </c>
      <c r="AZ18" s="56">
        <v>3277430.48</v>
      </c>
      <c r="BA18" s="55">
        <f>AZ18</f>
        <v>3277430.48</v>
      </c>
      <c r="BB18" s="56">
        <v>3386480.8</v>
      </c>
      <c r="BC18" s="55">
        <f>BB18</f>
        <v>3386480.8</v>
      </c>
      <c r="BD18" s="56">
        <v>3386480.8</v>
      </c>
      <c r="BE18" s="55">
        <f>BD18</f>
        <v>3386480.8</v>
      </c>
      <c r="BF18" s="56">
        <v>3386480.8</v>
      </c>
      <c r="BG18" s="55">
        <f>BF18</f>
        <v>3386480.8</v>
      </c>
      <c r="BH18" s="56">
        <v>3386480.8</v>
      </c>
      <c r="BI18" s="55">
        <f>BH18</f>
        <v>3386480.8</v>
      </c>
      <c r="BJ18" s="56">
        <v>3386480.8</v>
      </c>
      <c r="BK18" s="55">
        <f>BJ18</f>
        <v>3386480.8</v>
      </c>
      <c r="BL18" s="56">
        <v>3386480.8</v>
      </c>
      <c r="BM18" s="55">
        <f>BL18</f>
        <v>3386480.8</v>
      </c>
      <c r="BN18" s="56">
        <v>3386480.8</v>
      </c>
      <c r="BO18" s="55">
        <f>BN18</f>
        <v>3386480.8</v>
      </c>
      <c r="BP18" s="56">
        <v>3386480.8</v>
      </c>
      <c r="BQ18" s="55">
        <f>BP18</f>
        <v>3386480.8</v>
      </c>
      <c r="BR18" s="56">
        <v>3386480.8</v>
      </c>
      <c r="BS18" s="55">
        <f>BR18</f>
        <v>3386480.8</v>
      </c>
      <c r="BT18" s="56">
        <v>3386480.8</v>
      </c>
      <c r="BU18" s="55">
        <f>BT18</f>
        <v>3386480.8</v>
      </c>
      <c r="BV18" s="56">
        <v>3386480.8</v>
      </c>
      <c r="BW18" s="55">
        <f>BV18</f>
        <v>3386480.8</v>
      </c>
      <c r="BX18" s="56">
        <v>3386480.8</v>
      </c>
      <c r="BY18" s="55">
        <f>BX18</f>
        <v>3386480.8</v>
      </c>
      <c r="BZ18" s="56">
        <v>3936342</v>
      </c>
      <c r="CA18" s="55">
        <f>BZ18</f>
        <v>3936342</v>
      </c>
      <c r="CB18" s="56">
        <v>3936342</v>
      </c>
      <c r="CC18" s="55">
        <f>CB18</f>
        <v>3936342</v>
      </c>
      <c r="CD18" s="56">
        <v>3936342</v>
      </c>
      <c r="CE18" s="55">
        <f>CD18</f>
        <v>3936342</v>
      </c>
      <c r="CF18" s="56">
        <v>3936342</v>
      </c>
      <c r="CG18" s="55">
        <f>CF18</f>
        <v>3936342</v>
      </c>
      <c r="CH18" s="56">
        <v>3936342</v>
      </c>
      <c r="CI18" s="55">
        <f>CH18</f>
        <v>3936342</v>
      </c>
      <c r="CJ18" s="56">
        <v>3936342</v>
      </c>
      <c r="CK18" s="55">
        <f>CJ18</f>
        <v>3936342</v>
      </c>
      <c r="CL18" s="56">
        <v>3936342</v>
      </c>
      <c r="CM18" s="55">
        <f>CL18</f>
        <v>3936342</v>
      </c>
      <c r="CN18" s="56">
        <v>3936342</v>
      </c>
      <c r="CO18" s="55">
        <f>CN18</f>
        <v>3936342</v>
      </c>
      <c r="CP18" s="56">
        <v>3936342</v>
      </c>
      <c r="CQ18" s="55">
        <f>CP18</f>
        <v>3936342</v>
      </c>
      <c r="CR18" s="56">
        <v>3936342</v>
      </c>
      <c r="CS18" s="55">
        <f>CR18</f>
        <v>3936342</v>
      </c>
      <c r="CT18" s="56">
        <v>3936342</v>
      </c>
      <c r="CU18" s="55">
        <f>CT18</f>
        <v>3936342</v>
      </c>
    </row>
    <row r="19" spans="1:99" ht="13.5" thickBot="1" x14ac:dyDescent="0.25">
      <c r="A19" s="21"/>
      <c r="B19" s="22">
        <f t="shared" ref="B19:BM19" si="48">SUM(B6:B18)</f>
        <v>112179903.00159125</v>
      </c>
      <c r="C19" s="23">
        <f t="shared" si="48"/>
        <v>128534217.00159125</v>
      </c>
      <c r="D19" s="22">
        <f t="shared" si="48"/>
        <v>143064906.85159123</v>
      </c>
      <c r="E19" s="23">
        <f t="shared" si="48"/>
        <v>169490641.18159124</v>
      </c>
      <c r="F19" s="22">
        <f t="shared" si="48"/>
        <v>140054169.87159124</v>
      </c>
      <c r="G19" s="23">
        <f t="shared" si="48"/>
        <v>154531183.80159125</v>
      </c>
      <c r="H19" s="22">
        <f t="shared" si="48"/>
        <v>127585630.75159127</v>
      </c>
      <c r="I19" s="23">
        <f t="shared" si="48"/>
        <v>112617007.55159126</v>
      </c>
      <c r="J19" s="22">
        <f t="shared" si="48"/>
        <v>122373573.00159125</v>
      </c>
      <c r="K19" s="23">
        <f t="shared" si="48"/>
        <v>122165726.00159125</v>
      </c>
      <c r="L19" s="22">
        <f t="shared" si="48"/>
        <v>112642576.68159126</v>
      </c>
      <c r="M19" s="23">
        <f t="shared" si="48"/>
        <v>148208939.67159125</v>
      </c>
      <c r="N19" s="22">
        <f t="shared" si="48"/>
        <v>119115428.18159124</v>
      </c>
      <c r="O19" s="23">
        <f t="shared" si="48"/>
        <v>137273908.22159123</v>
      </c>
      <c r="P19" s="22">
        <f t="shared" si="48"/>
        <v>137631637.09159127</v>
      </c>
      <c r="Q19" s="23">
        <f t="shared" si="48"/>
        <v>151874563.34159127</v>
      </c>
      <c r="R19" s="22">
        <f t="shared" si="48"/>
        <v>139990125.14159125</v>
      </c>
      <c r="S19" s="23">
        <f t="shared" si="48"/>
        <v>142242194.55159125</v>
      </c>
      <c r="T19" s="22">
        <f t="shared" si="48"/>
        <v>143010904.77159125</v>
      </c>
      <c r="U19" s="23">
        <f t="shared" si="48"/>
        <v>146939800.77159125</v>
      </c>
      <c r="V19" s="22">
        <f t="shared" si="48"/>
        <v>135849783.12159121</v>
      </c>
      <c r="W19" s="23">
        <f t="shared" si="48"/>
        <v>136363219.48159122</v>
      </c>
      <c r="X19" s="22">
        <f t="shared" si="48"/>
        <v>124048175.83159123</v>
      </c>
      <c r="Y19" s="23">
        <f t="shared" si="48"/>
        <v>192546953.22159123</v>
      </c>
      <c r="Z19" s="22">
        <f t="shared" si="48"/>
        <v>144474559.42159125</v>
      </c>
      <c r="AA19" s="23">
        <f t="shared" si="48"/>
        <v>182578149.56459126</v>
      </c>
      <c r="AB19" s="22">
        <f t="shared" si="48"/>
        <v>124351305.94159123</v>
      </c>
      <c r="AC19" s="23">
        <f t="shared" si="48"/>
        <v>188703966.55159122</v>
      </c>
      <c r="AD19" s="22">
        <f t="shared" si="48"/>
        <v>131719289.35159123</v>
      </c>
      <c r="AE19" s="23">
        <f t="shared" si="48"/>
        <v>201283454.12159121</v>
      </c>
      <c r="AF19" s="22">
        <f t="shared" si="48"/>
        <v>139458878.50159124</v>
      </c>
      <c r="AG19" s="23">
        <f t="shared" si="48"/>
        <v>171103663.09159121</v>
      </c>
      <c r="AH19" s="22">
        <f t="shared" si="48"/>
        <v>124075842.01159123</v>
      </c>
      <c r="AI19" s="23">
        <f t="shared" si="48"/>
        <v>186884177.95159122</v>
      </c>
      <c r="AJ19" s="22">
        <f t="shared" si="48"/>
        <v>125046352.39159124</v>
      </c>
      <c r="AK19" s="23">
        <f t="shared" si="48"/>
        <v>189500086.14159122</v>
      </c>
      <c r="AL19" s="22">
        <f t="shared" si="48"/>
        <v>156568265.98159122</v>
      </c>
      <c r="AM19" s="23">
        <f t="shared" si="48"/>
        <v>213556370.41159123</v>
      </c>
      <c r="AN19" s="22">
        <f t="shared" si="48"/>
        <v>143451552.0115912</v>
      </c>
      <c r="AO19" s="23">
        <f t="shared" si="48"/>
        <v>222932092.33159119</v>
      </c>
      <c r="AP19" s="22">
        <f t="shared" si="48"/>
        <v>143426883.42773962</v>
      </c>
      <c r="AQ19" s="23">
        <f t="shared" si="48"/>
        <v>216698687.43773961</v>
      </c>
      <c r="AR19" s="22">
        <f t="shared" si="48"/>
        <v>160345330.97999999</v>
      </c>
      <c r="AS19" s="23">
        <f t="shared" si="48"/>
        <v>225018145.86773968</v>
      </c>
      <c r="AT19" s="22">
        <f t="shared" si="48"/>
        <v>156413275.99333331</v>
      </c>
      <c r="AU19" s="23">
        <f t="shared" si="48"/>
        <v>225608620.47773966</v>
      </c>
      <c r="AV19" s="22">
        <f t="shared" si="48"/>
        <v>158232576.84773964</v>
      </c>
      <c r="AW19" s="23">
        <f t="shared" si="48"/>
        <v>224869563.04773962</v>
      </c>
      <c r="AX19" s="22">
        <f t="shared" si="48"/>
        <v>131891137.04773965</v>
      </c>
      <c r="AY19" s="23">
        <f t="shared" si="48"/>
        <v>161995689.59773967</v>
      </c>
      <c r="AZ19" s="22">
        <f t="shared" si="48"/>
        <v>158554095.42773965</v>
      </c>
      <c r="BA19" s="23">
        <f t="shared" si="48"/>
        <v>206295141.74773967</v>
      </c>
      <c r="BB19" s="22">
        <f t="shared" si="48"/>
        <v>150978246.946073</v>
      </c>
      <c r="BC19" s="23">
        <f t="shared" si="48"/>
        <v>210117832.84607303</v>
      </c>
      <c r="BD19" s="22">
        <f t="shared" si="48"/>
        <v>117000377.736073</v>
      </c>
      <c r="BE19" s="23">
        <f t="shared" si="48"/>
        <v>172036759.33607301</v>
      </c>
      <c r="BF19" s="22">
        <f t="shared" si="48"/>
        <v>141607906.58607298</v>
      </c>
      <c r="BG19" s="23">
        <f t="shared" si="48"/>
        <v>168063248.58607301</v>
      </c>
      <c r="BH19" s="22">
        <f t="shared" si="48"/>
        <v>146116572.27607298</v>
      </c>
      <c r="BI19" s="23">
        <f t="shared" si="48"/>
        <v>154861456.626073</v>
      </c>
      <c r="BJ19" s="22">
        <f t="shared" si="48"/>
        <v>168580883.11607301</v>
      </c>
      <c r="BK19" s="23">
        <f t="shared" si="48"/>
        <v>190072668.096073</v>
      </c>
      <c r="BL19" s="22">
        <f t="shared" si="48"/>
        <v>161043923.88607299</v>
      </c>
      <c r="BM19" s="23">
        <f t="shared" si="48"/>
        <v>199292720.49607301</v>
      </c>
      <c r="BN19" s="22">
        <f t="shared" ref="BN19:CS19" si="49">SUM(BN6:BN18)</f>
        <v>157309353.23607302</v>
      </c>
      <c r="BO19" s="23">
        <f t="shared" si="49"/>
        <v>192215302.05607301</v>
      </c>
      <c r="BP19" s="22">
        <f t="shared" si="49"/>
        <v>187789669.006073</v>
      </c>
      <c r="BQ19" s="23">
        <f t="shared" si="49"/>
        <v>225118413.25607297</v>
      </c>
      <c r="BR19" s="22">
        <f t="shared" si="49"/>
        <v>191955812.18607301</v>
      </c>
      <c r="BS19" s="23">
        <f t="shared" si="49"/>
        <v>224651436.57607299</v>
      </c>
      <c r="BT19" s="22">
        <f t="shared" si="49"/>
        <v>153594039.72</v>
      </c>
      <c r="BU19" s="23">
        <f t="shared" si="49"/>
        <v>196817289.376073</v>
      </c>
      <c r="BV19" s="22">
        <f t="shared" si="49"/>
        <v>114092768.39607303</v>
      </c>
      <c r="BW19" s="23">
        <f t="shared" si="49"/>
        <v>129961932.64607303</v>
      </c>
      <c r="BX19" s="22">
        <f t="shared" si="49"/>
        <v>163210482.476073</v>
      </c>
      <c r="BY19" s="23">
        <f t="shared" si="49"/>
        <v>164040064.51607299</v>
      </c>
      <c r="BZ19" s="22">
        <f t="shared" si="49"/>
        <v>160817735.99773964</v>
      </c>
      <c r="CA19" s="23">
        <f t="shared" si="49"/>
        <v>161442848.68773964</v>
      </c>
      <c r="CB19" s="22">
        <f t="shared" si="49"/>
        <v>124935480.80773968</v>
      </c>
      <c r="CC19" s="23">
        <f t="shared" si="49"/>
        <v>126814996.05773968</v>
      </c>
      <c r="CD19" s="22">
        <f t="shared" si="49"/>
        <v>121998967.61773965</v>
      </c>
      <c r="CE19" s="23">
        <f t="shared" si="49"/>
        <v>133555570.61773965</v>
      </c>
      <c r="CF19" s="22">
        <f t="shared" si="49"/>
        <v>112605171.85773967</v>
      </c>
      <c r="CG19" s="23">
        <f t="shared" si="49"/>
        <v>113015220.85773967</v>
      </c>
      <c r="CH19" s="22">
        <f t="shared" si="49"/>
        <v>131125060.11773968</v>
      </c>
      <c r="CI19" s="23">
        <f t="shared" si="49"/>
        <v>131843096.11773968</v>
      </c>
      <c r="CJ19" s="22">
        <f t="shared" si="49"/>
        <v>139057352.7777397</v>
      </c>
      <c r="CK19" s="23">
        <f t="shared" si="49"/>
        <v>144305373.7777397</v>
      </c>
      <c r="CL19" s="22">
        <f t="shared" si="49"/>
        <v>146671173.8177397</v>
      </c>
      <c r="CM19" s="23">
        <f t="shared" si="49"/>
        <v>147147218.6577397</v>
      </c>
      <c r="CN19" s="22">
        <f t="shared" si="49"/>
        <v>128950304.99773964</v>
      </c>
      <c r="CO19" s="23">
        <f t="shared" si="49"/>
        <v>129853765.99773964</v>
      </c>
      <c r="CP19" s="22">
        <f t="shared" si="49"/>
        <v>137335747.20773965</v>
      </c>
      <c r="CQ19" s="23">
        <f t="shared" si="49"/>
        <v>146362809.20773965</v>
      </c>
      <c r="CR19" s="22">
        <f t="shared" si="49"/>
        <v>117912204.34773968</v>
      </c>
      <c r="CS19" s="23">
        <f t="shared" si="49"/>
        <v>141027627.6577397</v>
      </c>
      <c r="CT19" s="22">
        <f>SUM(CT6:CT18)</f>
        <v>96246816.077739701</v>
      </c>
      <c r="CU19" s="23">
        <f>SUM(CU6:CU18)</f>
        <v>98497186.347739697</v>
      </c>
    </row>
    <row r="20" spans="1:99" ht="14.25" thickTop="1" thickBot="1" x14ac:dyDescent="0.25">
      <c r="A20" s="21" t="s">
        <v>67</v>
      </c>
      <c r="B20" s="24"/>
      <c r="C20" s="25">
        <f>C19-B19</f>
        <v>16354314</v>
      </c>
      <c r="D20" s="24"/>
      <c r="E20" s="25">
        <f>E19-D19</f>
        <v>26425734.330000013</v>
      </c>
      <c r="F20" s="24"/>
      <c r="G20" s="25">
        <f>G19-F19</f>
        <v>14477013.930000007</v>
      </c>
      <c r="H20" s="24"/>
      <c r="I20" s="25">
        <f>I19-H19</f>
        <v>-14968623.200000003</v>
      </c>
      <c r="J20" s="24"/>
      <c r="K20" s="25">
        <f>K19-J19</f>
        <v>-207847</v>
      </c>
      <c r="L20" s="24"/>
      <c r="M20" s="25">
        <f>M19-L19</f>
        <v>35566362.989999995</v>
      </c>
      <c r="N20" s="24"/>
      <c r="O20" s="25">
        <f>O19-N19</f>
        <v>18158480.039999992</v>
      </c>
      <c r="P20" s="24"/>
      <c r="Q20" s="25">
        <f>Q19-P19</f>
        <v>14242926.25</v>
      </c>
      <c r="R20" s="24"/>
      <c r="S20" s="25">
        <f>S19-R19</f>
        <v>2252069.4099999964</v>
      </c>
      <c r="T20" s="24"/>
      <c r="U20" s="25">
        <f>U19-T19</f>
        <v>3928896</v>
      </c>
      <c r="V20" s="24"/>
      <c r="W20" s="25">
        <f>W19-V19</f>
        <v>513436.36000001431</v>
      </c>
      <c r="X20" s="24"/>
      <c r="Y20" s="25">
        <f>Y19-X19</f>
        <v>68498777.390000001</v>
      </c>
      <c r="Z20" s="24"/>
      <c r="AA20" s="25">
        <f>AA19-Z19</f>
        <v>38103590.143000007</v>
      </c>
      <c r="AB20" s="24"/>
      <c r="AC20" s="25">
        <f>AC19-AB19</f>
        <v>64352660.609999985</v>
      </c>
      <c r="AD20" s="24"/>
      <c r="AE20" s="25">
        <f>AE19-AD19</f>
        <v>69564164.769999981</v>
      </c>
      <c r="AF20" s="24"/>
      <c r="AG20" s="25">
        <f>AG19-AF19</f>
        <v>31644784.589999974</v>
      </c>
      <c r="AH20" s="24"/>
      <c r="AI20" s="25">
        <f>AI19-AH19</f>
        <v>62808335.939999998</v>
      </c>
      <c r="AJ20" s="24"/>
      <c r="AK20" s="25">
        <f>AK19-AJ19</f>
        <v>64453733.749999985</v>
      </c>
      <c r="AL20" s="24"/>
      <c r="AM20" s="25">
        <f>AM19-AL19</f>
        <v>56988104.430000007</v>
      </c>
      <c r="AN20" s="24"/>
      <c r="AO20" s="25">
        <f>AO19-AN19</f>
        <v>79480540.319999993</v>
      </c>
      <c r="AP20" s="24"/>
      <c r="AQ20" s="25">
        <f>AQ19-AP19</f>
        <v>73271804.00999999</v>
      </c>
      <c r="AR20" s="24"/>
      <c r="AS20" s="25">
        <f>AS19-AR19</f>
        <v>64672814.887739688</v>
      </c>
      <c r="AT20" s="24"/>
      <c r="AU20" s="25">
        <f>AU19-AT19</f>
        <v>69195344.484406352</v>
      </c>
      <c r="AV20" s="24"/>
      <c r="AW20" s="25">
        <f>AW19-AV19</f>
        <v>66636986.199999988</v>
      </c>
      <c r="AX20" s="24"/>
      <c r="AY20" s="25">
        <f>AY19-AX19</f>
        <v>30104552.550000012</v>
      </c>
      <c r="AZ20" s="24"/>
      <c r="BA20" s="25">
        <f>BA19-AZ19</f>
        <v>47741046.320000023</v>
      </c>
      <c r="BB20" s="24"/>
      <c r="BC20" s="25">
        <f>BC19-BB19</f>
        <v>59139585.900000036</v>
      </c>
      <c r="BD20" s="24"/>
      <c r="BE20" s="25">
        <f>BE19-BD19</f>
        <v>55036381.600000009</v>
      </c>
      <c r="BF20" s="24"/>
      <c r="BG20" s="25">
        <f>BG19-BF19</f>
        <v>26455342.00000003</v>
      </c>
      <c r="BH20" s="24"/>
      <c r="BI20" s="25">
        <f>BI19-BH19</f>
        <v>8744884.3500000238</v>
      </c>
      <c r="BJ20" s="24"/>
      <c r="BK20" s="25">
        <f>BK19-BJ19</f>
        <v>21491784.979999989</v>
      </c>
      <c r="BL20" s="24"/>
      <c r="BM20" s="25">
        <f>BM19-BL19</f>
        <v>38248796.610000014</v>
      </c>
      <c r="BN20" s="24"/>
      <c r="BO20" s="25">
        <f>BO19-BN19</f>
        <v>34905948.819999993</v>
      </c>
      <c r="BP20" s="24"/>
      <c r="BQ20" s="25">
        <f>BQ19-BP19</f>
        <v>37328744.24999997</v>
      </c>
      <c r="BR20" s="24"/>
      <c r="BS20" s="25">
        <f>BS19-BR19</f>
        <v>32695624.389999986</v>
      </c>
      <c r="BT20" s="24"/>
      <c r="BU20" s="25">
        <f>BU19-BT19</f>
        <v>43223249.656073004</v>
      </c>
      <c r="BV20" s="24"/>
      <c r="BW20" s="25">
        <f>BW19-BV19</f>
        <v>15869164.25</v>
      </c>
      <c r="BX20" s="24"/>
      <c r="BY20" s="25">
        <f>BY19-BX19</f>
        <v>829582.03999999166</v>
      </c>
      <c r="BZ20" s="24"/>
      <c r="CA20" s="25">
        <f>CA19-BZ19</f>
        <v>625112.68999999762</v>
      </c>
      <c r="CB20" s="24"/>
      <c r="CC20" s="25">
        <f>CC19-CB19</f>
        <v>1879515.25</v>
      </c>
      <c r="CD20" s="24"/>
      <c r="CE20" s="25">
        <f>CE19-CD19</f>
        <v>11556603</v>
      </c>
      <c r="CF20" s="24"/>
      <c r="CG20" s="25">
        <f>CG19-CF19</f>
        <v>410049</v>
      </c>
      <c r="CH20" s="24"/>
      <c r="CI20" s="25">
        <f>CI19-CH19</f>
        <v>718036</v>
      </c>
      <c r="CJ20" s="24"/>
      <c r="CK20" s="25">
        <f>CK19-CJ19</f>
        <v>5248021</v>
      </c>
      <c r="CL20" s="24"/>
      <c r="CM20" s="25">
        <f>CM19-CL19</f>
        <v>476044.84000000358</v>
      </c>
      <c r="CN20" s="24"/>
      <c r="CO20" s="25">
        <f>CO19-CN19</f>
        <v>903461</v>
      </c>
      <c r="CP20" s="24"/>
      <c r="CQ20" s="25">
        <f>CQ19-CP19</f>
        <v>9027062</v>
      </c>
      <c r="CR20" s="24"/>
      <c r="CS20" s="25">
        <f>CS19-CR19</f>
        <v>23115423.310000017</v>
      </c>
      <c r="CT20" s="24"/>
      <c r="CU20" s="25">
        <f>CU19-CT19</f>
        <v>2250370.2699999958</v>
      </c>
    </row>
    <row r="21" spans="1:99" x14ac:dyDescent="0.2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</row>
    <row r="22" spans="1:99" x14ac:dyDescent="0.2">
      <c r="B22" s="27"/>
      <c r="C22" s="28"/>
      <c r="D22" s="27"/>
      <c r="E22" s="28"/>
      <c r="F22" s="27"/>
      <c r="G22" s="28"/>
      <c r="H22" s="27"/>
      <c r="I22" s="28"/>
      <c r="J22" s="27"/>
      <c r="K22" s="28"/>
      <c r="L22" s="27"/>
      <c r="M22" s="28"/>
      <c r="N22" s="27"/>
      <c r="O22" s="28"/>
      <c r="P22" s="27"/>
      <c r="Q22" s="28"/>
      <c r="R22" s="27"/>
      <c r="S22" s="28"/>
      <c r="T22" s="27"/>
      <c r="U22" s="28"/>
      <c r="V22" s="27"/>
      <c r="W22" s="28"/>
      <c r="X22" s="27"/>
      <c r="Y22" s="28"/>
      <c r="Z22" s="27"/>
      <c r="AA22" s="28"/>
      <c r="AB22" s="27"/>
      <c r="AC22" s="28"/>
      <c r="AD22" s="27"/>
      <c r="AE22" s="28"/>
      <c r="AF22" s="27"/>
      <c r="AG22" s="28"/>
      <c r="AH22" s="27"/>
      <c r="AI22" s="28"/>
      <c r="AJ22" s="27"/>
      <c r="AK22" s="28"/>
      <c r="AL22" s="27"/>
      <c r="AM22" s="28"/>
      <c r="AN22" s="27"/>
      <c r="AO22" s="28"/>
      <c r="AP22" s="27"/>
      <c r="AQ22" s="28"/>
      <c r="AR22" s="27"/>
      <c r="AS22" s="28"/>
      <c r="AT22" s="27"/>
      <c r="AU22" s="28"/>
      <c r="AV22" s="27"/>
      <c r="AW22" s="28"/>
      <c r="AX22" s="27"/>
      <c r="AY22" s="28"/>
      <c r="AZ22" s="27"/>
      <c r="BA22" s="28"/>
      <c r="BB22" s="27"/>
      <c r="BC22" s="28"/>
      <c r="BD22" s="27"/>
      <c r="BE22" s="28"/>
      <c r="BF22" s="27"/>
      <c r="BG22" s="28"/>
      <c r="BH22" s="27"/>
      <c r="BI22" s="28"/>
      <c r="BJ22" s="27"/>
      <c r="BK22" s="28"/>
      <c r="BL22" s="27"/>
      <c r="BM22" s="28"/>
      <c r="BN22" s="27"/>
      <c r="BO22" s="28"/>
      <c r="BP22" s="27"/>
      <c r="BQ22" s="28"/>
      <c r="BR22" s="27"/>
      <c r="BS22" s="28"/>
      <c r="BT22" s="27"/>
      <c r="BU22" s="28"/>
      <c r="BV22" s="27"/>
      <c r="BW22" s="28"/>
      <c r="BX22" s="27"/>
      <c r="BY22" s="28"/>
      <c r="BZ22" s="27"/>
      <c r="CA22" s="28"/>
      <c r="CB22" s="27"/>
      <c r="CC22" s="28"/>
      <c r="CD22" s="27"/>
      <c r="CE22" s="28"/>
      <c r="CF22" s="27"/>
      <c r="CG22" s="28"/>
      <c r="CH22" s="27"/>
      <c r="CI22" s="28"/>
      <c r="CJ22" s="27"/>
      <c r="CK22" s="28"/>
      <c r="CL22" s="27"/>
      <c r="CM22" s="28"/>
      <c r="CN22" s="27"/>
      <c r="CO22" s="28"/>
      <c r="CP22" s="27"/>
      <c r="CQ22" s="28"/>
      <c r="CR22" s="27"/>
      <c r="CS22" s="28"/>
      <c r="CT22" s="27"/>
      <c r="CU22" s="28"/>
    </row>
    <row r="23" spans="1:99" ht="13.5" thickBot="1" x14ac:dyDescent="0.25">
      <c r="A23" s="29" t="s">
        <v>68</v>
      </c>
      <c r="B23" s="27"/>
      <c r="C23" s="28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28"/>
      <c r="P23" s="27"/>
      <c r="Q23" s="28"/>
      <c r="R23" s="27"/>
      <c r="S23" s="28"/>
      <c r="T23" s="27"/>
      <c r="U23" s="28"/>
      <c r="V23" s="27"/>
      <c r="W23" s="28"/>
      <c r="X23" s="27"/>
      <c r="Y23" s="28"/>
      <c r="Z23" s="27"/>
      <c r="AA23" s="28"/>
      <c r="AB23" s="27"/>
      <c r="AC23" s="28"/>
      <c r="AD23" s="27"/>
      <c r="AE23" s="28"/>
      <c r="AF23" s="27"/>
      <c r="AG23" s="28"/>
      <c r="AH23" s="27"/>
      <c r="AI23" s="28"/>
      <c r="AJ23" s="27"/>
      <c r="AK23" s="28"/>
      <c r="AL23" s="27"/>
      <c r="AM23" s="28"/>
      <c r="AN23" s="27"/>
      <c r="AO23" s="28"/>
      <c r="AP23" s="27"/>
      <c r="AQ23" s="28"/>
      <c r="AR23" s="27"/>
      <c r="AS23" s="28"/>
      <c r="AT23" s="27"/>
      <c r="AU23" s="28"/>
      <c r="AV23" s="27"/>
      <c r="AW23" s="28"/>
      <c r="AX23" s="27"/>
      <c r="AY23" s="28"/>
      <c r="AZ23" s="27"/>
      <c r="BA23" s="28"/>
      <c r="BB23" s="27"/>
      <c r="BC23" s="28"/>
      <c r="BD23" s="27"/>
      <c r="BE23" s="28"/>
      <c r="BF23" s="27"/>
      <c r="BG23" s="28"/>
      <c r="BH23" s="27"/>
      <c r="BI23" s="28"/>
      <c r="BJ23" s="27"/>
      <c r="BK23" s="28"/>
      <c r="BL23" s="27"/>
      <c r="BM23" s="28"/>
      <c r="BN23" s="27"/>
      <c r="BO23" s="28"/>
      <c r="BP23" s="27"/>
      <c r="BQ23" s="28"/>
      <c r="BR23" s="27"/>
      <c r="BS23" s="28"/>
      <c r="BT23" s="27"/>
      <c r="BU23" s="28"/>
      <c r="BV23" s="27"/>
      <c r="BW23" s="28"/>
      <c r="BX23" s="27"/>
      <c r="BY23" s="28"/>
      <c r="BZ23" s="27"/>
      <c r="CA23" s="28"/>
      <c r="CB23" s="27"/>
      <c r="CC23" s="28"/>
      <c r="CD23" s="27"/>
      <c r="CE23" s="28"/>
      <c r="CF23" s="27"/>
      <c r="CG23" s="28"/>
      <c r="CH23" s="27"/>
      <c r="CI23" s="28"/>
      <c r="CJ23" s="27"/>
      <c r="CK23" s="28"/>
      <c r="CL23" s="27"/>
      <c r="CM23" s="28"/>
      <c r="CN23" s="27"/>
      <c r="CO23" s="28"/>
      <c r="CP23" s="27"/>
      <c r="CQ23" s="28"/>
      <c r="CR23" s="27"/>
      <c r="CS23" s="28"/>
      <c r="CT23" s="27"/>
      <c r="CU23" s="28"/>
    </row>
    <row r="24" spans="1:99" ht="13.5" thickBot="1" x14ac:dyDescent="0.25">
      <c r="B24" s="30" t="str">
        <f>+B3</f>
        <v>30/06/2015</v>
      </c>
      <c r="C24" s="28"/>
      <c r="D24" s="30" t="str">
        <f>+D3</f>
        <v>31/07/2015</v>
      </c>
      <c r="E24" s="28"/>
      <c r="F24" s="30" t="str">
        <f>+F3</f>
        <v>31/08/2015</v>
      </c>
      <c r="G24" s="28"/>
      <c r="H24" s="30" t="str">
        <f>+H3</f>
        <v>30/09/2015</v>
      </c>
      <c r="I24" s="28"/>
      <c r="J24" s="30" t="str">
        <f>+J3</f>
        <v>31/10/2015</v>
      </c>
      <c r="K24" s="28"/>
      <c r="L24" s="30" t="str">
        <f>+L3</f>
        <v>30/11/2015</v>
      </c>
      <c r="M24" s="28"/>
      <c r="N24" s="30" t="str">
        <f>+N3</f>
        <v>31/12/2015</v>
      </c>
      <c r="O24" s="28"/>
      <c r="P24" s="30" t="str">
        <f>+P3</f>
        <v>31/01/2016</v>
      </c>
      <c r="Q24" s="28"/>
      <c r="R24" s="30" t="str">
        <f>+R3</f>
        <v>28/02/2016</v>
      </c>
      <c r="S24" s="28"/>
      <c r="T24" s="30" t="str">
        <f>+T3</f>
        <v>31/03/2016</v>
      </c>
      <c r="U24" s="28"/>
      <c r="V24" s="30" t="str">
        <f>+V3</f>
        <v>30/04/2016</v>
      </c>
      <c r="W24" s="28"/>
      <c r="X24" s="30" t="str">
        <f>+X3</f>
        <v>31/05/2016</v>
      </c>
      <c r="Y24" s="28"/>
      <c r="Z24" s="30" t="str">
        <f>+Z3</f>
        <v>30/06/2017</v>
      </c>
      <c r="AA24" s="28"/>
      <c r="AB24" s="30" t="str">
        <f>+AB3</f>
        <v>31/07/2016</v>
      </c>
      <c r="AC24" s="28"/>
      <c r="AD24" s="30" t="str">
        <f>+AD3</f>
        <v>31/08/2016</v>
      </c>
      <c r="AE24" s="28"/>
      <c r="AF24" s="30" t="str">
        <f>+AF3</f>
        <v>30/09/2016</v>
      </c>
      <c r="AG24" s="28"/>
      <c r="AH24" s="30" t="str">
        <f>+AH3</f>
        <v>31/10/2016</v>
      </c>
      <c r="AI24" s="28"/>
      <c r="AJ24" s="30" t="str">
        <f>+AJ3</f>
        <v>30/11/2016</v>
      </c>
      <c r="AK24" s="28"/>
      <c r="AL24" s="30" t="str">
        <f>+AL3</f>
        <v>31/12/2016</v>
      </c>
      <c r="AM24" s="28"/>
      <c r="AN24" s="30" t="str">
        <f>+AN3</f>
        <v>31/01/2017</v>
      </c>
      <c r="AO24" s="28"/>
      <c r="AP24" s="30" t="str">
        <f>+AP3</f>
        <v>28/02/2017</v>
      </c>
      <c r="AQ24" s="28"/>
      <c r="AR24" s="30" t="str">
        <f>+AR3</f>
        <v>31/03/2017</v>
      </c>
      <c r="AS24" s="28"/>
      <c r="AT24" s="30" t="str">
        <f>+AT3</f>
        <v>30/04/2017</v>
      </c>
      <c r="AU24" s="28"/>
      <c r="AV24" s="30" t="str">
        <f>+AV3</f>
        <v>31/05/2017</v>
      </c>
      <c r="AW24" s="28"/>
      <c r="AX24" s="30" t="str">
        <f>+AX3</f>
        <v>30/06/2017</v>
      </c>
      <c r="AY24" s="28"/>
      <c r="AZ24" s="30" t="str">
        <f>+AZ3</f>
        <v>31/7/2017</v>
      </c>
      <c r="BA24" s="28"/>
      <c r="BB24" s="30" t="str">
        <f>+BB3</f>
        <v>31/8/2017</v>
      </c>
      <c r="BC24" s="28"/>
      <c r="BD24" s="30" t="str">
        <f>+BD3</f>
        <v>30/9/2017</v>
      </c>
      <c r="BE24" s="28"/>
      <c r="BF24" s="30" t="str">
        <f>+BF3</f>
        <v>31/10/2017</v>
      </c>
      <c r="BG24" s="28"/>
      <c r="BH24" s="30" t="str">
        <f>+BH3</f>
        <v>30/11/2017</v>
      </c>
      <c r="BI24" s="28"/>
      <c r="BJ24" s="30" t="str">
        <f>+BJ3</f>
        <v>31/12/2017</v>
      </c>
      <c r="BK24" s="28"/>
      <c r="BL24" s="30" t="str">
        <f>+BL3</f>
        <v>31/01/2018</v>
      </c>
      <c r="BM24" s="28"/>
      <c r="BN24" s="30" t="str">
        <f>+BN3</f>
        <v>28/02/2018</v>
      </c>
      <c r="BO24" s="28"/>
      <c r="BP24" s="30" t="str">
        <f>+BP3</f>
        <v>31/03/2018</v>
      </c>
      <c r="BQ24" s="28"/>
      <c r="BR24" s="30" t="str">
        <f>+BR3</f>
        <v>30/04/2018</v>
      </c>
      <c r="BS24" s="28"/>
      <c r="BT24" s="30" t="str">
        <f>+BT3</f>
        <v>31/05/2018</v>
      </c>
      <c r="BU24" s="28"/>
      <c r="BV24" s="30" t="str">
        <f>+BV3</f>
        <v>30/06/2018</v>
      </c>
      <c r="BW24" s="28"/>
      <c r="BX24" s="30" t="str">
        <f>+BX3</f>
        <v>31/07/2018</v>
      </c>
      <c r="BY24" s="28"/>
      <c r="BZ24" s="30" t="str">
        <f>+BZ3</f>
        <v>31/08/2018</v>
      </c>
      <c r="CA24" s="28"/>
      <c r="CB24" s="30" t="str">
        <f>+CB3</f>
        <v>30/09/2018</v>
      </c>
      <c r="CC24" s="28"/>
      <c r="CD24" s="30" t="str">
        <f>+CD3</f>
        <v>31/10/2018</v>
      </c>
      <c r="CE24" s="28"/>
      <c r="CF24" s="30" t="str">
        <f>+CF3</f>
        <v>30/11/2018</v>
      </c>
      <c r="CG24" s="28"/>
      <c r="CH24" s="30" t="str">
        <f>+CH3</f>
        <v>31/12/2018</v>
      </c>
      <c r="CI24" s="28"/>
      <c r="CJ24" s="30" t="str">
        <f>+CJ3</f>
        <v>31/01/2019</v>
      </c>
      <c r="CK24" s="28"/>
      <c r="CL24" s="30" t="str">
        <f>+CL3</f>
        <v>28/02/2019</v>
      </c>
      <c r="CM24" s="28"/>
      <c r="CN24" s="30" t="str">
        <f>+CN3</f>
        <v>31/03/2019</v>
      </c>
      <c r="CO24" s="28"/>
      <c r="CP24" s="30" t="str">
        <f>+CP3</f>
        <v>30/04/2019</v>
      </c>
      <c r="CQ24" s="28"/>
      <c r="CR24" s="30" t="str">
        <f>+CR3</f>
        <v>31/05/2019</v>
      </c>
      <c r="CS24" s="28"/>
      <c r="CT24" s="30" t="str">
        <f>+CT3</f>
        <v>30/06/2019</v>
      </c>
      <c r="CU24" s="28"/>
    </row>
    <row r="25" spans="1:99" x14ac:dyDescent="0.2">
      <c r="A25" s="2" t="s">
        <v>69</v>
      </c>
      <c r="B25" s="31">
        <v>10000000</v>
      </c>
      <c r="C25" s="28"/>
      <c r="D25" s="31">
        <v>20000000</v>
      </c>
      <c r="E25" s="28"/>
      <c r="F25" s="31">
        <v>15000000</v>
      </c>
      <c r="G25" s="28"/>
      <c r="H25" s="31">
        <v>0</v>
      </c>
      <c r="I25" s="28"/>
      <c r="J25" s="31">
        <v>10000000</v>
      </c>
      <c r="K25" s="28"/>
      <c r="L25" s="31">
        <v>10000000</v>
      </c>
      <c r="M25" s="28"/>
      <c r="N25" s="31">
        <v>10000000</v>
      </c>
      <c r="O25" s="28"/>
      <c r="P25" s="31">
        <v>10000000</v>
      </c>
      <c r="Q25" s="28"/>
      <c r="R25" s="31">
        <v>5000000</v>
      </c>
      <c r="S25" s="28"/>
      <c r="T25" s="31">
        <v>20000000</v>
      </c>
      <c r="U25" s="28"/>
      <c r="V25" s="31">
        <v>15000000</v>
      </c>
      <c r="W25" s="28"/>
      <c r="X25" s="31">
        <v>20000000</v>
      </c>
      <c r="Y25" s="28"/>
      <c r="Z25" s="31">
        <v>15000000</v>
      </c>
      <c r="AA25" s="28"/>
      <c r="AB25" s="31">
        <v>15000000</v>
      </c>
      <c r="AC25" s="28"/>
      <c r="AD25" s="31">
        <v>20000000</v>
      </c>
      <c r="AE25" s="28"/>
      <c r="AF25" s="31">
        <v>15000000</v>
      </c>
      <c r="AG25" s="28"/>
      <c r="AH25" s="31">
        <v>15000000</v>
      </c>
      <c r="AI25" s="28"/>
      <c r="AJ25" s="31">
        <v>30000000</v>
      </c>
      <c r="AK25" s="28"/>
      <c r="AL25" s="31">
        <v>25000000</v>
      </c>
      <c r="AM25" s="28"/>
      <c r="AN25" s="31">
        <v>35000000</v>
      </c>
      <c r="AO25" s="28"/>
      <c r="AP25" s="31">
        <v>45000000</v>
      </c>
      <c r="AQ25" s="28"/>
      <c r="AR25" s="31">
        <v>45000000</v>
      </c>
      <c r="AS25" s="28"/>
      <c r="AT25" s="31">
        <v>55000000</v>
      </c>
      <c r="AU25" s="28"/>
      <c r="AV25" s="31">
        <v>35000000</v>
      </c>
      <c r="AW25" s="28"/>
      <c r="AX25" s="31">
        <v>15000000</v>
      </c>
      <c r="AY25" s="28"/>
      <c r="AZ25" s="31">
        <v>15000000</v>
      </c>
      <c r="BA25" s="28"/>
      <c r="BB25" s="31">
        <v>25000000</v>
      </c>
      <c r="BC25" s="28"/>
      <c r="BD25" s="31">
        <v>30000000</v>
      </c>
      <c r="BE25" s="28"/>
      <c r="BF25" s="31">
        <v>20000000</v>
      </c>
      <c r="BG25" s="28"/>
      <c r="BH25" s="31">
        <v>25000000</v>
      </c>
      <c r="BI25" s="28"/>
      <c r="BJ25" s="31">
        <v>25000000</v>
      </c>
      <c r="BK25" s="28"/>
      <c r="BL25" s="31">
        <v>25000000</v>
      </c>
      <c r="BM25" s="28"/>
      <c r="BN25" s="31">
        <v>25000000</v>
      </c>
      <c r="BO25" s="28"/>
      <c r="BP25" s="31">
        <v>15000000</v>
      </c>
      <c r="BQ25" s="28"/>
      <c r="BR25" s="31">
        <v>30000000</v>
      </c>
      <c r="BS25" s="28"/>
      <c r="BT25" s="31">
        <v>20000000</v>
      </c>
      <c r="BU25" s="28"/>
      <c r="BV25" s="31">
        <v>5000000</v>
      </c>
      <c r="BW25" s="28"/>
      <c r="BX25" s="31">
        <v>15000000</v>
      </c>
      <c r="BY25" s="28"/>
      <c r="BZ25" s="31">
        <v>10000000</v>
      </c>
      <c r="CA25" s="28"/>
      <c r="CB25" s="31">
        <v>15000000</v>
      </c>
      <c r="CC25" s="28"/>
      <c r="CD25" s="31">
        <v>5000000</v>
      </c>
      <c r="CE25" s="28"/>
      <c r="CF25" s="31">
        <v>5000000</v>
      </c>
      <c r="CG25" s="28"/>
      <c r="CH25" s="31">
        <v>5000000</v>
      </c>
      <c r="CI25" s="28"/>
      <c r="CJ25" s="31">
        <v>15000000</v>
      </c>
      <c r="CK25" s="28"/>
      <c r="CL25" s="31">
        <v>10000000</v>
      </c>
      <c r="CM25" s="28"/>
      <c r="CN25" s="31">
        <v>10000000</v>
      </c>
      <c r="CO25" s="28"/>
      <c r="CP25" s="31">
        <v>0</v>
      </c>
      <c r="CQ25" s="28"/>
      <c r="CR25" s="31">
        <v>0</v>
      </c>
      <c r="CS25" s="28"/>
      <c r="CT25" s="31">
        <v>0</v>
      </c>
      <c r="CU25" s="28"/>
    </row>
    <row r="26" spans="1:99" x14ac:dyDescent="0.2">
      <c r="A26" s="2" t="s">
        <v>70</v>
      </c>
      <c r="B26" s="31">
        <v>5000000</v>
      </c>
      <c r="C26" s="28"/>
      <c r="D26" s="31">
        <v>25000000</v>
      </c>
      <c r="E26" s="28"/>
      <c r="F26" s="31">
        <v>15000000</v>
      </c>
      <c r="G26" s="28"/>
      <c r="H26" s="31">
        <v>5000000</v>
      </c>
      <c r="I26" s="28"/>
      <c r="J26" s="31">
        <v>20000000</v>
      </c>
      <c r="K26" s="28"/>
      <c r="L26" s="31">
        <v>20000000</v>
      </c>
      <c r="M26" s="28"/>
      <c r="N26" s="31">
        <v>20000000</v>
      </c>
      <c r="O26" s="28"/>
      <c r="P26" s="31">
        <v>20000000</v>
      </c>
      <c r="Q26" s="28"/>
      <c r="R26" s="31">
        <v>20000000</v>
      </c>
      <c r="S26" s="28"/>
      <c r="T26" s="31">
        <v>35000000</v>
      </c>
      <c r="U26" s="28"/>
      <c r="V26" s="31">
        <v>30000000</v>
      </c>
      <c r="W26" s="28"/>
      <c r="X26" s="31">
        <v>50000000</v>
      </c>
      <c r="Y26" s="28"/>
      <c r="Z26" s="31">
        <v>40000000</v>
      </c>
      <c r="AA26" s="28"/>
      <c r="AB26" s="31">
        <v>40000000</v>
      </c>
      <c r="AC26" s="28"/>
      <c r="AD26" s="31">
        <v>45000000</v>
      </c>
      <c r="AE26" s="28"/>
      <c r="AF26" s="31">
        <v>30000000</v>
      </c>
      <c r="AG26" s="28"/>
      <c r="AH26" s="31">
        <v>35000000</v>
      </c>
      <c r="AI26" s="28"/>
      <c r="AJ26" s="31">
        <v>50000000</v>
      </c>
      <c r="AK26" s="28"/>
      <c r="AL26" s="31">
        <v>50000000</v>
      </c>
      <c r="AM26" s="28"/>
      <c r="AN26" s="31">
        <v>45000000</v>
      </c>
      <c r="AO26" s="28"/>
      <c r="AP26" s="31">
        <v>50000000</v>
      </c>
      <c r="AQ26" s="28"/>
      <c r="AR26" s="31">
        <v>45000000</v>
      </c>
      <c r="AS26" s="28"/>
      <c r="AT26" s="31">
        <v>50000000</v>
      </c>
      <c r="AU26" s="28"/>
      <c r="AV26" s="31">
        <v>60000000</v>
      </c>
      <c r="AW26" s="28"/>
      <c r="AX26" s="31">
        <v>40000000</v>
      </c>
      <c r="AY26" s="28"/>
      <c r="AZ26" s="31">
        <v>45000000</v>
      </c>
      <c r="BA26" s="28"/>
      <c r="BB26" s="31">
        <v>40000000</v>
      </c>
      <c r="BC26" s="28"/>
      <c r="BD26" s="31">
        <v>35000000</v>
      </c>
      <c r="BE26" s="28"/>
      <c r="BF26" s="31">
        <v>20000000</v>
      </c>
      <c r="BG26" s="28"/>
      <c r="BH26" s="31">
        <v>20000000</v>
      </c>
      <c r="BI26" s="28"/>
      <c r="BJ26" s="31">
        <v>20000000</v>
      </c>
      <c r="BK26" s="28"/>
      <c r="BL26" s="31">
        <v>35000000</v>
      </c>
      <c r="BM26" s="28"/>
      <c r="BN26" s="31">
        <v>30000000</v>
      </c>
      <c r="BO26" s="28"/>
      <c r="BP26" s="31">
        <v>20000000</v>
      </c>
      <c r="BQ26" s="28"/>
      <c r="BR26" s="31">
        <v>40000000</v>
      </c>
      <c r="BS26" s="28"/>
      <c r="BT26" s="31">
        <v>35000000</v>
      </c>
      <c r="BU26" s="28"/>
      <c r="BV26" s="31">
        <v>15000000</v>
      </c>
      <c r="BW26" s="28"/>
      <c r="BX26" s="31">
        <v>20000000</v>
      </c>
      <c r="BY26" s="28"/>
      <c r="BZ26" s="31">
        <v>15000000</v>
      </c>
      <c r="CA26" s="28"/>
      <c r="CB26" s="31">
        <v>15000000</v>
      </c>
      <c r="CC26" s="28"/>
      <c r="CD26" s="31">
        <v>10000000</v>
      </c>
      <c r="CE26" s="28"/>
      <c r="CF26" s="31">
        <v>10000000</v>
      </c>
      <c r="CG26" s="28"/>
      <c r="CH26" s="31">
        <v>10000000</v>
      </c>
      <c r="CI26" s="28"/>
      <c r="CJ26" s="31">
        <v>15000000</v>
      </c>
      <c r="CK26" s="28"/>
      <c r="CL26" s="31">
        <v>20000000</v>
      </c>
      <c r="CM26" s="28"/>
      <c r="CN26" s="31">
        <v>10000000</v>
      </c>
      <c r="CO26" s="28"/>
      <c r="CP26" s="31">
        <v>20000000</v>
      </c>
      <c r="CQ26" s="28"/>
      <c r="CR26" s="31">
        <v>15000000</v>
      </c>
      <c r="CS26" s="28"/>
      <c r="CT26" s="31">
        <v>10000000</v>
      </c>
      <c r="CU26" s="28"/>
    </row>
    <row r="27" spans="1:99" x14ac:dyDescent="0.2">
      <c r="A27" s="2" t="s">
        <v>71</v>
      </c>
      <c r="B27" s="31">
        <v>0</v>
      </c>
      <c r="C27" s="28"/>
      <c r="D27" s="31">
        <v>5000000</v>
      </c>
      <c r="E27" s="28"/>
      <c r="F27" s="31">
        <v>5000000</v>
      </c>
      <c r="G27" s="28"/>
      <c r="H27" s="31">
        <v>0</v>
      </c>
      <c r="I27" s="28"/>
      <c r="J27" s="31">
        <v>0</v>
      </c>
      <c r="K27" s="28"/>
      <c r="L27" s="31">
        <v>0</v>
      </c>
      <c r="M27" s="28"/>
      <c r="N27" s="31">
        <v>0</v>
      </c>
      <c r="O27" s="28"/>
      <c r="P27" s="31">
        <v>0</v>
      </c>
      <c r="Q27" s="28"/>
      <c r="R27" s="31">
        <v>0</v>
      </c>
      <c r="S27" s="28"/>
      <c r="T27" s="31">
        <v>0</v>
      </c>
      <c r="U27" s="28"/>
      <c r="V27" s="31">
        <v>0</v>
      </c>
      <c r="W27" s="28"/>
      <c r="X27" s="31">
        <v>0</v>
      </c>
      <c r="Y27" s="28"/>
      <c r="Z27" s="31">
        <v>0</v>
      </c>
      <c r="AA27" s="28"/>
      <c r="AB27" s="31">
        <v>0</v>
      </c>
      <c r="AC27" s="28"/>
      <c r="AD27" s="31">
        <v>0</v>
      </c>
      <c r="AE27" s="28"/>
      <c r="AF27" s="31">
        <v>0</v>
      </c>
      <c r="AG27" s="28"/>
      <c r="AH27" s="31">
        <v>0</v>
      </c>
      <c r="AI27" s="28"/>
      <c r="AJ27" s="31">
        <v>0</v>
      </c>
      <c r="AK27" s="28"/>
      <c r="AL27" s="31">
        <v>0</v>
      </c>
      <c r="AM27" s="28"/>
      <c r="AN27" s="31">
        <v>0</v>
      </c>
      <c r="AO27" s="28"/>
      <c r="AP27" s="31">
        <v>0</v>
      </c>
      <c r="AQ27" s="28"/>
      <c r="AR27" s="31">
        <v>0</v>
      </c>
      <c r="AS27" s="28"/>
      <c r="AT27" s="31">
        <v>0</v>
      </c>
      <c r="AU27" s="28"/>
      <c r="AV27" s="31">
        <v>0</v>
      </c>
      <c r="AW27" s="28"/>
      <c r="AX27" s="31">
        <v>0</v>
      </c>
      <c r="AY27" s="28"/>
      <c r="AZ27" s="31">
        <v>5000000</v>
      </c>
      <c r="BA27" s="28"/>
      <c r="BB27" s="31">
        <v>10000000</v>
      </c>
      <c r="BC27" s="28"/>
      <c r="BD27" s="31">
        <v>5000000</v>
      </c>
      <c r="BE27" s="28"/>
      <c r="BF27" s="31">
        <v>5000000</v>
      </c>
      <c r="BG27" s="28"/>
      <c r="BH27" s="31">
        <v>15000000</v>
      </c>
      <c r="BI27" s="28"/>
      <c r="BJ27" s="31">
        <v>15000000</v>
      </c>
      <c r="BK27" s="28"/>
      <c r="BL27" s="31">
        <v>20000000</v>
      </c>
      <c r="BM27" s="28"/>
      <c r="BN27" s="31">
        <v>20000000</v>
      </c>
      <c r="BO27" s="28"/>
      <c r="BP27" s="31">
        <v>15000000</v>
      </c>
      <c r="BQ27" s="28"/>
      <c r="BR27" s="31">
        <v>25000000</v>
      </c>
      <c r="BS27" s="28"/>
      <c r="BT27" s="31">
        <v>20000000</v>
      </c>
      <c r="BU27" s="28"/>
      <c r="BV27" s="31">
        <v>10000000</v>
      </c>
      <c r="BW27" s="28"/>
      <c r="BX27" s="31">
        <v>5000000</v>
      </c>
      <c r="BY27" s="28"/>
      <c r="BZ27" s="31">
        <v>5000000</v>
      </c>
      <c r="CA27" s="28"/>
      <c r="CB27" s="31">
        <v>0</v>
      </c>
      <c r="CC27" s="28"/>
      <c r="CD27" s="31">
        <v>0</v>
      </c>
      <c r="CE27" s="28"/>
      <c r="CF27" s="31">
        <v>0</v>
      </c>
      <c r="CG27" s="28"/>
      <c r="CH27" s="31">
        <v>0</v>
      </c>
      <c r="CI27" s="28"/>
      <c r="CJ27" s="31">
        <v>0</v>
      </c>
      <c r="CK27" s="28"/>
      <c r="CL27" s="31">
        <v>0</v>
      </c>
      <c r="CM27" s="28"/>
      <c r="CN27" s="31">
        <v>5000000</v>
      </c>
      <c r="CO27" s="28"/>
      <c r="CP27" s="31">
        <v>10000000</v>
      </c>
      <c r="CQ27" s="28"/>
      <c r="CR27" s="31">
        <v>10000000</v>
      </c>
      <c r="CS27" s="28"/>
      <c r="CT27" s="31">
        <v>0</v>
      </c>
      <c r="CU27" s="28"/>
    </row>
    <row r="28" spans="1:99" x14ac:dyDescent="0.2">
      <c r="A28" s="2" t="s">
        <v>72</v>
      </c>
      <c r="B28" s="31">
        <v>5000000</v>
      </c>
      <c r="C28" s="28"/>
      <c r="D28" s="31">
        <v>20000000</v>
      </c>
      <c r="E28" s="28"/>
      <c r="F28" s="31">
        <v>20000000</v>
      </c>
      <c r="G28" s="28"/>
      <c r="H28" s="31">
        <v>0</v>
      </c>
      <c r="I28" s="28"/>
      <c r="J28" s="31">
        <v>10000000</v>
      </c>
      <c r="K28" s="28"/>
      <c r="L28" s="31">
        <v>10000000</v>
      </c>
      <c r="M28" s="28"/>
      <c r="N28" s="31">
        <v>10000000</v>
      </c>
      <c r="O28" s="28"/>
      <c r="P28" s="31">
        <v>10000000</v>
      </c>
      <c r="Q28" s="28"/>
      <c r="R28" s="31">
        <v>5000000</v>
      </c>
      <c r="S28" s="28"/>
      <c r="T28" s="31">
        <v>0</v>
      </c>
      <c r="U28" s="28"/>
      <c r="V28" s="31">
        <v>0</v>
      </c>
      <c r="W28" s="28"/>
      <c r="X28" s="31">
        <v>20000000</v>
      </c>
      <c r="Y28" s="28"/>
      <c r="Z28" s="31">
        <v>30000000</v>
      </c>
      <c r="AA28" s="28"/>
      <c r="AB28" s="31">
        <v>25000000</v>
      </c>
      <c r="AC28" s="28"/>
      <c r="AD28" s="31">
        <v>25000000</v>
      </c>
      <c r="AE28" s="28"/>
      <c r="AF28" s="31">
        <v>10000000</v>
      </c>
      <c r="AG28" s="28"/>
      <c r="AH28" s="31">
        <v>25000000</v>
      </c>
      <c r="AI28" s="28"/>
      <c r="AJ28" s="31">
        <v>35000000</v>
      </c>
      <c r="AK28" s="28"/>
      <c r="AL28" s="31">
        <v>30000000</v>
      </c>
      <c r="AM28" s="28"/>
      <c r="AN28" s="31">
        <v>30000000</v>
      </c>
      <c r="AO28" s="28"/>
      <c r="AP28" s="31">
        <v>40000000</v>
      </c>
      <c r="AQ28" s="28"/>
      <c r="AR28" s="31">
        <v>35000000</v>
      </c>
      <c r="AS28" s="28"/>
      <c r="AT28" s="31">
        <v>30000000</v>
      </c>
      <c r="AU28" s="28"/>
      <c r="AV28" s="31">
        <v>40000000</v>
      </c>
      <c r="AW28" s="28"/>
      <c r="AX28" s="31">
        <v>30000000</v>
      </c>
      <c r="AY28" s="28"/>
      <c r="AZ28" s="31">
        <v>30000000</v>
      </c>
      <c r="BA28" s="28"/>
      <c r="BB28" s="31">
        <v>30000000</v>
      </c>
      <c r="BC28" s="28"/>
      <c r="BD28" s="31">
        <v>25000000</v>
      </c>
      <c r="BE28" s="28"/>
      <c r="BF28" s="31">
        <v>15000000</v>
      </c>
      <c r="BG28" s="28"/>
      <c r="BH28" s="31">
        <v>20000000</v>
      </c>
      <c r="BI28" s="28"/>
      <c r="BJ28" s="31">
        <v>20000000</v>
      </c>
      <c r="BK28" s="28"/>
      <c r="BL28" s="31">
        <v>25000000</v>
      </c>
      <c r="BM28" s="28"/>
      <c r="BN28" s="31">
        <v>20000000</v>
      </c>
      <c r="BO28" s="28"/>
      <c r="BP28" s="31">
        <v>15000000</v>
      </c>
      <c r="BQ28" s="28"/>
      <c r="BR28" s="31">
        <v>35000000</v>
      </c>
      <c r="BS28" s="28"/>
      <c r="BT28" s="31">
        <v>30000000</v>
      </c>
      <c r="BU28" s="28"/>
      <c r="BV28" s="31">
        <v>10000000</v>
      </c>
      <c r="BW28" s="28"/>
      <c r="BX28" s="31">
        <v>20000000</v>
      </c>
      <c r="BY28" s="28"/>
      <c r="BZ28" s="31">
        <v>15000000</v>
      </c>
      <c r="CA28" s="28"/>
      <c r="CB28" s="31">
        <v>10000000</v>
      </c>
      <c r="CC28" s="28"/>
      <c r="CD28" s="31">
        <v>5000000</v>
      </c>
      <c r="CE28" s="28"/>
      <c r="CF28" s="31">
        <v>10000000</v>
      </c>
      <c r="CG28" s="28"/>
      <c r="CH28" s="31">
        <v>10000000</v>
      </c>
      <c r="CI28" s="28"/>
      <c r="CJ28" s="31">
        <v>10000000</v>
      </c>
      <c r="CK28" s="28"/>
      <c r="CL28" s="31">
        <v>15000000</v>
      </c>
      <c r="CM28" s="28"/>
      <c r="CN28" s="31">
        <v>15000000</v>
      </c>
      <c r="CO28" s="28"/>
      <c r="CP28" s="31">
        <v>20000000</v>
      </c>
      <c r="CQ28" s="28"/>
      <c r="CR28" s="31">
        <v>10000000</v>
      </c>
      <c r="CS28" s="28"/>
      <c r="CT28" s="31">
        <v>5000000</v>
      </c>
      <c r="CU28" s="28"/>
    </row>
    <row r="29" spans="1:99" x14ac:dyDescent="0.2">
      <c r="A29" s="2" t="s">
        <v>73</v>
      </c>
      <c r="B29" s="31">
        <v>10000000</v>
      </c>
      <c r="C29" s="28"/>
      <c r="D29" s="31">
        <v>30000000</v>
      </c>
      <c r="E29" s="28"/>
      <c r="F29" s="31">
        <v>10000000</v>
      </c>
      <c r="G29" s="28"/>
      <c r="H29" s="31">
        <v>5000000</v>
      </c>
      <c r="I29" s="28"/>
      <c r="J29" s="31">
        <v>15000000</v>
      </c>
      <c r="K29" s="28"/>
      <c r="L29" s="31">
        <v>15000000</v>
      </c>
      <c r="M29" s="28"/>
      <c r="N29" s="31">
        <v>15000000</v>
      </c>
      <c r="O29" s="28"/>
      <c r="P29" s="31">
        <v>30000000</v>
      </c>
      <c r="Q29" s="28"/>
      <c r="R29" s="31">
        <v>30000000</v>
      </c>
      <c r="S29" s="28"/>
      <c r="T29" s="31">
        <v>25000000</v>
      </c>
      <c r="U29" s="28"/>
      <c r="V29" s="31">
        <v>25000000</v>
      </c>
      <c r="W29" s="28"/>
      <c r="X29" s="31">
        <v>30000000</v>
      </c>
      <c r="Y29" s="28"/>
      <c r="Z29" s="31">
        <v>5000000</v>
      </c>
      <c r="AA29" s="28"/>
      <c r="AB29" s="31">
        <v>30000000</v>
      </c>
      <c r="AC29" s="28"/>
      <c r="AD29" s="31">
        <v>30000000</v>
      </c>
      <c r="AE29" s="28"/>
      <c r="AF29" s="31">
        <v>15000000</v>
      </c>
      <c r="AG29" s="28"/>
      <c r="AH29" s="31">
        <v>25000000</v>
      </c>
      <c r="AI29" s="28"/>
      <c r="AJ29" s="31">
        <v>40000000</v>
      </c>
      <c r="AK29" s="28"/>
      <c r="AL29" s="31">
        <v>35000000</v>
      </c>
      <c r="AM29" s="28"/>
      <c r="AN29" s="31">
        <v>40000000</v>
      </c>
      <c r="AO29" s="28"/>
      <c r="AP29" s="31">
        <v>30000000</v>
      </c>
      <c r="AQ29" s="28"/>
      <c r="AR29" s="31">
        <v>30000000</v>
      </c>
      <c r="AS29" s="28"/>
      <c r="AT29" s="31">
        <v>20000000</v>
      </c>
      <c r="AU29" s="28"/>
      <c r="AV29" s="31">
        <v>15000000</v>
      </c>
      <c r="AW29" s="28"/>
      <c r="AX29" s="31">
        <v>5000000</v>
      </c>
      <c r="AY29" s="28"/>
      <c r="AZ29" s="31">
        <v>25000000</v>
      </c>
      <c r="BA29" s="28"/>
      <c r="BB29" s="31">
        <v>25000000</v>
      </c>
      <c r="BC29" s="28"/>
      <c r="BD29" s="31">
        <v>25000000</v>
      </c>
      <c r="BE29" s="28"/>
      <c r="BF29" s="31">
        <v>20000000</v>
      </c>
      <c r="BG29" s="28"/>
      <c r="BH29" s="31">
        <v>25000000</v>
      </c>
      <c r="BI29" s="28"/>
      <c r="BJ29" s="31">
        <v>25000000</v>
      </c>
      <c r="BK29" s="28"/>
      <c r="BL29" s="31">
        <v>30000000</v>
      </c>
      <c r="BM29" s="28"/>
      <c r="BN29" s="31">
        <v>20000000</v>
      </c>
      <c r="BO29" s="28"/>
      <c r="BP29" s="31">
        <v>15000000</v>
      </c>
      <c r="BQ29" s="28"/>
      <c r="BR29" s="31">
        <v>10000000</v>
      </c>
      <c r="BS29" s="28"/>
      <c r="BT29" s="31">
        <v>5000000</v>
      </c>
      <c r="BU29" s="28"/>
      <c r="BV29" s="31">
        <v>5000000</v>
      </c>
      <c r="BW29" s="28"/>
      <c r="BX29" s="31">
        <v>15000000</v>
      </c>
      <c r="BY29" s="28"/>
      <c r="BZ29" s="31">
        <v>10000000</v>
      </c>
      <c r="CA29" s="28"/>
      <c r="CB29" s="31">
        <v>5000000</v>
      </c>
      <c r="CC29" s="28"/>
      <c r="CD29" s="31">
        <v>5000000</v>
      </c>
      <c r="CE29" s="28"/>
      <c r="CF29" s="31">
        <v>0</v>
      </c>
      <c r="CG29" s="28"/>
      <c r="CH29" s="31">
        <v>0</v>
      </c>
      <c r="CI29" s="28"/>
      <c r="CJ29" s="31">
        <v>0</v>
      </c>
      <c r="CK29" s="28"/>
      <c r="CL29" s="31">
        <v>0</v>
      </c>
      <c r="CM29" s="28"/>
      <c r="CN29" s="31">
        <v>0</v>
      </c>
      <c r="CO29" s="28"/>
      <c r="CP29" s="31">
        <v>0</v>
      </c>
      <c r="CQ29" s="28"/>
      <c r="CR29" s="31">
        <v>0</v>
      </c>
      <c r="CS29" s="28"/>
      <c r="CT29" s="31">
        <v>0</v>
      </c>
      <c r="CU29" s="28"/>
    </row>
    <row r="30" spans="1:99" x14ac:dyDescent="0.2">
      <c r="A30" s="2" t="s">
        <v>74</v>
      </c>
      <c r="B30" s="32">
        <f>SUM(B25:B29)</f>
        <v>30000000</v>
      </c>
      <c r="C30" s="28"/>
      <c r="D30" s="32">
        <f>SUM(D25:D29)</f>
        <v>100000000</v>
      </c>
      <c r="E30" s="28"/>
      <c r="F30" s="32">
        <f>SUM(F25:F29)</f>
        <v>65000000</v>
      </c>
      <c r="G30" s="28"/>
      <c r="H30" s="32">
        <f>SUM(H25:H29)</f>
        <v>10000000</v>
      </c>
      <c r="I30" s="28"/>
      <c r="J30" s="32">
        <f>SUM(J25:J29)</f>
        <v>55000000</v>
      </c>
      <c r="K30" s="28"/>
      <c r="L30" s="32">
        <f>SUM(L25:L29)</f>
        <v>55000000</v>
      </c>
      <c r="M30" s="28"/>
      <c r="N30" s="32">
        <f>SUM(N25:N29)</f>
        <v>55000000</v>
      </c>
      <c r="O30" s="28"/>
      <c r="P30" s="32">
        <f>SUM(P25:P29)</f>
        <v>70000000</v>
      </c>
      <c r="Q30" s="28"/>
      <c r="R30" s="32">
        <f>SUM(R25:R29)</f>
        <v>60000000</v>
      </c>
      <c r="S30" s="28"/>
      <c r="T30" s="32">
        <f>SUM(T25:T29)</f>
        <v>80000000</v>
      </c>
      <c r="U30" s="28"/>
      <c r="V30" s="32">
        <f>SUM(V25:V29)</f>
        <v>70000000</v>
      </c>
      <c r="W30" s="28"/>
      <c r="X30" s="32">
        <f>SUM(X25:X29)</f>
        <v>120000000</v>
      </c>
      <c r="Y30" s="28"/>
      <c r="Z30" s="32">
        <f>SUM(Z25:Z29)</f>
        <v>90000000</v>
      </c>
      <c r="AA30" s="28"/>
      <c r="AB30" s="32">
        <f>SUM(AB25:AB29)</f>
        <v>110000000</v>
      </c>
      <c r="AC30" s="28"/>
      <c r="AD30" s="32">
        <f>SUM(AD25:AD29)</f>
        <v>120000000</v>
      </c>
      <c r="AE30" s="28"/>
      <c r="AF30" s="32">
        <f>SUM(AF25:AF29)</f>
        <v>70000000</v>
      </c>
      <c r="AG30" s="28"/>
      <c r="AH30" s="32">
        <f>SUM(AH25:AH29)</f>
        <v>100000000</v>
      </c>
      <c r="AI30" s="28"/>
      <c r="AJ30" s="32">
        <f>SUM(AJ25:AJ29)</f>
        <v>155000000</v>
      </c>
      <c r="AK30" s="28"/>
      <c r="AL30" s="32">
        <f>SUM(AL25:AL29)</f>
        <v>140000000</v>
      </c>
      <c r="AM30" s="28"/>
      <c r="AN30" s="32">
        <f>SUM(AN25:AN29)</f>
        <v>150000000</v>
      </c>
      <c r="AO30" s="28"/>
      <c r="AP30" s="32">
        <f>SUM(AP25:AP29)</f>
        <v>165000000</v>
      </c>
      <c r="AQ30" s="28"/>
      <c r="AR30" s="32">
        <f>SUM(AR25:AR29)</f>
        <v>155000000</v>
      </c>
      <c r="AS30" s="28"/>
      <c r="AT30" s="32">
        <f>SUM(AT25:AT29)</f>
        <v>155000000</v>
      </c>
      <c r="AU30" s="28"/>
      <c r="AV30" s="32">
        <f>SUM(AV25:AV29)</f>
        <v>150000000</v>
      </c>
      <c r="AW30" s="28"/>
      <c r="AX30" s="32">
        <f>SUM(AX25:AX29)</f>
        <v>90000000</v>
      </c>
      <c r="AY30" s="28"/>
      <c r="AZ30" s="32">
        <f>SUM(AZ25:AZ29)</f>
        <v>120000000</v>
      </c>
      <c r="BA30" s="28"/>
      <c r="BB30" s="32">
        <f>SUM(BB25:BB29)</f>
        <v>130000000</v>
      </c>
      <c r="BC30" s="28"/>
      <c r="BD30" s="32">
        <f>SUM(BD25:BD29)</f>
        <v>120000000</v>
      </c>
      <c r="BE30" s="28"/>
      <c r="BF30" s="32">
        <f>SUM(BF25:BF29)</f>
        <v>80000000</v>
      </c>
      <c r="BG30" s="28"/>
      <c r="BH30" s="32">
        <f>SUM(BH25:BH29)</f>
        <v>105000000</v>
      </c>
      <c r="BI30" s="28"/>
      <c r="BJ30" s="32">
        <f>SUM(BJ25:BJ29)</f>
        <v>105000000</v>
      </c>
      <c r="BK30" s="28"/>
      <c r="BL30" s="32">
        <f>SUM(BL25:BL29)</f>
        <v>135000000</v>
      </c>
      <c r="BM30" s="28"/>
      <c r="BN30" s="32">
        <f>SUM(BN25:BN29)</f>
        <v>115000000</v>
      </c>
      <c r="BO30" s="28"/>
      <c r="BP30" s="32">
        <f>SUM(BP25:BP29)</f>
        <v>80000000</v>
      </c>
      <c r="BQ30" s="28"/>
      <c r="BR30" s="32">
        <f>SUM(BR25:BR29)</f>
        <v>140000000</v>
      </c>
      <c r="BS30" s="28"/>
      <c r="BT30" s="32">
        <f>SUM(BT25:BT29)</f>
        <v>110000000</v>
      </c>
      <c r="BU30" s="28"/>
      <c r="BV30" s="32">
        <f>SUM(BV25:BV29)</f>
        <v>45000000</v>
      </c>
      <c r="BW30" s="28"/>
      <c r="BX30" s="32">
        <f>SUM(BX25:BX29)</f>
        <v>75000000</v>
      </c>
      <c r="BY30" s="28"/>
      <c r="BZ30" s="32">
        <f>SUM(BZ25:BZ29)</f>
        <v>55000000</v>
      </c>
      <c r="CA30" s="28"/>
      <c r="CB30" s="32">
        <f>SUM(CB25:CB29)</f>
        <v>45000000</v>
      </c>
      <c r="CC30" s="28"/>
      <c r="CD30" s="32">
        <f>SUM(CD25:CD29)</f>
        <v>25000000</v>
      </c>
      <c r="CE30" s="28"/>
      <c r="CF30" s="32">
        <f>SUM(CF25:CF29)</f>
        <v>25000000</v>
      </c>
      <c r="CG30" s="28"/>
      <c r="CH30" s="32">
        <f>SUM(CH25:CH29)</f>
        <v>25000000</v>
      </c>
      <c r="CI30" s="28"/>
      <c r="CJ30" s="32">
        <f>SUM(CJ25:CJ29)</f>
        <v>40000000</v>
      </c>
      <c r="CK30" s="28"/>
      <c r="CL30" s="32">
        <f>SUM(CL25:CL29)</f>
        <v>45000000</v>
      </c>
      <c r="CM30" s="28"/>
      <c r="CN30" s="32">
        <f>SUM(CN25:CN29)</f>
        <v>40000000</v>
      </c>
      <c r="CO30" s="28"/>
      <c r="CP30" s="32">
        <f>SUM(CP25:CP29)</f>
        <v>50000000</v>
      </c>
      <c r="CQ30" s="28"/>
      <c r="CR30" s="32">
        <f>SUM(CR25:CR29)</f>
        <v>35000000</v>
      </c>
      <c r="CS30" s="28"/>
      <c r="CT30" s="32">
        <f>SUM(CT25:CT29)</f>
        <v>15000000</v>
      </c>
      <c r="CU30" s="28"/>
    </row>
    <row r="31" spans="1:99" x14ac:dyDescent="0.2">
      <c r="B31" s="33"/>
      <c r="C31" s="28"/>
      <c r="D31" s="33"/>
      <c r="E31" s="28"/>
      <c r="F31" s="33"/>
      <c r="G31" s="28"/>
      <c r="H31" s="33"/>
      <c r="I31" s="28"/>
      <c r="J31" s="33"/>
      <c r="K31" s="28"/>
      <c r="L31" s="33"/>
      <c r="M31" s="28"/>
      <c r="N31" s="33"/>
      <c r="O31" s="28"/>
      <c r="P31" s="33"/>
      <c r="Q31" s="28"/>
      <c r="R31" s="33"/>
      <c r="S31" s="28"/>
      <c r="T31" s="33"/>
      <c r="U31" s="28"/>
      <c r="V31" s="33"/>
      <c r="W31" s="28"/>
      <c r="X31" s="33"/>
      <c r="Y31" s="28"/>
      <c r="Z31" s="33"/>
      <c r="AA31" s="28"/>
      <c r="AB31" s="33"/>
      <c r="AC31" s="28"/>
      <c r="AD31" s="33"/>
      <c r="AE31" s="28"/>
      <c r="AF31" s="33"/>
      <c r="AG31" s="28"/>
      <c r="AH31" s="33"/>
      <c r="AI31" s="28"/>
      <c r="AJ31" s="33"/>
      <c r="AK31" s="28"/>
      <c r="AL31" s="33"/>
      <c r="AM31" s="28"/>
      <c r="AN31" s="33"/>
      <c r="AO31" s="28"/>
      <c r="AP31" s="33"/>
      <c r="AQ31" s="28"/>
      <c r="AR31" s="33"/>
      <c r="AS31" s="28"/>
      <c r="AT31" s="33"/>
      <c r="AU31" s="28"/>
      <c r="AV31" s="33"/>
      <c r="AW31" s="28"/>
      <c r="AX31" s="33"/>
      <c r="AY31" s="28"/>
      <c r="AZ31" s="33"/>
      <c r="BA31" s="28"/>
      <c r="BB31" s="33"/>
      <c r="BC31" s="28"/>
      <c r="BD31" s="33"/>
      <c r="BE31" s="28"/>
      <c r="BF31" s="33"/>
      <c r="BG31" s="28"/>
      <c r="BH31" s="33"/>
      <c r="BI31" s="28"/>
      <c r="BJ31" s="33"/>
      <c r="BK31" s="28"/>
      <c r="BL31" s="33"/>
      <c r="BM31" s="28"/>
      <c r="BN31" s="33"/>
      <c r="BO31" s="28"/>
      <c r="BP31" s="33"/>
      <c r="BQ31" s="28"/>
      <c r="BR31" s="33"/>
      <c r="BS31" s="28"/>
      <c r="BT31" s="33"/>
      <c r="BU31" s="28"/>
      <c r="BV31" s="33"/>
      <c r="BW31" s="28"/>
      <c r="BX31" s="33"/>
      <c r="BY31" s="28"/>
      <c r="BZ31" s="33"/>
      <c r="CA31" s="28"/>
      <c r="CB31" s="33"/>
      <c r="CC31" s="28"/>
      <c r="CD31" s="33"/>
      <c r="CE31" s="28"/>
      <c r="CF31" s="33"/>
      <c r="CG31" s="28"/>
      <c r="CH31" s="33"/>
      <c r="CI31" s="28"/>
      <c r="CJ31" s="33"/>
      <c r="CK31" s="28"/>
      <c r="CL31" s="33"/>
      <c r="CM31" s="28"/>
      <c r="CN31" s="33"/>
      <c r="CO31" s="28"/>
      <c r="CP31" s="33"/>
      <c r="CQ31" s="28"/>
      <c r="CR31" s="33"/>
      <c r="CS31" s="28"/>
      <c r="CT31" s="33"/>
      <c r="CU31" s="28"/>
    </row>
    <row r="32" spans="1:99" x14ac:dyDescent="0.2">
      <c r="A32" s="2" t="s">
        <v>75</v>
      </c>
      <c r="B32" s="34">
        <v>98503891.950000003</v>
      </c>
      <c r="C32" s="28"/>
      <c r="D32" s="34">
        <v>65942865.600000001</v>
      </c>
      <c r="E32" s="28"/>
      <c r="F32" s="34">
        <v>89500858.599999994</v>
      </c>
      <c r="G32" s="28"/>
      <c r="H32" s="34">
        <v>102586683.42</v>
      </c>
      <c r="I32" s="28"/>
      <c r="J32" s="34">
        <v>67135401.010000005</v>
      </c>
      <c r="K32" s="28"/>
      <c r="L32" s="34">
        <v>93178454.980000004</v>
      </c>
      <c r="M32" s="28"/>
      <c r="N32" s="34">
        <v>82243432.870000005</v>
      </c>
      <c r="O32" s="28"/>
      <c r="P32" s="34">
        <v>81842077.859999999</v>
      </c>
      <c r="Q32" s="28"/>
      <c r="R32" s="34">
        <v>82239710.129999995</v>
      </c>
      <c r="S32" s="28"/>
      <c r="T32" s="34">
        <v>66907316.119999997</v>
      </c>
      <c r="U32" s="28"/>
      <c r="V32" s="34">
        <v>66330893.840000004</v>
      </c>
      <c r="W32" s="28"/>
      <c r="X32" s="34">
        <v>72514617.900000006</v>
      </c>
      <c r="Y32" s="28"/>
      <c r="Z32" s="34">
        <v>92546325</v>
      </c>
      <c r="AA32" s="28"/>
      <c r="AB32" s="34">
        <v>78672142.140000001</v>
      </c>
      <c r="AC32" s="28"/>
      <c r="AD32" s="34">
        <v>81251628.799999997</v>
      </c>
      <c r="AE32" s="28"/>
      <c r="AF32" s="34">
        <v>101071837.61</v>
      </c>
      <c r="AG32" s="28"/>
      <c r="AH32" s="34">
        <v>86852352.579999998</v>
      </c>
      <c r="AI32" s="28"/>
      <c r="AJ32" s="34">
        <v>34468160.520000003</v>
      </c>
      <c r="AK32" s="28"/>
      <c r="AL32" s="34">
        <v>73524384.590000004</v>
      </c>
      <c r="AM32" s="28"/>
      <c r="AN32" s="34">
        <v>72900107.219999999</v>
      </c>
      <c r="AO32" s="28"/>
      <c r="AP32" s="34">
        <v>51237702.43</v>
      </c>
      <c r="AQ32" s="28"/>
      <c r="AR32" s="34">
        <v>73560152.099999994</v>
      </c>
      <c r="AS32" s="28"/>
      <c r="AT32" s="34">
        <v>70576795.469999999</v>
      </c>
      <c r="AU32" s="28"/>
      <c r="AV32" s="34">
        <v>74837738.299999997</v>
      </c>
      <c r="AW32" s="28"/>
      <c r="AX32" s="34">
        <v>72748097.739999995</v>
      </c>
      <c r="AY32" s="28"/>
      <c r="AZ32" s="34">
        <v>87385415.390000001</v>
      </c>
      <c r="BA32" s="28"/>
      <c r="BB32" s="34">
        <v>80086008.310000002</v>
      </c>
      <c r="BC32" s="28"/>
      <c r="BD32" s="34">
        <v>52004933.509999998</v>
      </c>
      <c r="BE32" s="28"/>
      <c r="BF32" s="34">
        <v>93026885.980000004</v>
      </c>
      <c r="BG32" s="28"/>
      <c r="BH32" s="34">
        <v>49829632.340000004</v>
      </c>
      <c r="BI32" s="28"/>
      <c r="BJ32" s="34">
        <v>85040842.859999999</v>
      </c>
      <c r="BK32" s="28"/>
      <c r="BL32" s="34">
        <v>64260894.859999999</v>
      </c>
      <c r="BM32" s="28"/>
      <c r="BN32" s="34">
        <v>77183477.049999997</v>
      </c>
      <c r="BO32" s="28"/>
      <c r="BP32" s="34">
        <f>71086587.71+70000000</f>
        <v>141086587.70999998</v>
      </c>
      <c r="BQ32" s="28"/>
      <c r="BR32" s="34">
        <v>76619612.129999995</v>
      </c>
      <c r="BS32" s="28"/>
      <c r="BT32" s="34">
        <f>16785463.91+70000000</f>
        <v>86785463.909999996</v>
      </c>
      <c r="BU32" s="28"/>
      <c r="BV32" s="34">
        <v>84930108.280000001</v>
      </c>
      <c r="BW32" s="28"/>
      <c r="BX32" s="34">
        <v>89012240.189999998</v>
      </c>
      <c r="BY32" s="28"/>
      <c r="BZ32" s="34">
        <v>106429038.42</v>
      </c>
      <c r="CA32" s="28"/>
      <c r="CB32" s="34">
        <v>81801185.370000362</v>
      </c>
      <c r="CC32" s="28"/>
      <c r="CD32" s="34">
        <v>108541759.91</v>
      </c>
      <c r="CE32" s="28"/>
      <c r="CF32" s="34">
        <v>88001410.320000023</v>
      </c>
      <c r="CG32" s="28"/>
      <c r="CH32" s="34">
        <v>106829284.59999999</v>
      </c>
      <c r="CI32" s="28"/>
      <c r="CJ32" s="34">
        <v>104291563.17</v>
      </c>
      <c r="CK32" s="28"/>
      <c r="CL32" s="34">
        <v>102133408.14</v>
      </c>
      <c r="CM32" s="28"/>
      <c r="CN32" s="34">
        <v>89839954.799999997</v>
      </c>
      <c r="CO32" s="28"/>
      <c r="CP32" s="34">
        <v>96348998.049999997</v>
      </c>
      <c r="CQ32" s="28"/>
      <c r="CR32" s="34">
        <v>106013816.56999999</v>
      </c>
      <c r="CS32" s="28"/>
      <c r="CT32" s="34">
        <v>83483374.760000005</v>
      </c>
      <c r="CU32" s="28"/>
    </row>
    <row r="33" spans="1:99" x14ac:dyDescent="0.2">
      <c r="A33" s="2" t="s">
        <v>76</v>
      </c>
      <c r="B33" s="34">
        <v>30325</v>
      </c>
      <c r="C33" s="28"/>
      <c r="D33" s="34">
        <v>30325</v>
      </c>
      <c r="E33" s="28"/>
      <c r="F33" s="34">
        <v>30325</v>
      </c>
      <c r="G33" s="28"/>
      <c r="H33" s="34">
        <v>30325</v>
      </c>
      <c r="I33" s="28"/>
      <c r="J33" s="34">
        <v>30325</v>
      </c>
      <c r="K33" s="28"/>
      <c r="L33" s="34">
        <v>30485</v>
      </c>
      <c r="M33" s="28"/>
      <c r="N33" s="34">
        <v>30485</v>
      </c>
      <c r="O33" s="28"/>
      <c r="P33" s="34">
        <v>32485</v>
      </c>
      <c r="Q33" s="28"/>
      <c r="R33" s="34">
        <v>32485</v>
      </c>
      <c r="S33" s="28"/>
      <c r="T33" s="34">
        <v>32485</v>
      </c>
      <c r="U33" s="28"/>
      <c r="V33" s="34">
        <v>32325</v>
      </c>
      <c r="W33" s="28"/>
      <c r="X33" s="34">
        <v>32325</v>
      </c>
      <c r="Y33" s="28"/>
      <c r="Z33" s="34">
        <v>31825</v>
      </c>
      <c r="AA33" s="28"/>
      <c r="AB33" s="34">
        <v>31825</v>
      </c>
      <c r="AC33" s="28"/>
      <c r="AD33" s="34">
        <v>31825</v>
      </c>
      <c r="AE33" s="28"/>
      <c r="AF33" s="34">
        <v>31825</v>
      </c>
      <c r="AG33" s="28"/>
      <c r="AH33" s="34">
        <v>31825</v>
      </c>
      <c r="AI33" s="28"/>
      <c r="AJ33" s="34">
        <v>31925</v>
      </c>
      <c r="AK33" s="28"/>
      <c r="AL33" s="34">
        <v>31985</v>
      </c>
      <c r="AM33" s="28"/>
      <c r="AN33" s="34">
        <v>31985</v>
      </c>
      <c r="AO33" s="28"/>
      <c r="AP33" s="34">
        <v>31985</v>
      </c>
      <c r="AQ33" s="28"/>
      <c r="AR33" s="34">
        <v>31985</v>
      </c>
      <c r="AS33" s="28"/>
      <c r="AT33" s="34">
        <v>31825</v>
      </c>
      <c r="AU33" s="28"/>
      <c r="AV33" s="34">
        <v>31825</v>
      </c>
      <c r="AW33" s="28"/>
      <c r="AX33" s="34">
        <v>31825</v>
      </c>
      <c r="AY33" s="28"/>
      <c r="AZ33" s="34">
        <v>31825</v>
      </c>
      <c r="BA33" s="28"/>
      <c r="BB33" s="34">
        <v>31825</v>
      </c>
      <c r="BC33" s="28"/>
      <c r="BD33" s="34">
        <v>31825</v>
      </c>
      <c r="BE33" s="28"/>
      <c r="BF33" s="34">
        <v>31825</v>
      </c>
      <c r="BG33" s="28"/>
      <c r="BH33" s="34">
        <v>31825</v>
      </c>
      <c r="BI33" s="28"/>
      <c r="BJ33" s="34">
        <v>31825</v>
      </c>
      <c r="BK33" s="28"/>
      <c r="BL33" s="34">
        <v>31825</v>
      </c>
      <c r="BM33" s="28"/>
      <c r="BN33" s="34">
        <v>31825</v>
      </c>
      <c r="BO33" s="28"/>
      <c r="BP33" s="34">
        <v>31825</v>
      </c>
      <c r="BQ33" s="28"/>
      <c r="BR33" s="34">
        <v>31825</v>
      </c>
      <c r="BS33" s="28"/>
      <c r="BT33" s="34">
        <v>31825</v>
      </c>
      <c r="BU33" s="28"/>
      <c r="BV33" s="34">
        <v>31825</v>
      </c>
      <c r="BW33" s="28"/>
      <c r="BX33" s="34">
        <v>31825</v>
      </c>
      <c r="BY33" s="28"/>
      <c r="BZ33" s="34">
        <v>13811</v>
      </c>
      <c r="CA33" s="28"/>
      <c r="CB33" s="34">
        <v>13811</v>
      </c>
      <c r="CC33" s="28"/>
      <c r="CD33" s="34">
        <v>13811</v>
      </c>
      <c r="CE33" s="28"/>
      <c r="CF33" s="34">
        <v>13811</v>
      </c>
      <c r="CG33" s="28"/>
      <c r="CH33" s="34">
        <v>13811</v>
      </c>
      <c r="CI33" s="28"/>
      <c r="CJ33" s="34">
        <v>13811</v>
      </c>
      <c r="CK33" s="28"/>
      <c r="CL33" s="34">
        <v>13811</v>
      </c>
      <c r="CM33" s="28"/>
      <c r="CN33" s="34">
        <v>13811</v>
      </c>
      <c r="CO33" s="28"/>
      <c r="CP33" s="34">
        <v>13811</v>
      </c>
      <c r="CQ33" s="28"/>
      <c r="CR33" s="34">
        <v>13811</v>
      </c>
      <c r="CS33" s="28"/>
      <c r="CT33" s="34">
        <v>13811</v>
      </c>
      <c r="CU33" s="28"/>
    </row>
    <row r="34" spans="1:99" ht="13.5" thickBot="1" x14ac:dyDescent="0.25">
      <c r="B34" s="35">
        <f>SUM(B30:B33)</f>
        <v>128534216.95</v>
      </c>
      <c r="C34" s="28"/>
      <c r="D34" s="35">
        <f>SUM(D30:D33)</f>
        <v>165973190.59999999</v>
      </c>
      <c r="E34" s="28"/>
      <c r="F34" s="35">
        <f>SUM(F30:F33)</f>
        <v>154531183.59999999</v>
      </c>
      <c r="G34" s="28"/>
      <c r="H34" s="35">
        <f>SUM(H30:H33)</f>
        <v>112617008.42</v>
      </c>
      <c r="I34" s="28"/>
      <c r="J34" s="35">
        <f>SUM(J30:J33)</f>
        <v>122165726.01000001</v>
      </c>
      <c r="K34" s="28"/>
      <c r="L34" s="35">
        <f>SUM(L30:L33)</f>
        <v>148208939.98000002</v>
      </c>
      <c r="M34" s="28"/>
      <c r="N34" s="35">
        <f>SUM(N30:N33)</f>
        <v>137273917.87</v>
      </c>
      <c r="O34" s="28"/>
      <c r="P34" s="35">
        <f>SUM(P30:P33)</f>
        <v>151874562.86000001</v>
      </c>
      <c r="Q34" s="28"/>
      <c r="R34" s="35">
        <f>SUM(R30:R33)</f>
        <v>142272195.13</v>
      </c>
      <c r="S34" s="28"/>
      <c r="T34" s="35">
        <f>SUM(T30:T33)</f>
        <v>146939801.12</v>
      </c>
      <c r="U34" s="28"/>
      <c r="V34" s="35">
        <f>SUM(V30:V33)</f>
        <v>136363218.84</v>
      </c>
      <c r="W34" s="28"/>
      <c r="X34" s="35">
        <f>SUM(X30:X33)</f>
        <v>192546942.90000001</v>
      </c>
      <c r="Y34" s="28"/>
      <c r="Z34" s="35">
        <f>SUM(Z30:Z33)</f>
        <v>182578150</v>
      </c>
      <c r="AA34" s="28"/>
      <c r="AB34" s="35">
        <f>SUM(AB30:AB33)</f>
        <v>188703967.13999999</v>
      </c>
      <c r="AC34" s="28"/>
      <c r="AD34" s="35">
        <f>SUM(AD30:AD33)</f>
        <v>201283453.80000001</v>
      </c>
      <c r="AE34" s="28"/>
      <c r="AF34" s="35">
        <f>SUM(AF30:AF33)</f>
        <v>171103662.61000001</v>
      </c>
      <c r="AG34" s="28"/>
      <c r="AH34" s="35">
        <f>SUM(AH30:AH33)</f>
        <v>186884177.57999998</v>
      </c>
      <c r="AI34" s="28"/>
      <c r="AJ34" s="35">
        <f>SUM(AJ30:AJ33)</f>
        <v>189500085.52000001</v>
      </c>
      <c r="AK34" s="28"/>
      <c r="AL34" s="35">
        <f>SUM(AL30:AL33)</f>
        <v>213556369.59</v>
      </c>
      <c r="AM34" s="28"/>
      <c r="AN34" s="35">
        <f>SUM(AN30:AN33)</f>
        <v>222932092.22</v>
      </c>
      <c r="AO34" s="28"/>
      <c r="AP34" s="35">
        <f>SUM(AP30:AP33)</f>
        <v>216269687.43000001</v>
      </c>
      <c r="AQ34" s="28"/>
      <c r="AR34" s="35">
        <f>SUM(AR30:AR33)</f>
        <v>228592137.09999999</v>
      </c>
      <c r="AS34" s="28"/>
      <c r="AT34" s="35">
        <f>SUM(AT30:AT33)</f>
        <v>225608620.47</v>
      </c>
      <c r="AU34" s="28"/>
      <c r="AV34" s="35">
        <f>SUM(AV30:AV33)</f>
        <v>224869563.30000001</v>
      </c>
      <c r="AW34" s="28"/>
      <c r="AX34" s="35">
        <f>SUM(AX30:AX33)</f>
        <v>162779922.74000001</v>
      </c>
      <c r="AY34" s="28"/>
      <c r="AZ34" s="35">
        <f>SUM(AZ30:AZ33)</f>
        <v>207417240.38999999</v>
      </c>
      <c r="BA34" s="28"/>
      <c r="BB34" s="35">
        <f>SUM(BB30:BB33)</f>
        <v>210117833.31</v>
      </c>
      <c r="BC34" s="28"/>
      <c r="BD34" s="35">
        <f>SUM(BD30:BD33)</f>
        <v>172036758.50999999</v>
      </c>
      <c r="BE34" s="28"/>
      <c r="BF34" s="35">
        <f>SUM(BF30:BF33)</f>
        <v>173058710.98000002</v>
      </c>
      <c r="BG34" s="28"/>
      <c r="BH34" s="35">
        <f>SUM(BH30:BH33)</f>
        <v>154861457.34</v>
      </c>
      <c r="BI34" s="28"/>
      <c r="BJ34" s="35">
        <f>SUM(BJ30:BJ33)</f>
        <v>190072667.86000001</v>
      </c>
      <c r="BK34" s="28"/>
      <c r="BL34" s="35">
        <f>SUM(BL30:BL33)</f>
        <v>199292719.86000001</v>
      </c>
      <c r="BM34" s="28"/>
      <c r="BN34" s="35">
        <f>SUM(BN30:BN33)</f>
        <v>192215302.05000001</v>
      </c>
      <c r="BO34" s="28"/>
      <c r="BP34" s="35">
        <f>SUM(BP30:BP33)</f>
        <v>221118412.70999998</v>
      </c>
      <c r="BQ34" s="28"/>
      <c r="BR34" s="35">
        <f>SUM(BR30:BR33)</f>
        <v>216651437.13</v>
      </c>
      <c r="BS34" s="28"/>
      <c r="BT34" s="35">
        <f>SUM(BT30:BT33)</f>
        <v>196817288.91</v>
      </c>
      <c r="BU34" s="28"/>
      <c r="BV34" s="35">
        <f>SUM(BV30:BV33)</f>
        <v>129961933.28</v>
      </c>
      <c r="BW34" s="28"/>
      <c r="BX34" s="35">
        <f>SUM(BX30:BX33)</f>
        <v>164044065.19</v>
      </c>
      <c r="BY34" s="28"/>
      <c r="BZ34" s="35">
        <f>SUM(BZ30:BZ33)</f>
        <v>161442849.42000002</v>
      </c>
      <c r="CA34" s="28"/>
      <c r="CB34" s="35">
        <f>SUM(CB30:CB33)</f>
        <v>126814996.37000036</v>
      </c>
      <c r="CC34" s="28"/>
      <c r="CD34" s="35">
        <f>SUM(CD30:CD33)</f>
        <v>133555570.91</v>
      </c>
      <c r="CE34" s="28"/>
      <c r="CF34" s="35">
        <f>SUM(CF30:CF33)</f>
        <v>113015221.32000002</v>
      </c>
      <c r="CG34" s="28"/>
      <c r="CH34" s="35">
        <f>SUM(CH30:CH33)</f>
        <v>131843095.59999999</v>
      </c>
      <c r="CI34" s="28"/>
      <c r="CJ34" s="35">
        <f>SUM(CJ30:CJ33)</f>
        <v>144305374.17000002</v>
      </c>
      <c r="CK34" s="28"/>
      <c r="CL34" s="35">
        <f>SUM(CL30:CL33)</f>
        <v>147147219.13999999</v>
      </c>
      <c r="CM34" s="28"/>
      <c r="CN34" s="35">
        <f>SUM(CN30:CN33)</f>
        <v>129853765.8</v>
      </c>
      <c r="CO34" s="28"/>
      <c r="CP34" s="35">
        <f>SUM(CP30:CP33)</f>
        <v>146362809.05000001</v>
      </c>
      <c r="CQ34" s="28"/>
      <c r="CR34" s="35">
        <f>SUM(CR30:CR33)</f>
        <v>141027627.56999999</v>
      </c>
      <c r="CS34" s="28"/>
      <c r="CT34" s="35">
        <f>SUM(CT30:CT33)</f>
        <v>98497185.760000005</v>
      </c>
      <c r="CU34" s="28"/>
    </row>
    <row r="35" spans="1:99" x14ac:dyDescent="0.2">
      <c r="B35" s="27"/>
      <c r="C35" s="28"/>
      <c r="D35" s="27"/>
      <c r="E35" s="28"/>
      <c r="F35" s="27"/>
      <c r="G35" s="28"/>
      <c r="H35" s="27"/>
      <c r="I35" s="28"/>
      <c r="J35" s="27"/>
      <c r="K35" s="28"/>
      <c r="L35" s="27"/>
      <c r="M35" s="28"/>
      <c r="N35" s="27"/>
      <c r="O35" s="28"/>
      <c r="P35" s="27"/>
      <c r="Q35" s="28"/>
      <c r="R35" s="27"/>
      <c r="S35" s="28"/>
      <c r="T35" s="27"/>
      <c r="U35" s="28"/>
      <c r="V35" s="27"/>
      <c r="W35" s="28"/>
      <c r="X35" s="27"/>
      <c r="Y35" s="28"/>
      <c r="Z35" s="27"/>
      <c r="AA35" s="28"/>
      <c r="AB35" s="27"/>
      <c r="AC35" s="28"/>
      <c r="AD35" s="27"/>
      <c r="AE35" s="28"/>
      <c r="AF35" s="27"/>
      <c r="AG35" s="28"/>
      <c r="AH35" s="27"/>
      <c r="AI35" s="28"/>
      <c r="AJ35" s="27"/>
      <c r="AK35" s="28"/>
      <c r="AL35" s="27"/>
      <c r="AM35" s="28"/>
      <c r="AN35" s="27"/>
      <c r="AO35" s="28"/>
      <c r="AP35" s="27"/>
      <c r="AQ35" s="28"/>
      <c r="AR35" s="27"/>
      <c r="AS35" s="28"/>
      <c r="AT35" s="27"/>
      <c r="AU35" s="28"/>
      <c r="AV35" s="27"/>
      <c r="AW35" s="28"/>
      <c r="AX35" s="27"/>
      <c r="AY35" s="28"/>
      <c r="AZ35" s="27"/>
      <c r="BA35" s="28"/>
      <c r="BB35" s="27"/>
      <c r="BC35" s="28"/>
      <c r="BD35" s="27"/>
      <c r="BE35" s="28"/>
      <c r="BF35" s="27"/>
      <c r="BG35" s="28"/>
      <c r="BH35" s="27"/>
      <c r="BI35" s="28"/>
      <c r="BJ35" s="27"/>
      <c r="BK35" s="28"/>
      <c r="BL35" s="27"/>
      <c r="BM35" s="28"/>
      <c r="BN35" s="27"/>
      <c r="BO35" s="28"/>
      <c r="BP35" s="27"/>
      <c r="BQ35" s="28"/>
      <c r="BR35" s="27"/>
      <c r="BS35" s="28"/>
      <c r="BT35" s="27"/>
      <c r="BU35" s="28"/>
      <c r="BV35" s="27"/>
      <c r="BW35" s="28"/>
      <c r="BX35" s="27"/>
      <c r="BY35" s="28"/>
      <c r="BZ35" s="27"/>
      <c r="CA35" s="28"/>
      <c r="CB35" s="27"/>
      <c r="CC35" s="28"/>
      <c r="CD35" s="27"/>
      <c r="CE35" s="28"/>
      <c r="CF35" s="27"/>
      <c r="CG35" s="28"/>
      <c r="CH35" s="27"/>
      <c r="CI35" s="28"/>
      <c r="CJ35" s="27"/>
      <c r="CK35" s="28"/>
      <c r="CL35" s="27"/>
      <c r="CM35" s="28"/>
      <c r="CN35" s="27"/>
      <c r="CO35" s="28"/>
      <c r="CP35" s="27"/>
      <c r="CQ35" s="28"/>
      <c r="CR35" s="27"/>
      <c r="CS35" s="28"/>
      <c r="CT35" s="27"/>
      <c r="CU35" s="28"/>
    </row>
    <row r="36" spans="1:99" x14ac:dyDescent="0.2">
      <c r="B36" s="36">
        <f>B34-B19</f>
        <v>16354313.948408753</v>
      </c>
      <c r="D36" s="36">
        <f>D34-D19</f>
        <v>22908283.748408765</v>
      </c>
      <c r="F36" s="36">
        <f>F34-F19</f>
        <v>14477013.728408754</v>
      </c>
      <c r="H36" s="36">
        <f>H34-H19</f>
        <v>-14968622.331591263</v>
      </c>
      <c r="J36" s="36">
        <f>J34-J19</f>
        <v>-207846.99159124494</v>
      </c>
      <c r="L36" s="36">
        <f>L34-L19</f>
        <v>35566363.298408762</v>
      </c>
      <c r="N36" s="36">
        <f>N34-N19</f>
        <v>18158489.688408762</v>
      </c>
      <c r="P36" s="36">
        <f>P34-P19</f>
        <v>14242925.768408746</v>
      </c>
      <c r="R36" s="36">
        <f>R34-R19</f>
        <v>2282069.9884087443</v>
      </c>
      <c r="T36" s="36">
        <f>T34-T19</f>
        <v>3928896.3484087586</v>
      </c>
      <c r="V36" s="36">
        <f>V34-V19</f>
        <v>513435.71840879321</v>
      </c>
      <c r="X36" s="36">
        <f>X34-X19</f>
        <v>68498767.068408772</v>
      </c>
      <c r="Z36" s="36">
        <f>Z34-Z19</f>
        <v>38103590.578408748</v>
      </c>
      <c r="AB36" s="36">
        <f>AB34-AB19</f>
        <v>64352661.198408753</v>
      </c>
      <c r="AD36" s="36">
        <f>AD34-AD19</f>
        <v>69564164.448408782</v>
      </c>
      <c r="AF36" s="36">
        <f>AF34-AF19</f>
        <v>31644784.108408779</v>
      </c>
      <c r="AH36" s="36">
        <f>AH34-AH19</f>
        <v>62808335.568408757</v>
      </c>
      <c r="AJ36" s="36">
        <f>AJ34-AJ19</f>
        <v>64453733.128408775</v>
      </c>
      <c r="AL36" s="36">
        <f>AL34-AL19</f>
        <v>56988103.608408779</v>
      </c>
      <c r="AN36" s="36">
        <f>AN34-AN19</f>
        <v>79480540.208408803</v>
      </c>
      <c r="AP36" s="36">
        <f>AP34-AP19</f>
        <v>72842804.002260387</v>
      </c>
      <c r="AR36" s="36">
        <f>AR34-AR19</f>
        <v>68246806.120000005</v>
      </c>
      <c r="AT36" s="36">
        <f>AT34-AT19</f>
        <v>69195344.476666689</v>
      </c>
      <c r="AV36" s="36">
        <f>AV34-AV19</f>
        <v>66636986.452260375</v>
      </c>
      <c r="AX36" s="36">
        <f>AX34-AX19</f>
        <v>30888785.692260355</v>
      </c>
      <c r="AZ36" s="36">
        <f>AZ34-AZ19</f>
        <v>48863144.962260336</v>
      </c>
      <c r="BB36" s="36">
        <f>BB34-BB19</f>
        <v>59139586.363927007</v>
      </c>
      <c r="BD36" s="36">
        <f>BD34-BD19</f>
        <v>55036380.773926988</v>
      </c>
      <c r="BF36" s="36">
        <f>BF34-BF19</f>
        <v>31450804.393927038</v>
      </c>
      <c r="BH36" s="36">
        <f>BH34-BH19</f>
        <v>8744885.0639270246</v>
      </c>
      <c r="BJ36" s="36">
        <f>BJ34-BJ19</f>
        <v>21491784.743927002</v>
      </c>
      <c r="BL36" s="36">
        <f>BL34-BL19</f>
        <v>38248795.973927021</v>
      </c>
      <c r="BN36" s="36">
        <f>BN34-BN19</f>
        <v>34905948.813926995</v>
      </c>
      <c r="BP36" s="36">
        <f>BP34-BP19</f>
        <v>33328743.70392698</v>
      </c>
      <c r="BR36" s="36">
        <f>BR34-BR19</f>
        <v>24695624.94392699</v>
      </c>
      <c r="BT36" s="36">
        <f>BT34-BT19</f>
        <v>43223249.189999998</v>
      </c>
      <c r="BV36" s="36">
        <f>BV34-BV19</f>
        <v>15869164.883926973</v>
      </c>
      <c r="BX36" s="36">
        <f>BX34-BX19</f>
        <v>833582.71392700076</v>
      </c>
      <c r="BZ36" s="36">
        <f>BZ34-BZ19</f>
        <v>625113.42226037383</v>
      </c>
      <c r="CB36" s="36">
        <f>CB34-CB19</f>
        <v>1879515.5622606874</v>
      </c>
      <c r="CD36" s="36">
        <f>CD34-CD19</f>
        <v>11556603.292260349</v>
      </c>
      <c r="CF36" s="36">
        <f>CF34-CF19</f>
        <v>410049.46226035058</v>
      </c>
      <c r="CH36" s="36">
        <f>CH34-CH19</f>
        <v>718035.48226031661</v>
      </c>
      <c r="CJ36" s="36">
        <f>CJ34-CJ19</f>
        <v>5248021.392260313</v>
      </c>
      <c r="CL36" s="36">
        <v>0</v>
      </c>
      <c r="CN36" s="36">
        <v>0</v>
      </c>
      <c r="CP36" s="36">
        <v>0</v>
      </c>
      <c r="CR36" s="36">
        <v>0</v>
      </c>
      <c r="CT36" s="36">
        <v>0</v>
      </c>
    </row>
    <row r="38" spans="1:99" hidden="1" x14ac:dyDescent="0.2">
      <c r="A38" s="29"/>
      <c r="C38" s="2"/>
      <c r="E38" s="2"/>
      <c r="G38" s="2"/>
      <c r="I38" s="2"/>
      <c r="K38" s="2"/>
      <c r="M38" s="2"/>
      <c r="O38" s="2"/>
      <c r="Q38" s="2"/>
      <c r="S38" s="2"/>
      <c r="U38" s="2"/>
      <c r="W38" s="2"/>
      <c r="Y38" s="2"/>
      <c r="AA38" s="2"/>
      <c r="AC38" s="2"/>
      <c r="AE38" s="2"/>
      <c r="AG38" s="2"/>
      <c r="AI38" s="2"/>
      <c r="AK38" s="2"/>
      <c r="AM38" s="2"/>
      <c r="AO38" s="2"/>
      <c r="AQ38" s="2"/>
      <c r="AS38" s="2"/>
      <c r="AU38" s="2"/>
      <c r="AW38" s="2"/>
      <c r="AY38" s="2"/>
      <c r="BA38" s="2"/>
      <c r="BC38" s="2"/>
      <c r="BE38" s="2"/>
      <c r="BG38" s="2"/>
      <c r="BI38" s="2"/>
      <c r="BK38" s="2"/>
      <c r="BM38" s="2"/>
      <c r="BO38" s="2"/>
      <c r="BQ38" s="2"/>
      <c r="BS38" s="2"/>
      <c r="BU38" s="2"/>
      <c r="BW38" s="2"/>
      <c r="BY38" s="2"/>
      <c r="CA38" s="2"/>
      <c r="CC38" s="2"/>
      <c r="CE38" s="2"/>
      <c r="CG38" s="2"/>
      <c r="CI38" s="2"/>
      <c r="CK38" s="2"/>
      <c r="CM38" s="2"/>
      <c r="CO38" s="2"/>
      <c r="CQ38" s="2"/>
      <c r="CS38" s="2"/>
      <c r="CU38" s="2"/>
    </row>
    <row r="39" spans="1:99" x14ac:dyDescent="0.2">
      <c r="A39"/>
      <c r="B39" s="37"/>
      <c r="D39" s="37"/>
      <c r="F39" s="37"/>
      <c r="H39" s="37"/>
      <c r="J39" s="37"/>
      <c r="L39" s="37"/>
      <c r="N39" s="37"/>
      <c r="P39" s="37"/>
      <c r="R39" s="37"/>
      <c r="T39" s="37"/>
      <c r="V39" s="37"/>
      <c r="X39" s="37"/>
      <c r="Z39" s="37"/>
      <c r="AB39" s="37"/>
      <c r="AD39" s="37"/>
      <c r="AF39" s="37"/>
      <c r="AH39" s="37"/>
      <c r="AJ39" s="37"/>
      <c r="AL39" s="37"/>
      <c r="AN39" s="37"/>
      <c r="AP39" s="37"/>
      <c r="AR39" s="37"/>
      <c r="AT39" s="37"/>
      <c r="AV39" s="37"/>
      <c r="AX39" s="37"/>
      <c r="AZ39" s="37"/>
      <c r="BB39" s="37"/>
      <c r="BD39" s="37"/>
      <c r="BF39" s="37"/>
      <c r="BH39" s="37"/>
      <c r="BJ39" s="37"/>
      <c r="BL39" s="37"/>
      <c r="BN39" s="37"/>
      <c r="BP39" s="37"/>
      <c r="BR39" s="37"/>
      <c r="BT39" s="37"/>
      <c r="BV39" s="37"/>
      <c r="BX39" s="37"/>
      <c r="BZ39" s="37"/>
      <c r="CB39" s="37"/>
      <c r="CD39" s="37"/>
      <c r="CF39" s="37"/>
      <c r="CH39" s="37"/>
      <c r="CJ39" s="37"/>
      <c r="CL39" s="37"/>
      <c r="CN39" s="37"/>
      <c r="CP39" s="37"/>
      <c r="CR39" s="37"/>
      <c r="CT39" s="37"/>
    </row>
    <row r="40" spans="1:99" ht="13.5" thickBot="1" x14ac:dyDescent="0.25">
      <c r="A40"/>
      <c r="B40" s="37"/>
      <c r="D40" s="38"/>
      <c r="E40" s="39"/>
      <c r="F40" s="37"/>
      <c r="H40" s="37"/>
      <c r="J40" s="38"/>
      <c r="K40" s="39"/>
      <c r="L40" s="37"/>
      <c r="N40" s="38"/>
      <c r="O40" s="39"/>
      <c r="P40" s="38"/>
      <c r="Q40" s="39"/>
      <c r="R40" s="37"/>
      <c r="T40" s="38"/>
      <c r="U40" s="39"/>
      <c r="V40" s="37"/>
      <c r="X40" s="37"/>
      <c r="Z40" s="37"/>
      <c r="AB40" s="37"/>
      <c r="AD40" s="38"/>
      <c r="AE40" s="39"/>
      <c r="AF40" s="38"/>
      <c r="AG40" s="39"/>
      <c r="AH40" s="38"/>
      <c r="AI40" s="39"/>
      <c r="AJ40" s="37"/>
      <c r="AL40" s="38"/>
      <c r="AM40" s="39"/>
      <c r="AN40" s="38"/>
      <c r="AO40" s="39"/>
      <c r="AP40" s="38"/>
      <c r="AQ40" s="39"/>
      <c r="AR40" s="38"/>
      <c r="AS40" s="39"/>
      <c r="AT40" s="38"/>
      <c r="AU40" s="39"/>
      <c r="AV40" s="38"/>
      <c r="AW40" s="39"/>
      <c r="AX40" s="37"/>
      <c r="AZ40" s="38"/>
      <c r="BA40" s="39"/>
      <c r="BB40" s="38"/>
      <c r="BC40" s="39"/>
      <c r="BD40" s="38"/>
      <c r="BE40" s="39"/>
      <c r="BF40" s="38"/>
      <c r="BG40" s="39"/>
      <c r="BH40" s="38"/>
      <c r="BI40" s="39"/>
      <c r="BJ40" s="37"/>
      <c r="BL40" s="37"/>
      <c r="BN40" s="38"/>
      <c r="BO40" s="39"/>
      <c r="BP40" s="37"/>
      <c r="BR40" s="37"/>
      <c r="BT40" s="37"/>
      <c r="BV40" s="37"/>
      <c r="BX40" s="37"/>
      <c r="BZ40" s="38"/>
      <c r="CA40" s="39"/>
      <c r="CB40" s="38"/>
      <c r="CC40" s="39"/>
      <c r="CD40" s="38"/>
      <c r="CE40" s="39"/>
      <c r="CF40" s="38"/>
      <c r="CG40" s="39"/>
      <c r="CH40" s="38"/>
      <c r="CI40" s="39"/>
      <c r="CJ40" s="38"/>
      <c r="CK40" s="39"/>
      <c r="CL40" s="38"/>
      <c r="CM40" s="39"/>
      <c r="CN40" s="38"/>
      <c r="CO40" s="39"/>
      <c r="CP40" s="38"/>
      <c r="CQ40" s="39"/>
      <c r="CR40" s="38"/>
      <c r="CS40" s="39"/>
      <c r="CT40" s="38"/>
      <c r="CU40" s="39"/>
    </row>
    <row r="41" spans="1:99" x14ac:dyDescent="0.2">
      <c r="A41"/>
      <c r="B41" s="37"/>
      <c r="D41" s="37" t="s">
        <v>77</v>
      </c>
      <c r="F41" s="37"/>
      <c r="H41" s="37"/>
      <c r="J41" s="37"/>
      <c r="L41" s="37"/>
      <c r="N41" s="37"/>
      <c r="P41" s="37"/>
      <c r="R41" s="37"/>
      <c r="T41" s="37"/>
      <c r="V41" s="37"/>
      <c r="X41" s="37"/>
      <c r="Z41" s="37"/>
      <c r="AB41" s="37"/>
      <c r="AD41" s="37"/>
      <c r="AF41" s="37"/>
      <c r="AH41" s="37"/>
      <c r="AJ41" s="37"/>
      <c r="AL41" s="37"/>
      <c r="AN41" s="37"/>
      <c r="AP41" s="37"/>
      <c r="AR41" s="37" t="s">
        <v>78</v>
      </c>
      <c r="AT41" s="37"/>
      <c r="AV41" s="37" t="s">
        <v>78</v>
      </c>
      <c r="AX41" s="37"/>
      <c r="AZ41" s="37"/>
      <c r="BB41" s="37"/>
      <c r="BD41" s="37" t="s">
        <v>78</v>
      </c>
      <c r="BF41" s="37"/>
      <c r="BH41" s="37"/>
      <c r="BJ41" s="37"/>
      <c r="BL41" s="37"/>
      <c r="BN41" s="37" t="s">
        <v>78</v>
      </c>
      <c r="BP41" s="37"/>
      <c r="BR41" s="37"/>
      <c r="BT41" s="37"/>
      <c r="BV41" s="37"/>
      <c r="BX41" s="37"/>
      <c r="BZ41" s="37" t="s">
        <v>78</v>
      </c>
      <c r="CB41" s="37" t="s">
        <v>78</v>
      </c>
      <c r="CD41" s="37" t="s">
        <v>78</v>
      </c>
      <c r="CF41" s="37" t="s">
        <v>78</v>
      </c>
      <c r="CH41" s="37" t="s">
        <v>78</v>
      </c>
      <c r="CJ41" s="37" t="s">
        <v>78</v>
      </c>
      <c r="CL41" s="37" t="s">
        <v>78</v>
      </c>
      <c r="CN41" s="37" t="s">
        <v>78</v>
      </c>
      <c r="CP41" s="37" t="s">
        <v>78</v>
      </c>
      <c r="CR41" s="37"/>
      <c r="CT41" s="37" t="s">
        <v>78</v>
      </c>
    </row>
    <row r="42" spans="1:99" x14ac:dyDescent="0.2">
      <c r="A42"/>
      <c r="B42" s="37"/>
      <c r="D42" s="37"/>
      <c r="F42" s="37"/>
      <c r="H42" s="37"/>
      <c r="J42" s="37"/>
      <c r="L42" s="37"/>
      <c r="N42" s="37"/>
      <c r="P42" s="37"/>
      <c r="R42" s="37"/>
      <c r="T42" s="37"/>
      <c r="V42" s="37"/>
      <c r="X42" s="37"/>
      <c r="Z42" s="37"/>
      <c r="AB42" s="37"/>
      <c r="AD42" s="37"/>
      <c r="AF42" s="37"/>
      <c r="AH42" s="37"/>
      <c r="AJ42" s="37"/>
      <c r="AL42" s="37"/>
      <c r="AN42" s="37"/>
      <c r="AP42" s="37"/>
      <c r="AR42" s="37"/>
      <c r="AT42" s="37"/>
      <c r="AV42" s="37"/>
      <c r="AX42" s="37"/>
      <c r="AZ42" s="37"/>
      <c r="BB42" s="37"/>
      <c r="BD42" s="37"/>
      <c r="BF42" s="37"/>
      <c r="BH42" s="37"/>
      <c r="BJ42" s="37"/>
      <c r="BL42" s="37"/>
      <c r="BN42" s="37"/>
      <c r="BP42" s="37"/>
      <c r="BR42" s="37"/>
      <c r="BT42" s="37"/>
      <c r="BV42" s="37"/>
      <c r="BX42" s="37"/>
      <c r="BZ42" s="37"/>
      <c r="CB42" s="37"/>
      <c r="CD42" s="37"/>
      <c r="CF42" s="37"/>
      <c r="CH42" s="37"/>
      <c r="CJ42" s="37"/>
      <c r="CL42" s="37"/>
      <c r="CN42" s="37"/>
      <c r="CP42" s="37"/>
      <c r="CR42" s="37"/>
      <c r="CT42" s="37"/>
    </row>
    <row r="43" spans="1:99" x14ac:dyDescent="0.2">
      <c r="A43"/>
      <c r="B43" s="37"/>
      <c r="D43" s="37" t="s">
        <v>79</v>
      </c>
      <c r="E43" s="40">
        <v>42230</v>
      </c>
      <c r="F43" s="37"/>
      <c r="G43" s="40"/>
      <c r="H43" s="37"/>
      <c r="I43" s="40"/>
      <c r="J43" s="37"/>
      <c r="K43" s="40"/>
      <c r="L43" s="37"/>
      <c r="M43" s="40"/>
      <c r="N43" s="37" t="s">
        <v>79</v>
      </c>
      <c r="O43" s="40">
        <v>42382</v>
      </c>
      <c r="P43" s="37"/>
      <c r="Q43" s="40"/>
      <c r="R43" s="37"/>
      <c r="S43" s="40"/>
      <c r="T43" s="37"/>
      <c r="U43" s="40"/>
      <c r="V43" s="37"/>
      <c r="W43" s="40"/>
      <c r="X43" s="37"/>
      <c r="Y43" s="40"/>
      <c r="Z43" s="37"/>
      <c r="AA43" s="40"/>
      <c r="AB43" s="37"/>
      <c r="AC43" s="40"/>
      <c r="AD43" s="37"/>
      <c r="AE43" s="40"/>
      <c r="AF43" s="37"/>
      <c r="AG43" s="40"/>
      <c r="AH43" s="37"/>
      <c r="AI43" s="40"/>
      <c r="AJ43" s="37"/>
      <c r="AK43" s="40"/>
      <c r="AL43" s="37"/>
      <c r="AM43" s="40"/>
      <c r="AN43" s="37"/>
      <c r="AO43" s="40"/>
      <c r="AP43" s="37"/>
      <c r="AQ43" s="40"/>
      <c r="AR43" s="37" t="s">
        <v>79</v>
      </c>
      <c r="AS43" s="40">
        <v>42805</v>
      </c>
      <c r="AT43" s="37"/>
      <c r="AU43" s="40"/>
      <c r="AV43" s="37" t="s">
        <v>79</v>
      </c>
      <c r="AW43" s="40">
        <v>42864</v>
      </c>
      <c r="AX43" s="37"/>
      <c r="AY43" s="40"/>
      <c r="AZ43" s="37"/>
      <c r="BA43" s="40"/>
      <c r="BB43" s="37"/>
      <c r="BC43" s="40"/>
      <c r="BD43" s="37" t="s">
        <v>79</v>
      </c>
      <c r="BE43" s="40">
        <v>43020</v>
      </c>
      <c r="BF43" s="37"/>
      <c r="BG43" s="40"/>
      <c r="BH43" s="37"/>
      <c r="BI43" s="40"/>
      <c r="BJ43" s="37"/>
      <c r="BK43" s="40"/>
      <c r="BL43" s="37"/>
      <c r="BM43" s="40"/>
      <c r="BN43" s="37" t="s">
        <v>79</v>
      </c>
      <c r="BO43" s="40">
        <v>43169</v>
      </c>
      <c r="BP43" s="37"/>
      <c r="BQ43" s="40"/>
      <c r="BR43" s="37"/>
      <c r="BS43" s="40"/>
      <c r="BT43" s="37"/>
      <c r="BU43" s="40"/>
      <c r="BV43" s="37"/>
      <c r="BW43" s="40"/>
      <c r="BX43" s="37"/>
      <c r="BY43" s="40"/>
      <c r="BZ43" s="37" t="s">
        <v>79</v>
      </c>
      <c r="CA43" s="40">
        <v>43353</v>
      </c>
      <c r="CB43" s="37" t="s">
        <v>79</v>
      </c>
      <c r="CC43" s="40">
        <v>43353</v>
      </c>
      <c r="CD43" s="37" t="s">
        <v>79</v>
      </c>
      <c r="CE43" s="40">
        <v>43353</v>
      </c>
      <c r="CF43" s="37" t="s">
        <v>79</v>
      </c>
      <c r="CG43" s="40">
        <v>43446</v>
      </c>
      <c r="CH43" s="37" t="s">
        <v>79</v>
      </c>
      <c r="CI43" s="40">
        <v>43446</v>
      </c>
      <c r="CJ43" s="37" t="s">
        <v>79</v>
      </c>
      <c r="CK43" s="40">
        <v>43508</v>
      </c>
      <c r="CL43" s="37" t="s">
        <v>79</v>
      </c>
      <c r="CM43" s="40">
        <v>43535</v>
      </c>
      <c r="CN43" s="37" t="s">
        <v>79</v>
      </c>
      <c r="CO43" s="40">
        <v>43566</v>
      </c>
      <c r="CP43" s="37" t="s">
        <v>79</v>
      </c>
      <c r="CQ43" s="40">
        <v>43566</v>
      </c>
      <c r="CR43" s="37"/>
      <c r="CS43" s="40"/>
      <c r="CT43" s="37" t="s">
        <v>79</v>
      </c>
      <c r="CU43" s="58" t="s">
        <v>86</v>
      </c>
    </row>
    <row r="44" spans="1:99" x14ac:dyDescent="0.2">
      <c r="A44" t="s">
        <v>80</v>
      </c>
      <c r="B44" s="37"/>
      <c r="D44" s="37"/>
      <c r="F44" s="37"/>
      <c r="H44" s="37"/>
      <c r="J44" s="37"/>
      <c r="L44" s="37"/>
      <c r="N44" s="37"/>
      <c r="P44" s="37"/>
      <c r="R44" s="37"/>
      <c r="T44" s="37"/>
      <c r="V44" s="37"/>
      <c r="X44" s="37"/>
      <c r="Z44" s="37">
        <v>173614043</v>
      </c>
      <c r="AB44" s="37"/>
      <c r="AD44" s="37"/>
      <c r="AF44" s="37"/>
      <c r="AH44" s="37"/>
      <c r="AJ44" s="37"/>
      <c r="AL44" s="37"/>
      <c r="AN44" s="37"/>
      <c r="AP44" s="37"/>
      <c r="AR44" s="37"/>
      <c r="AT44" s="37"/>
      <c r="AV44" s="37"/>
      <c r="AX44" s="37"/>
      <c r="AZ44" s="37"/>
      <c r="BB44" s="37"/>
      <c r="BD44" s="37"/>
      <c r="BF44" s="37"/>
      <c r="BH44" s="37"/>
      <c r="BJ44" s="37"/>
      <c r="BL44" s="37"/>
      <c r="BN44" s="37"/>
      <c r="BP44" s="37"/>
      <c r="BR44" s="37"/>
      <c r="BT44" s="37"/>
      <c r="BV44" s="37"/>
      <c r="BX44" s="37"/>
      <c r="BZ44" s="37"/>
      <c r="CB44" s="37"/>
      <c r="CD44" s="37"/>
      <c r="CF44" s="37"/>
      <c r="CH44" s="37"/>
      <c r="CJ44" s="37"/>
      <c r="CL44" s="37"/>
      <c r="CN44" s="37"/>
      <c r="CP44" s="37"/>
      <c r="CR44" s="37"/>
      <c r="CT44" s="37"/>
    </row>
    <row r="45" spans="1:99" x14ac:dyDescent="0.2">
      <c r="A45" s="41" t="s">
        <v>81</v>
      </c>
      <c r="B45" s="37"/>
      <c r="D45" s="37"/>
      <c r="F45" s="37"/>
      <c r="H45" s="37"/>
      <c r="J45" s="37"/>
      <c r="L45" s="37"/>
      <c r="N45" s="37"/>
      <c r="P45" s="37"/>
      <c r="R45" s="37"/>
      <c r="T45" s="37"/>
      <c r="V45" s="37"/>
      <c r="X45" s="37"/>
      <c r="Z45" s="37">
        <v>16932404</v>
      </c>
      <c r="AB45" s="37"/>
      <c r="AD45" s="37"/>
      <c r="AF45" s="37"/>
      <c r="AH45" s="37"/>
      <c r="AJ45" s="37"/>
      <c r="AL45" s="37"/>
      <c r="AN45" s="37"/>
      <c r="AP45" s="37"/>
      <c r="AR45" s="37"/>
      <c r="AT45" s="37"/>
      <c r="AV45" s="37"/>
      <c r="AX45" s="37"/>
      <c r="AZ45" s="37"/>
      <c r="BB45" s="37"/>
      <c r="BD45" s="37"/>
      <c r="BF45" s="37"/>
      <c r="BH45" s="37"/>
      <c r="BJ45" s="37"/>
      <c r="BL45" s="37"/>
      <c r="BN45" s="37"/>
      <c r="BP45" s="37"/>
      <c r="BR45" s="37"/>
      <c r="BT45" s="37"/>
      <c r="BV45" s="37"/>
      <c r="BX45" s="37"/>
      <c r="BZ45" s="37"/>
      <c r="CB45" s="37"/>
      <c r="CD45" s="37"/>
      <c r="CF45" s="37"/>
      <c r="CH45" s="37"/>
      <c r="CJ45" s="37"/>
      <c r="CL45" s="37"/>
      <c r="CN45" s="37"/>
      <c r="CP45" s="37"/>
      <c r="CR45" s="37"/>
      <c r="CT45" s="37"/>
    </row>
    <row r="46" spans="1:99" x14ac:dyDescent="0.2">
      <c r="A46" s="2" t="s">
        <v>82</v>
      </c>
      <c r="B46" s="37"/>
      <c r="D46" s="37"/>
      <c r="F46" s="37"/>
      <c r="H46" s="37"/>
      <c r="J46" s="37"/>
      <c r="L46" s="37"/>
      <c r="N46" s="37"/>
      <c r="P46" s="37"/>
      <c r="R46" s="37"/>
      <c r="T46" s="37"/>
      <c r="V46" s="37"/>
      <c r="X46" s="37"/>
      <c r="Z46" s="42">
        <v>6005586</v>
      </c>
      <c r="AB46" s="37"/>
      <c r="AD46" s="37"/>
      <c r="AF46" s="37"/>
      <c r="AH46" s="37"/>
      <c r="AJ46" s="37"/>
      <c r="AL46" s="37"/>
      <c r="AN46" s="37"/>
      <c r="AP46" s="37"/>
      <c r="AR46" s="37"/>
      <c r="AT46" s="37"/>
      <c r="AV46" s="37"/>
      <c r="AX46" s="37"/>
      <c r="AZ46" s="37"/>
      <c r="BB46" s="37"/>
      <c r="BD46" s="37"/>
      <c r="BF46" s="37"/>
      <c r="BH46" s="37"/>
      <c r="BJ46" s="37"/>
      <c r="BL46" s="37"/>
      <c r="BN46" s="37"/>
      <c r="BP46" s="37"/>
      <c r="BR46" s="37"/>
      <c r="BT46" s="37"/>
      <c r="BV46" s="37"/>
      <c r="BX46" s="37"/>
      <c r="BZ46" s="37"/>
      <c r="CB46" s="37"/>
      <c r="CD46" s="37"/>
      <c r="CF46" s="37"/>
      <c r="CH46" s="37"/>
      <c r="CJ46" s="37"/>
      <c r="CL46" s="37"/>
      <c r="CN46" s="37"/>
      <c r="CP46" s="37"/>
      <c r="CR46" s="37"/>
      <c r="CT46" s="37"/>
    </row>
    <row r="47" spans="1:99" x14ac:dyDescent="0.2">
      <c r="B47" s="37"/>
      <c r="D47" s="37"/>
      <c r="F47" s="37"/>
      <c r="H47" s="37"/>
      <c r="J47" s="37"/>
      <c r="L47" s="37"/>
      <c r="N47" s="37"/>
      <c r="P47" s="37"/>
      <c r="R47" s="37"/>
      <c r="T47" s="37"/>
      <c r="V47" s="37"/>
      <c r="X47" s="37"/>
      <c r="Z47" s="37">
        <f>Z44-Z45-Z46</f>
        <v>150676053</v>
      </c>
      <c r="AB47" s="37"/>
      <c r="AD47" s="37"/>
      <c r="AF47" s="37"/>
      <c r="AH47" s="37"/>
      <c r="AJ47" s="37"/>
      <c r="AL47" s="37"/>
      <c r="AN47" s="37"/>
      <c r="AP47" s="37"/>
      <c r="AR47" s="37"/>
      <c r="AT47" s="37"/>
      <c r="AV47" s="37"/>
      <c r="AX47" s="37"/>
      <c r="AZ47" s="37"/>
      <c r="BB47" s="37"/>
      <c r="BD47" s="37"/>
      <c r="BF47" s="37"/>
      <c r="BH47" s="37"/>
      <c r="BJ47" s="37"/>
      <c r="BL47" s="37"/>
      <c r="BN47" s="37"/>
      <c r="BP47" s="37"/>
      <c r="BR47" s="37"/>
      <c r="BT47" s="37"/>
      <c r="BV47" s="37"/>
      <c r="BX47" s="37"/>
      <c r="BZ47" s="37"/>
      <c r="CB47" s="37"/>
      <c r="CD47" s="37"/>
      <c r="CF47" s="37"/>
      <c r="CH47" s="37"/>
      <c r="CJ47" s="37"/>
      <c r="CL47" s="37"/>
      <c r="CN47" s="37"/>
      <c r="CP47" s="37"/>
      <c r="CR47" s="37"/>
      <c r="CT47" s="37"/>
    </row>
    <row r="48" spans="1:99" x14ac:dyDescent="0.2">
      <c r="B48" s="37"/>
      <c r="D48" s="37"/>
      <c r="F48" s="37"/>
      <c r="H48" s="37"/>
      <c r="J48" s="37"/>
      <c r="L48" s="37"/>
      <c r="N48" s="37"/>
      <c r="P48" s="37"/>
      <c r="R48" s="37"/>
      <c r="T48" s="37"/>
      <c r="V48" s="37"/>
      <c r="X48" s="37"/>
      <c r="Z48" s="37">
        <v>141088078</v>
      </c>
      <c r="AB48" s="37"/>
      <c r="AD48" s="37">
        <v>131719289.81</v>
      </c>
      <c r="AF48" s="37">
        <v>131719289.81</v>
      </c>
      <c r="AH48" s="37">
        <v>131719289.81</v>
      </c>
      <c r="AJ48" s="37">
        <v>131719289.81</v>
      </c>
      <c r="AL48" s="37">
        <v>131719289.81</v>
      </c>
      <c r="AN48" s="37">
        <v>131719289.81</v>
      </c>
      <c r="AP48" s="37"/>
      <c r="AR48" s="37"/>
      <c r="AS48" s="43">
        <v>163919322.09999999</v>
      </c>
      <c r="AT48" s="37"/>
      <c r="AU48" s="43">
        <v>163561258.23333335</v>
      </c>
      <c r="AV48" s="37"/>
      <c r="AW48" s="43">
        <v>163561258.23333335</v>
      </c>
      <c r="AX48" s="37"/>
      <c r="AY48" s="43">
        <v>163561258.23333335</v>
      </c>
      <c r="AZ48" s="37"/>
      <c r="BA48" s="43">
        <v>163561258.23333335</v>
      </c>
      <c r="BB48" s="37"/>
      <c r="BC48" s="43">
        <v>163561258.23333335</v>
      </c>
      <c r="BD48" s="37"/>
      <c r="BE48" s="43">
        <v>163561258.23333335</v>
      </c>
      <c r="BF48" s="37"/>
      <c r="BG48" s="43"/>
      <c r="BH48" s="37"/>
      <c r="BI48" s="43"/>
      <c r="BJ48" s="37"/>
      <c r="BK48" s="43"/>
      <c r="BL48" s="37"/>
      <c r="BM48" s="43"/>
      <c r="BN48" s="37"/>
      <c r="BO48" s="43"/>
      <c r="BP48" s="37"/>
      <c r="BQ48" s="43"/>
      <c r="BR48" s="37"/>
      <c r="BS48" s="43"/>
      <c r="BT48" s="37"/>
      <c r="BU48" s="43"/>
      <c r="BV48" s="37"/>
      <c r="BW48" s="43"/>
      <c r="BX48" s="37"/>
      <c r="BY48" s="43"/>
      <c r="BZ48" s="37"/>
      <c r="CA48" s="43"/>
      <c r="CB48" s="37"/>
      <c r="CC48" s="43"/>
      <c r="CD48" s="37"/>
      <c r="CE48" s="43"/>
      <c r="CF48" s="37"/>
      <c r="CG48" s="43"/>
      <c r="CH48" s="37"/>
      <c r="CI48" s="43"/>
      <c r="CJ48" s="37"/>
      <c r="CK48" s="43"/>
      <c r="CL48" s="37"/>
      <c r="CM48" s="43"/>
      <c r="CN48" s="37"/>
      <c r="CO48" s="43"/>
      <c r="CP48" s="37"/>
      <c r="CQ48" s="43"/>
      <c r="CR48" s="37"/>
      <c r="CS48" s="43"/>
      <c r="CT48" s="37"/>
      <c r="CU48" s="43"/>
    </row>
    <row r="49" spans="1:99" x14ac:dyDescent="0.2">
      <c r="A49" s="2" t="s">
        <v>83</v>
      </c>
      <c r="B49" s="37"/>
      <c r="D49" s="37"/>
      <c r="F49" s="37"/>
      <c r="H49" s="37"/>
      <c r="J49" s="37"/>
      <c r="L49" s="37"/>
      <c r="N49" s="37"/>
      <c r="P49" s="37"/>
      <c r="R49" s="37"/>
      <c r="T49" s="37"/>
      <c r="V49" s="37"/>
      <c r="X49" s="37"/>
      <c r="Z49" s="37">
        <f>Z45*20%</f>
        <v>3386480.8000000003</v>
      </c>
      <c r="AB49" s="37"/>
      <c r="AD49" s="37"/>
      <c r="AF49" s="37"/>
      <c r="AH49" s="37"/>
      <c r="AJ49" s="37"/>
      <c r="AL49" s="37"/>
      <c r="AN49" s="37"/>
      <c r="AP49" s="37"/>
      <c r="AR49" s="37"/>
      <c r="AS49" s="43">
        <v>135200216.58773965</v>
      </c>
      <c r="AT49" s="37"/>
      <c r="AU49" s="43">
        <v>136370699.15773967</v>
      </c>
      <c r="AV49" s="37"/>
      <c r="AW49" s="43">
        <v>136370699.15773967</v>
      </c>
      <c r="AX49" s="37"/>
      <c r="AY49" s="43">
        <v>136370699.15773967</v>
      </c>
      <c r="AZ49" s="37"/>
      <c r="BA49" s="43">
        <v>136370699.15773967</v>
      </c>
      <c r="BB49" s="37"/>
      <c r="BC49" s="43">
        <v>136370699.15773967</v>
      </c>
      <c r="BD49" s="37"/>
      <c r="BE49" s="43">
        <v>136370699.15773967</v>
      </c>
      <c r="BF49" s="37"/>
      <c r="BG49" s="43"/>
      <c r="BH49" s="37"/>
      <c r="BI49" s="43"/>
      <c r="BJ49" s="37"/>
      <c r="BK49" s="43"/>
      <c r="BL49" s="37"/>
      <c r="BM49" s="43"/>
      <c r="BN49" s="37"/>
      <c r="BO49" s="43"/>
      <c r="BP49" s="37"/>
      <c r="BQ49" s="43"/>
      <c r="BR49" s="37"/>
      <c r="BS49" s="43"/>
      <c r="BT49" s="37"/>
      <c r="BU49" s="43"/>
      <c r="BV49" s="37"/>
      <c r="BW49" s="43"/>
      <c r="BX49" s="37"/>
      <c r="BY49" s="43"/>
      <c r="BZ49" s="37"/>
      <c r="CA49" s="43"/>
      <c r="CB49" s="37"/>
      <c r="CC49" s="43"/>
      <c r="CD49" s="37"/>
      <c r="CE49" s="43"/>
      <c r="CF49" s="37"/>
      <c r="CG49" s="43"/>
      <c r="CH49" s="37"/>
      <c r="CI49" s="43"/>
      <c r="CJ49" s="37"/>
      <c r="CK49" s="43"/>
      <c r="CL49" s="37"/>
      <c r="CM49" s="43"/>
      <c r="CN49" s="37"/>
      <c r="CO49" s="43"/>
      <c r="CP49" s="37"/>
      <c r="CQ49" s="43"/>
      <c r="CR49" s="37"/>
      <c r="CS49" s="43"/>
      <c r="CT49" s="37"/>
      <c r="CU49" s="43"/>
    </row>
    <row r="50" spans="1:99" ht="13.5" thickBot="1" x14ac:dyDescent="0.25">
      <c r="B50" s="37"/>
      <c r="D50" s="37"/>
      <c r="F50" s="37"/>
      <c r="H50" s="37"/>
      <c r="J50" s="37"/>
      <c r="L50" s="37"/>
      <c r="N50" s="37"/>
      <c r="P50" s="37"/>
      <c r="R50" s="37"/>
      <c r="T50" s="37"/>
      <c r="V50" s="37"/>
      <c r="X50" s="37"/>
      <c r="Z50" s="44">
        <f>SUM(Z48:Z49)</f>
        <v>144474558.80000001</v>
      </c>
      <c r="AB50" s="37"/>
      <c r="AD50" s="37">
        <f>AD48-AD19</f>
        <v>0.45840877294540405</v>
      </c>
      <c r="AF50" s="37">
        <f>AF48-AF19</f>
        <v>-7739588.691591233</v>
      </c>
      <c r="AH50" s="37">
        <f>AH48-AH19</f>
        <v>7643447.7984087765</v>
      </c>
      <c r="AJ50" s="37">
        <f>AJ48-AJ19</f>
        <v>6672937.4184087664</v>
      </c>
      <c r="AL50" s="37">
        <f>AL48-AL19</f>
        <v>-24848976.171591222</v>
      </c>
      <c r="AN50" s="37">
        <f>AN48-AN19</f>
        <v>-11732262.201591194</v>
      </c>
      <c r="AP50" s="37"/>
      <c r="AR50" s="37"/>
      <c r="AS50" s="43">
        <f>AS48-AS49</f>
        <v>28719105.512260348</v>
      </c>
      <c r="AT50" s="37"/>
      <c r="AU50" s="43">
        <f>AU48-AU49</f>
        <v>27190559.07559368</v>
      </c>
      <c r="AV50" s="37"/>
      <c r="AW50" s="43">
        <f>AW48-AW49</f>
        <v>27190559.07559368</v>
      </c>
      <c r="AX50" s="37"/>
      <c r="AY50" s="43">
        <f>AY48-AY49</f>
        <v>27190559.07559368</v>
      </c>
      <c r="AZ50" s="37"/>
      <c r="BA50" s="43">
        <f>BA48-BA49</f>
        <v>27190559.07559368</v>
      </c>
      <c r="BB50" s="37"/>
      <c r="BC50" s="43">
        <f>BC48-BC49</f>
        <v>27190559.07559368</v>
      </c>
      <c r="BD50" s="37"/>
      <c r="BE50" s="43">
        <f>BE48-BE49</f>
        <v>27190559.07559368</v>
      </c>
      <c r="BF50" s="37"/>
      <c r="BG50" s="43"/>
      <c r="BH50" s="37"/>
      <c r="BI50" s="43"/>
      <c r="BJ50" s="37"/>
      <c r="BK50" s="43"/>
      <c r="BL50" s="37"/>
      <c r="BM50" s="43"/>
      <c r="BN50" s="37"/>
      <c r="BO50" s="43"/>
      <c r="BP50" s="37"/>
      <c r="BQ50" s="43"/>
      <c r="BR50" s="37"/>
      <c r="BS50" s="43"/>
      <c r="BT50" s="37"/>
      <c r="BU50" s="43"/>
      <c r="BV50" s="37"/>
      <c r="BW50" s="43"/>
      <c r="BX50" s="37"/>
      <c r="BY50" s="43"/>
      <c r="BZ50" s="37"/>
      <c r="CA50" s="43"/>
      <c r="CB50" s="37"/>
      <c r="CC50" s="43"/>
      <c r="CD50" s="37"/>
      <c r="CE50" s="43"/>
      <c r="CF50" s="37"/>
      <c r="CG50" s="43"/>
      <c r="CH50" s="37"/>
      <c r="CI50" s="43"/>
      <c r="CJ50" s="37"/>
      <c r="CK50" s="43"/>
      <c r="CL50" s="37"/>
      <c r="CM50" s="43"/>
      <c r="CN50" s="37"/>
      <c r="CO50" s="43"/>
      <c r="CP50" s="37"/>
      <c r="CQ50" s="43"/>
      <c r="CR50" s="37"/>
      <c r="CS50" s="43"/>
      <c r="CT50" s="37"/>
      <c r="CU50" s="43"/>
    </row>
    <row r="51" spans="1:99" ht="13.5" thickTop="1" x14ac:dyDescent="0.2">
      <c r="B51" s="37"/>
      <c r="D51" s="37"/>
      <c r="F51" s="37"/>
      <c r="H51" s="37"/>
      <c r="J51" s="37"/>
      <c r="L51" s="37"/>
      <c r="N51" s="37"/>
      <c r="P51" s="37"/>
      <c r="R51" s="37"/>
      <c r="T51" s="37"/>
      <c r="V51" s="37"/>
      <c r="X51" s="37"/>
      <c r="Z51" s="37"/>
      <c r="AB51" s="37"/>
      <c r="AD51" s="37"/>
      <c r="AF51" s="37"/>
      <c r="AH51" s="37"/>
      <c r="AJ51" s="37"/>
      <c r="AL51" s="37"/>
      <c r="AN51" s="37"/>
      <c r="AP51" s="37"/>
      <c r="AR51" s="37"/>
      <c r="AS51" s="43"/>
      <c r="AT51" s="37"/>
      <c r="AU51" s="43"/>
      <c r="AV51" s="37"/>
      <c r="AW51" s="43"/>
      <c r="AX51" s="37"/>
      <c r="AY51" s="43"/>
      <c r="AZ51" s="37"/>
      <c r="BA51" s="43"/>
      <c r="BB51" s="37"/>
      <c r="BC51" s="43"/>
      <c r="BD51" s="37"/>
      <c r="BE51" s="43"/>
      <c r="BF51" s="37"/>
      <c r="BG51" s="43"/>
      <c r="BH51" s="37"/>
      <c r="BI51" s="43"/>
      <c r="BJ51" s="37"/>
      <c r="BK51" s="43"/>
      <c r="BL51" s="37"/>
      <c r="BM51" s="43"/>
      <c r="BN51" s="37"/>
      <c r="BO51" s="43"/>
      <c r="BP51" s="37"/>
      <c r="BQ51" s="43"/>
      <c r="BR51" s="37"/>
      <c r="BS51" s="43"/>
      <c r="BT51" s="37"/>
      <c r="BU51" s="43"/>
      <c r="BV51" s="37"/>
      <c r="BW51" s="43"/>
      <c r="BX51" s="37"/>
      <c r="BY51" s="43"/>
      <c r="BZ51" s="37"/>
      <c r="CA51" s="43"/>
      <c r="CB51" s="37"/>
      <c r="CC51" s="43"/>
      <c r="CD51" s="37"/>
      <c r="CE51" s="43"/>
      <c r="CF51" s="37"/>
      <c r="CG51" s="43"/>
      <c r="CH51" s="37"/>
      <c r="CI51" s="43"/>
      <c r="CJ51" s="37"/>
      <c r="CK51" s="43"/>
      <c r="CL51" s="37"/>
      <c r="CM51" s="43"/>
      <c r="CN51" s="37"/>
      <c r="CO51" s="43"/>
      <c r="CP51" s="37"/>
      <c r="CQ51" s="43"/>
      <c r="CR51" s="37"/>
      <c r="CS51" s="43"/>
      <c r="CT51" s="37"/>
      <c r="CU51" s="43"/>
    </row>
    <row r="52" spans="1:99" x14ac:dyDescent="0.2">
      <c r="B52" s="45"/>
      <c r="D52" s="45"/>
      <c r="F52" s="45"/>
      <c r="H52" s="45"/>
      <c r="J52" s="45"/>
      <c r="L52" s="45"/>
      <c r="N52" s="45"/>
      <c r="P52" s="45"/>
      <c r="R52" s="45"/>
      <c r="T52" s="45"/>
      <c r="V52" s="45"/>
      <c r="X52" s="45"/>
      <c r="Z52" s="45"/>
      <c r="AB52" s="45"/>
      <c r="AD52" s="45"/>
      <c r="AF52" s="45"/>
      <c r="AH52" s="45"/>
      <c r="AJ52" s="45"/>
      <c r="AL52" s="45"/>
      <c r="AN52" s="45"/>
      <c r="AP52" s="45"/>
      <c r="AR52" s="46"/>
      <c r="AS52" s="43"/>
      <c r="AT52" s="46"/>
      <c r="AU52" s="43"/>
      <c r="AV52" s="46"/>
      <c r="AW52" s="43"/>
      <c r="AX52" s="46"/>
      <c r="AY52" s="43"/>
      <c r="AZ52" s="46"/>
      <c r="BA52" s="43"/>
      <c r="BB52" s="46"/>
      <c r="BC52" s="43"/>
      <c r="BD52" s="46"/>
      <c r="BE52" s="43"/>
      <c r="BF52" s="46"/>
      <c r="BG52" s="43"/>
      <c r="BH52" s="46"/>
      <c r="BI52" s="43"/>
      <c r="BJ52" s="46"/>
      <c r="BK52" s="43"/>
      <c r="BL52" s="46"/>
      <c r="BM52" s="43"/>
      <c r="BN52" s="46"/>
      <c r="BO52" s="43"/>
      <c r="BP52" s="46"/>
      <c r="BQ52" s="43"/>
      <c r="BR52" s="46"/>
      <c r="BS52" s="43"/>
      <c r="BT52" s="46"/>
      <c r="BU52" s="43"/>
      <c r="BV52" s="46"/>
      <c r="BW52" s="43"/>
      <c r="BX52" s="46"/>
      <c r="BY52" s="43"/>
      <c r="BZ52" s="46"/>
      <c r="CA52" s="43"/>
      <c r="CB52" s="46"/>
      <c r="CC52" s="43"/>
      <c r="CD52" s="46"/>
      <c r="CE52" s="43"/>
      <c r="CF52" s="46"/>
      <c r="CG52" s="43"/>
      <c r="CH52" s="46"/>
      <c r="CI52" s="43"/>
      <c r="CJ52" s="46"/>
      <c r="CK52" s="43"/>
      <c r="CL52" s="46"/>
      <c r="CM52" s="43"/>
      <c r="CN52" s="46"/>
      <c r="CO52" s="43"/>
      <c r="CP52" s="46"/>
      <c r="CQ52" s="43"/>
      <c r="CR52" s="46"/>
      <c r="CS52" s="43"/>
      <c r="CT52" s="46"/>
      <c r="CU52" s="43"/>
    </row>
    <row r="53" spans="1:99" x14ac:dyDescent="0.2">
      <c r="AR53" s="47"/>
      <c r="AS53" s="43"/>
      <c r="AT53" s="47"/>
      <c r="AU53" s="43"/>
      <c r="AV53" s="47"/>
      <c r="AW53" s="43"/>
      <c r="AX53" s="47"/>
      <c r="AY53" s="43"/>
      <c r="AZ53" s="47"/>
      <c r="BA53" s="43"/>
      <c r="BB53" s="47"/>
      <c r="BC53" s="43"/>
      <c r="BD53" s="47"/>
      <c r="BE53" s="43"/>
      <c r="BF53" s="47"/>
      <c r="BG53" s="43"/>
      <c r="BH53" s="47"/>
      <c r="BI53" s="43"/>
      <c r="BJ53" s="47"/>
      <c r="BK53" s="43"/>
      <c r="BL53" s="47"/>
      <c r="BM53" s="43"/>
      <c r="BN53" s="47"/>
      <c r="BO53" s="43"/>
      <c r="BP53" s="47"/>
      <c r="BQ53" s="43"/>
      <c r="BR53" s="47"/>
      <c r="BS53" s="43"/>
      <c r="BT53" s="47"/>
      <c r="BU53" s="43"/>
      <c r="BV53" s="47"/>
      <c r="BW53" s="43"/>
      <c r="BX53" s="47"/>
      <c r="BY53" s="43"/>
      <c r="BZ53" s="47"/>
      <c r="CA53" s="43"/>
      <c r="CB53" s="47"/>
      <c r="CC53" s="43"/>
      <c r="CD53" s="47"/>
      <c r="CE53" s="43"/>
      <c r="CF53" s="47"/>
      <c r="CG53" s="43"/>
      <c r="CH53" s="47"/>
      <c r="CI53" s="43"/>
      <c r="CJ53" s="47"/>
      <c r="CK53" s="43"/>
      <c r="CL53" s="47"/>
      <c r="CM53" s="43"/>
      <c r="CN53" s="47"/>
      <c r="CO53" s="43"/>
      <c r="CP53" s="47"/>
      <c r="CQ53" s="43"/>
      <c r="CR53" s="47"/>
      <c r="CS53" s="43"/>
      <c r="CT53" s="47"/>
      <c r="CU53" s="43"/>
    </row>
    <row r="54" spans="1:99" ht="13.5" thickBot="1" x14ac:dyDescent="0.25">
      <c r="AN54" s="48">
        <v>143451551.68000001</v>
      </c>
      <c r="AP54" s="48"/>
      <c r="AR54" s="49"/>
      <c r="AS54" s="43"/>
      <c r="AT54" s="49"/>
      <c r="AU54" s="43"/>
      <c r="AV54" s="49"/>
      <c r="AW54" s="43"/>
      <c r="AX54" s="49"/>
      <c r="AY54" s="43"/>
      <c r="AZ54" s="49"/>
      <c r="BA54" s="43"/>
      <c r="BB54" s="49"/>
      <c r="BC54" s="43"/>
      <c r="BD54" s="49"/>
      <c r="BE54" s="43"/>
      <c r="BF54" s="49"/>
      <c r="BG54" s="43"/>
      <c r="BH54" s="49"/>
      <c r="BI54" s="43"/>
      <c r="BJ54" s="49"/>
      <c r="BK54" s="43"/>
      <c r="BL54" s="49"/>
      <c r="BM54" s="43"/>
      <c r="BN54" s="49"/>
      <c r="BO54" s="43"/>
      <c r="BP54" s="49"/>
      <c r="BQ54" s="43"/>
      <c r="BR54" s="49"/>
      <c r="BS54" s="43"/>
      <c r="BT54" s="49"/>
      <c r="BU54" s="43"/>
      <c r="BV54" s="49"/>
      <c r="BW54" s="43"/>
      <c r="BX54" s="49"/>
      <c r="BY54" s="43"/>
      <c r="BZ54" s="49"/>
      <c r="CA54" s="43"/>
      <c r="CB54" s="49"/>
      <c r="CC54" s="43"/>
      <c r="CD54" s="49"/>
      <c r="CE54" s="43"/>
      <c r="CF54" s="49"/>
      <c r="CG54" s="43"/>
      <c r="CH54" s="49"/>
      <c r="CI54" s="43"/>
      <c r="CJ54" s="49"/>
      <c r="CK54" s="43"/>
      <c r="CL54" s="49"/>
      <c r="CM54" s="43"/>
      <c r="CN54" s="49"/>
      <c r="CO54" s="43"/>
      <c r="CP54" s="49"/>
      <c r="CQ54" s="43"/>
      <c r="CR54" s="49"/>
      <c r="CS54" s="43"/>
      <c r="CT54" s="49"/>
      <c r="CU54" s="43"/>
    </row>
    <row r="55" spans="1:99" ht="13.5" thickTop="1" x14ac:dyDescent="0.2"/>
    <row r="57" spans="1:99" x14ac:dyDescent="0.2">
      <c r="BH57" s="50">
        <v>146116572.57666665</v>
      </c>
      <c r="BJ57" s="50">
        <v>168580883.39999998</v>
      </c>
      <c r="BL57" s="50">
        <v>161043923.94333333</v>
      </c>
      <c r="BN57" s="50">
        <v>161043923.94333333</v>
      </c>
      <c r="BP57" s="50">
        <f>213789668.91-30000000</f>
        <v>183789668.91</v>
      </c>
      <c r="BR57" s="50">
        <v>183955811.77000004</v>
      </c>
      <c r="BT57" s="50">
        <v>133594039.72</v>
      </c>
      <c r="BV57" s="50">
        <v>114092768.75</v>
      </c>
      <c r="BX57" s="50">
        <v>114092768.75</v>
      </c>
      <c r="BZ57" s="50">
        <v>160817736.31266668</v>
      </c>
      <c r="CB57" s="50">
        <v>124935480.75200002</v>
      </c>
      <c r="CD57" s="50">
        <v>124935480.75200002</v>
      </c>
      <c r="CF57" s="50">
        <v>124935480.75200002</v>
      </c>
      <c r="CH57" s="50">
        <v>124935480.75200002</v>
      </c>
      <c r="CJ57" s="50">
        <v>124935480.75200002</v>
      </c>
      <c r="CL57" s="50">
        <v>124935480.75200002</v>
      </c>
      <c r="CN57" s="50">
        <v>124935480.75200002</v>
      </c>
      <c r="CP57" s="50">
        <v>124935480.75200002</v>
      </c>
      <c r="CR57" s="50">
        <v>124935480.75200002</v>
      </c>
      <c r="CT57" s="50">
        <v>124935480.75200002</v>
      </c>
    </row>
    <row r="58" spans="1:99" x14ac:dyDescent="0.2">
      <c r="BT58" s="2">
        <v>20000000</v>
      </c>
      <c r="BV58" s="2">
        <v>20000000</v>
      </c>
      <c r="BX58" s="2">
        <v>20000000</v>
      </c>
    </row>
    <row r="59" spans="1:99" x14ac:dyDescent="0.2">
      <c r="BT59" s="45">
        <f>SUM(BT57:BT58)</f>
        <v>153594039.72</v>
      </c>
      <c r="BV59" s="45">
        <f>SUM(BV57:BV58)</f>
        <v>134092768.75</v>
      </c>
      <c r="BX59" s="45">
        <f>SUM(BX57:BX58)</f>
        <v>134092768.75</v>
      </c>
      <c r="BZ59" s="45"/>
      <c r="CB59" s="45"/>
      <c r="CD59" s="45"/>
      <c r="CF59" s="45">
        <v>144256755.19666669</v>
      </c>
      <c r="CH59" s="45">
        <v>163387566.23400003</v>
      </c>
      <c r="CJ59" s="45">
        <v>169562940.66333336</v>
      </c>
      <c r="CL59" s="45">
        <v>146671173.81666666</v>
      </c>
      <c r="CN59" s="45">
        <v>132561316.54800001</v>
      </c>
      <c r="CP59" s="45">
        <v>111219798.45933335</v>
      </c>
      <c r="CR59" s="45">
        <v>117912204.69266668</v>
      </c>
      <c r="CT59" s="45">
        <v>96246815.730000004</v>
      </c>
    </row>
    <row r="60" spans="1:99" x14ac:dyDescent="0.2">
      <c r="CF60" s="36">
        <f>CF34</f>
        <v>113015221.32000002</v>
      </c>
      <c r="CH60" s="36">
        <f>CH34</f>
        <v>131843095.59999999</v>
      </c>
      <c r="CJ60" s="36">
        <f>CJ19</f>
        <v>139057352.7777397</v>
      </c>
      <c r="CL60" s="36"/>
      <c r="CN60" s="36"/>
      <c r="CP60" s="36"/>
      <c r="CR60" s="36"/>
      <c r="CT60" s="36"/>
    </row>
    <row r="61" spans="1:99" x14ac:dyDescent="0.2">
      <c r="BT61" s="51">
        <f>BT19-BT59</f>
        <v>0</v>
      </c>
      <c r="BV61" s="51">
        <f>BV19-BV59</f>
        <v>-20000000.353926972</v>
      </c>
      <c r="BX61" s="51">
        <f>BX19-BX59</f>
        <v>29117713.726072997</v>
      </c>
      <c r="BZ61" s="51"/>
      <c r="CB61" s="51"/>
      <c r="CD61" s="51"/>
      <c r="CF61" s="51"/>
      <c r="CH61" s="51"/>
      <c r="CJ61" s="51"/>
      <c r="CL61" s="51">
        <f>CL59-CL19</f>
        <v>-1.0730326175689697E-3</v>
      </c>
      <c r="CN61" s="51">
        <f>CN59-CN19</f>
        <v>3611011.550260365</v>
      </c>
      <c r="CP61" s="51">
        <f>CP59-CP19</f>
        <v>-26115948.748406306</v>
      </c>
      <c r="CR61" s="51">
        <f>CR59-CR19</f>
        <v>0.34492699801921844</v>
      </c>
      <c r="CT61" s="51">
        <v>0</v>
      </c>
    </row>
    <row r="62" spans="1:99" x14ac:dyDescent="0.2">
      <c r="CF62" s="52">
        <f>CF60-CF59</f>
        <v>-31241533.876666665</v>
      </c>
      <c r="CH62" s="52">
        <f>CH60-CH59</f>
        <v>-31544470.634000033</v>
      </c>
      <c r="CJ62" s="52">
        <f>CJ60-CJ59</f>
        <v>-30505587.885593653</v>
      </c>
      <c r="CL62" s="52"/>
      <c r="CN62" s="52"/>
      <c r="CP62" s="52"/>
      <c r="CR62" s="52"/>
      <c r="CT62" s="52"/>
    </row>
  </sheetData>
  <mergeCells count="98">
    <mergeCell ref="CN3:CO3"/>
    <mergeCell ref="CP3:CQ3"/>
    <mergeCell ref="CR3:CS3"/>
    <mergeCell ref="CT3:CU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CT2:CU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2019-07-10T13:42:06Z</dcterms:created>
  <dcterms:modified xsi:type="dcterms:W3CDTF">2019-07-10T13:46:24Z</dcterms:modified>
</cp:coreProperties>
</file>